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codeName="ThisWorkbook" defaultThemeVersion="124226"/>
  <xr:revisionPtr revIDLastSave="0" documentId="13_ncr:1_{C5E4CA98-C22C-456E-8AEE-C8105568B464}" xr6:coauthVersionLast="47" xr6:coauthVersionMax="47" xr10:uidLastSave="{00000000-0000-0000-0000-000000000000}"/>
  <bookViews>
    <workbookView xWindow="-120" yWindow="-120" windowWidth="29040" windowHeight="17640" tabRatio="827" activeTab="5" xr2:uid="{00000000-000D-0000-FFFF-FFFF00000000}"/>
  </bookViews>
  <sheets>
    <sheet name="Checks" sheetId="20" r:id="rId1"/>
    <sheet name="T1" sheetId="3" r:id="rId2"/>
    <sheet name="T1 ANSP" sheetId="4" r:id="rId3"/>
    <sheet name="T1 MET" sheetId="5" r:id="rId4"/>
    <sheet name="T1 NSA" sheetId="6" r:id="rId5"/>
    <sheet name="T2" sheetId="8" r:id="rId6"/>
    <sheet name="T2 ANSP" sheetId="9" r:id="rId7"/>
    <sheet name="T2 MET" sheetId="10" r:id="rId8"/>
    <sheet name="T2 NSA" sheetId="17" r:id="rId9"/>
    <sheet name="T3" sheetId="11" r:id="rId10"/>
    <sheet name="T3 ANSP" sheetId="12" r:id="rId11"/>
    <sheet name="T3 MET" sheetId="13" r:id="rId12"/>
    <sheet name="T3 NSA" sheetId="14" r:id="rId13"/>
    <sheet name="T4" sheetId="15" r:id="rId14"/>
    <sheet name="RP3 PP revised" sheetId="19" r:id="rId15"/>
  </sheets>
  <definedNames>
    <definedName name="____EZ2" localSheetId="0" hidden="1">{#N/A,#N/A,TRUE,"Page de garde";#N/A,#N/A,TRUE,"Récap";#N/A,#N/A,TRUE,"2001";#N/A,#N/A,TRUE,"2002";#N/A,#N/A,TRUE,"MN";#N/A,#N/A,TRUE,"CB-CN ";#N/A,#N/A,TRUE,"Point TVA (avec ES)"}</definedName>
    <definedName name="____EZ2" localSheetId="14" hidden="1">{#N/A,#N/A,TRUE,"Page de garde";#N/A,#N/A,TRUE,"Récap";#N/A,#N/A,TRUE,"2001";#N/A,#N/A,TRUE,"2002";#N/A,#N/A,TRUE,"MN";#N/A,#N/A,TRUE,"CB-CN ";#N/A,#N/A,TRUE,"Point TVA (avec ES)"}</definedName>
    <definedName name="____EZ2" hidden="1">{#N/A,#N/A,TRUE,"Page de garde";#N/A,#N/A,TRUE,"Récap";#N/A,#N/A,TRUE,"2001";#N/A,#N/A,TRUE,"2002";#N/A,#N/A,TRUE,"MN";#N/A,#N/A,TRUE,"CB-CN ";#N/A,#N/A,TRUE,"Point TVA (avec ES)"}</definedName>
    <definedName name="___EZ2" localSheetId="0" hidden="1">{#N/A,#N/A,TRUE,"Page de garde";#N/A,#N/A,TRUE,"Récap";#N/A,#N/A,TRUE,"2001";#N/A,#N/A,TRUE,"2002";#N/A,#N/A,TRUE,"MN";#N/A,#N/A,TRUE,"CB-CN ";#N/A,#N/A,TRUE,"Point TVA (avec ES)"}</definedName>
    <definedName name="___EZ2" localSheetId="14" hidden="1">{#N/A,#N/A,TRUE,"Page de garde";#N/A,#N/A,TRUE,"Récap";#N/A,#N/A,TRUE,"2001";#N/A,#N/A,TRUE,"2002";#N/A,#N/A,TRUE,"MN";#N/A,#N/A,TRUE,"CB-CN ";#N/A,#N/A,TRUE,"Point TVA (avec ES)"}</definedName>
    <definedName name="___EZ2" hidden="1">{#N/A,#N/A,TRUE,"Page de garde";#N/A,#N/A,TRUE,"Récap";#N/A,#N/A,TRUE,"2001";#N/A,#N/A,TRUE,"2002";#N/A,#N/A,TRUE,"MN";#N/A,#N/A,TRUE,"CB-CN ";#N/A,#N/A,TRUE,"Point TVA (avec ES)"}</definedName>
    <definedName name="__EZ2" localSheetId="0" hidden="1">{#N/A,#N/A,TRUE,"Page de garde";#N/A,#N/A,TRUE,"Récap";#N/A,#N/A,TRUE,"2001";#N/A,#N/A,TRUE,"2002";#N/A,#N/A,TRUE,"MN";#N/A,#N/A,TRUE,"CB-CN ";#N/A,#N/A,TRUE,"Point TVA (avec ES)"}</definedName>
    <definedName name="__EZ2" localSheetId="14" hidden="1">{#N/A,#N/A,TRUE,"Page de garde";#N/A,#N/A,TRUE,"Récap";#N/A,#N/A,TRUE,"2001";#N/A,#N/A,TRUE,"2002";#N/A,#N/A,TRUE,"MN";#N/A,#N/A,TRUE,"CB-CN ";#N/A,#N/A,TRUE,"Point TVA (avec ES)"}</definedName>
    <definedName name="__EZ2" hidden="1">{#N/A,#N/A,TRUE,"Page de garde";#N/A,#N/A,TRUE,"Récap";#N/A,#N/A,TRUE,"2001";#N/A,#N/A,TRUE,"2002";#N/A,#N/A,TRUE,"MN";#N/A,#N/A,TRUE,"CB-CN ";#N/A,#N/A,TRUE,"Point TVA (avec ES)"}</definedName>
    <definedName name="_BQ4.2" localSheetId="0" hidden="1">#REF!</definedName>
    <definedName name="_BQ4.2" localSheetId="14" hidden="1">#REF!</definedName>
    <definedName name="_BQ4.2" hidden="1">#REF!</definedName>
    <definedName name="_BQ4.3" localSheetId="0" hidden="1">#REF!</definedName>
    <definedName name="_BQ4.3" localSheetId="14" hidden="1">#REF!</definedName>
    <definedName name="_BQ4.3" hidden="1">#REF!</definedName>
    <definedName name="_BQ4.4" localSheetId="0" hidden="1">#REF!</definedName>
    <definedName name="_BQ4.4" localSheetId="14" hidden="1">#REF!</definedName>
    <definedName name="_BQ4.4" hidden="1">#REF!</definedName>
    <definedName name="_EZ2" localSheetId="0" hidden="1">{#N/A,#N/A,TRUE,"Page de garde";#N/A,#N/A,TRUE,"Récap";#N/A,#N/A,TRUE,"2001";#N/A,#N/A,TRUE,"2002";#N/A,#N/A,TRUE,"MN";#N/A,#N/A,TRUE,"CB-CN ";#N/A,#N/A,TRUE,"Point TVA (avec ES)"}</definedName>
    <definedName name="_EZ2" localSheetId="14" hidden="1">{#N/A,#N/A,TRUE,"Page de garde";#N/A,#N/A,TRUE,"Récap";#N/A,#N/A,TRUE,"2001";#N/A,#N/A,TRUE,"2002";#N/A,#N/A,TRUE,"MN";#N/A,#N/A,TRUE,"CB-CN ";#N/A,#N/A,TRUE,"Point TVA (avec ES)"}</definedName>
    <definedName name="_EZ2" hidden="1">{#N/A,#N/A,TRUE,"Page de garde";#N/A,#N/A,TRUE,"Récap";#N/A,#N/A,TRUE,"2001";#N/A,#N/A,TRUE,"2002";#N/A,#N/A,TRUE,"MN";#N/A,#N/A,TRUE,"CB-CN ";#N/A,#N/A,TRUE,"Point TVA (avec ES)"}</definedName>
    <definedName name="_xlnm._FilterDatabase" localSheetId="0" hidden="1">Checks!$A$10:$AC$171</definedName>
    <definedName name="_xlnm._FilterDatabase" localSheetId="9" hidden="1">'T3'!$A$8:$J$172</definedName>
    <definedName name="_xlnm._FilterDatabase" localSheetId="10" hidden="1">'T3 ANSP'!$A$8:$J$172</definedName>
    <definedName name="_xlnm._FilterDatabase" localSheetId="11" hidden="1">'T3 MET'!$A$8:$J$172</definedName>
    <definedName name="_xlnm._FilterDatabase" localSheetId="12" hidden="1">'T3 NSA'!$A$8:$J$172</definedName>
    <definedName name="_xlnm._FilterDatabase" localSheetId="13" hidden="1">'T4'!#REF!</definedName>
    <definedName name="beu" localSheetId="0" hidden="1">{#N/A,#N/A,TRUE,"Page de garde";#N/A,#N/A,TRUE,"Récap";#N/A,#N/A,TRUE,"2001";#N/A,#N/A,TRUE,"2002";#N/A,#N/A,TRUE,"MN";#N/A,#N/A,TRUE,"CB-CN ";#N/A,#N/A,TRUE,"Point TVA (avec ES)"}</definedName>
    <definedName name="beu" localSheetId="14" hidden="1">{#N/A,#N/A,TRUE,"Page de garde";#N/A,#N/A,TRUE,"Récap";#N/A,#N/A,TRUE,"2001";#N/A,#N/A,TRUE,"2002";#N/A,#N/A,TRUE,"MN";#N/A,#N/A,TRUE,"CB-CN ";#N/A,#N/A,TRUE,"Point TVA (avec ES)"}</definedName>
    <definedName name="beu" hidden="1">{#N/A,#N/A,TRUE,"Page de garde";#N/A,#N/A,TRUE,"Récap";#N/A,#N/A,TRUE,"2001";#N/A,#N/A,TRUE,"2002";#N/A,#N/A,TRUE,"MN";#N/A,#N/A,TRUE,"CB-CN ";#N/A,#N/A,TRUE,"Point TVA (avec ES)"}</definedName>
    <definedName name="buiohno" localSheetId="0" hidden="1">{#N/A,#N/A,FALSE,"Synthèse";#N/A,#N/A,FALSE,"Evolution de la TVA";#N/A,#N/A,FALSE,"Ventilation DGI-Douanes";#N/A,#N/A,FALSE,"prévision hors constaté ";#N/A,#N/A,FALSE,"recettes et écart à la prévisio"}</definedName>
    <definedName name="buiohno" localSheetId="14" hidden="1">{#N/A,#N/A,FALSE,"Synthèse";#N/A,#N/A,FALSE,"Evolution de la TVA";#N/A,#N/A,FALSE,"Ventilation DGI-Douanes";#N/A,#N/A,FALSE,"prévision hors constaté ";#N/A,#N/A,FALSE,"recettes et écart à la prévisio"}</definedName>
    <definedName name="buiohno" hidden="1">{#N/A,#N/A,FALSE,"Synthèse";#N/A,#N/A,FALSE,"Evolution de la TVA";#N/A,#N/A,FALSE,"Ventilation DGI-Douanes";#N/A,#N/A,FALSE,"prévision hors constaté ";#N/A,#N/A,FALSE,"recettes et écart à la prévisio"}</definedName>
    <definedName name="COPIE" localSheetId="0" hidden="1">{#N/A,#N/A,TRUE,"Page de garde";#N/A,#N/A,TRUE,"Récap";#N/A,#N/A,TRUE,"2001";#N/A,#N/A,TRUE,"2002";#N/A,#N/A,TRUE,"MN";#N/A,#N/A,TRUE,"CB-CN ";#N/A,#N/A,TRUE,"Point TVA (avec ES)"}</definedName>
    <definedName name="COPIE" localSheetId="14" hidden="1">{#N/A,#N/A,TRUE,"Page de garde";#N/A,#N/A,TRUE,"Récap";#N/A,#N/A,TRUE,"2001";#N/A,#N/A,TRUE,"2002";#N/A,#N/A,TRUE,"MN";#N/A,#N/A,TRUE,"CB-CN ";#N/A,#N/A,TRUE,"Point TVA (avec ES)"}</definedName>
    <definedName name="COPIE" hidden="1">{#N/A,#N/A,TRUE,"Page de garde";#N/A,#N/A,TRUE,"Récap";#N/A,#N/A,TRUE,"2001";#N/A,#N/A,TRUE,"2002";#N/A,#N/A,TRUE,"MN";#N/A,#N/A,TRUE,"CB-CN ";#N/A,#N/A,TRUE,"Point TVA (avec ES)"}</definedName>
    <definedName name="COURANT" localSheetId="0" hidden="1">{#N/A,#N/A,FALSE,"Synthèse";#N/A,#N/A,FALSE,"Evolution de la TVA";#N/A,#N/A,FALSE,"Ventilation DGI-Douanes";#N/A,#N/A,FALSE,"prévision hors constaté ";#N/A,#N/A,FALSE,"recettes et écart à la prévisio"}</definedName>
    <definedName name="COURANT" localSheetId="14" hidden="1">{#N/A,#N/A,FALSE,"Synthèse";#N/A,#N/A,FALSE,"Evolution de la TVA";#N/A,#N/A,FALSE,"Ventilation DGI-Douanes";#N/A,#N/A,FALSE,"prévision hors constaté ";#N/A,#N/A,FALSE,"recettes et écart à la prévisio"}</definedName>
    <definedName name="COURANT" hidden="1">{#N/A,#N/A,FALSE,"Synthèse";#N/A,#N/A,FALSE,"Evolution de la TVA";#N/A,#N/A,FALSE,"Ventilation DGI-Douanes";#N/A,#N/A,FALSE,"prévision hors constaté ";#N/A,#N/A,FALSE,"recettes et écart à la prévisio"}</definedName>
    <definedName name="dqfqq" localSheetId="0" hidden="1">{#N/A,#N/A,TRUE,"Page de garde";#N/A,#N/A,TRUE,"Récap";#N/A,#N/A,TRUE,"2001";#N/A,#N/A,TRUE,"2002";#N/A,#N/A,TRUE,"MN";#N/A,#N/A,TRUE,"CB-CN ";#N/A,#N/A,TRUE,"Point TVA (avec ES)"}</definedName>
    <definedName name="dqfqq" localSheetId="14" hidden="1">{#N/A,#N/A,TRUE,"Page de garde";#N/A,#N/A,TRUE,"Récap";#N/A,#N/A,TRUE,"2001";#N/A,#N/A,TRUE,"2002";#N/A,#N/A,TRUE,"MN";#N/A,#N/A,TRUE,"CB-CN ";#N/A,#N/A,TRUE,"Point TVA (avec ES)"}</definedName>
    <definedName name="dqfqq" hidden="1">{#N/A,#N/A,TRUE,"Page de garde";#N/A,#N/A,TRUE,"Récap";#N/A,#N/A,TRUE,"2001";#N/A,#N/A,TRUE,"2002";#N/A,#N/A,TRUE,"MN";#N/A,#N/A,TRUE,"CB-CN ";#N/A,#N/A,TRUE,"Point TVA (avec ES)"}</definedName>
    <definedName name="E2FUT" localSheetId="0" hidden="1">{#N/A,#N/A,FALSE,"couv";#N/A,#N/A,FALSE,"A1";#N/A,#N/A,FALSE,"B1";#N/A,#N/A,FALSE,"B2";#N/A,#N/A,FALSE,"C1";#N/A,#N/A,FALSE,"C3";#N/A,#N/A,FALSE,"C4";#N/A,#N/A,FALSE,"D1";#N/A,#N/A,FALSE,"D2";#N/A,#N/A,FALSE,"D3";#N/A,#N/A,FALSE,"E";#N/A,#N/A,FALSE,"E1A";#N/A,#N/A,FALSE,"E1B";#N/A,#N/A,FALSE,"E2";#N/A,#N/A,FALSE,"E3A ";#N/A,#N/A,FALSE,"E3B";#N/A,#N/A,FALSE,"E4";#N/A,#N/A,FALSE,"F1"}</definedName>
    <definedName name="E2FUT" localSheetId="14" hidden="1">{#N/A,#N/A,FALSE,"couv";#N/A,#N/A,FALSE,"A1";#N/A,#N/A,FALSE,"B1";#N/A,#N/A,FALSE,"B2";#N/A,#N/A,FALSE,"C1";#N/A,#N/A,FALSE,"C3";#N/A,#N/A,FALSE,"C4";#N/A,#N/A,FALSE,"D1";#N/A,#N/A,FALSE,"D2";#N/A,#N/A,FALSE,"D3";#N/A,#N/A,FALSE,"E";#N/A,#N/A,FALSE,"E1A";#N/A,#N/A,FALSE,"E1B";#N/A,#N/A,FALSE,"E2";#N/A,#N/A,FALSE,"E3A ";#N/A,#N/A,FALSE,"E3B";#N/A,#N/A,FALSE,"E4";#N/A,#N/A,FALSE,"F1"}</definedName>
    <definedName name="E2FUT" hidden="1">{#N/A,#N/A,FALSE,"couv";#N/A,#N/A,FALSE,"A1";#N/A,#N/A,FALSE,"B1";#N/A,#N/A,FALSE,"B2";#N/A,#N/A,FALSE,"C1";#N/A,#N/A,FALSE,"C3";#N/A,#N/A,FALSE,"C4";#N/A,#N/A,FALSE,"D1";#N/A,#N/A,FALSE,"D2";#N/A,#N/A,FALSE,"D3";#N/A,#N/A,FALSE,"E";#N/A,#N/A,FALSE,"E1A";#N/A,#N/A,FALSE,"E1B";#N/A,#N/A,FALSE,"E2";#N/A,#N/A,FALSE,"E3A ";#N/A,#N/A,FALSE,"E3B";#N/A,#N/A,FALSE,"E4";#N/A,#N/A,FALSE,"F1"}</definedName>
    <definedName name="E3FUT" localSheetId="0" hidden="1">{#N/A,#N/A,FALSE,"couv";#N/A,#N/A,FALSE,"A1";#N/A,#N/A,FALSE,"B1";#N/A,#N/A,FALSE,"B2";#N/A,#N/A,FALSE,"C1";#N/A,#N/A,FALSE,"C3";#N/A,#N/A,FALSE,"C4";#N/A,#N/A,FALSE,"D1";#N/A,#N/A,FALSE,"D2";#N/A,#N/A,FALSE,"D3";#N/A,#N/A,FALSE,"E";#N/A,#N/A,FALSE,"E1A";#N/A,#N/A,FALSE,"E1B";#N/A,#N/A,FALSE,"E2";#N/A,#N/A,FALSE,"E3A ";#N/A,#N/A,FALSE,"E3B";#N/A,#N/A,FALSE,"E4";#N/A,#N/A,FALSE,"F1"}</definedName>
    <definedName name="E3FUT" localSheetId="14" hidden="1">{#N/A,#N/A,FALSE,"couv";#N/A,#N/A,FALSE,"A1";#N/A,#N/A,FALSE,"B1";#N/A,#N/A,FALSE,"B2";#N/A,#N/A,FALSE,"C1";#N/A,#N/A,FALSE,"C3";#N/A,#N/A,FALSE,"C4";#N/A,#N/A,FALSE,"D1";#N/A,#N/A,FALSE,"D2";#N/A,#N/A,FALSE,"D3";#N/A,#N/A,FALSE,"E";#N/A,#N/A,FALSE,"E1A";#N/A,#N/A,FALSE,"E1B";#N/A,#N/A,FALSE,"E2";#N/A,#N/A,FALSE,"E3A ";#N/A,#N/A,FALSE,"E3B";#N/A,#N/A,FALSE,"E4";#N/A,#N/A,FALSE,"F1"}</definedName>
    <definedName name="E3FUT" hidden="1">{#N/A,#N/A,FALSE,"couv";#N/A,#N/A,FALSE,"A1";#N/A,#N/A,FALSE,"B1";#N/A,#N/A,FALSE,"B2";#N/A,#N/A,FALSE,"C1";#N/A,#N/A,FALSE,"C3";#N/A,#N/A,FALSE,"C4";#N/A,#N/A,FALSE,"D1";#N/A,#N/A,FALSE,"D2";#N/A,#N/A,FALSE,"D3";#N/A,#N/A,FALSE,"E";#N/A,#N/A,FALSE,"E1A";#N/A,#N/A,FALSE,"E1B";#N/A,#N/A,FALSE,"E2";#N/A,#N/A,FALSE,"E3A ";#N/A,#N/A,FALSE,"E3B";#N/A,#N/A,FALSE,"E4";#N/A,#N/A,FALSE,"F1"}</definedName>
    <definedName name="efqsd" localSheetId="0" hidden="1">{#N/A,#N/A,TRUE,"Page de garde";#N/A,#N/A,TRUE,"Récap";#N/A,#N/A,TRUE,"2001";#N/A,#N/A,TRUE,"2002";#N/A,#N/A,TRUE,"MN";#N/A,#N/A,TRUE,"CB-CN ";#N/A,#N/A,TRUE,"Point TVA (avec ES)"}</definedName>
    <definedName name="efqsd" localSheetId="14" hidden="1">{#N/A,#N/A,TRUE,"Page de garde";#N/A,#N/A,TRUE,"Récap";#N/A,#N/A,TRUE,"2001";#N/A,#N/A,TRUE,"2002";#N/A,#N/A,TRUE,"MN";#N/A,#N/A,TRUE,"CB-CN ";#N/A,#N/A,TRUE,"Point TVA (avec ES)"}</definedName>
    <definedName name="efqsd" hidden="1">{#N/A,#N/A,TRUE,"Page de garde";#N/A,#N/A,TRUE,"Récap";#N/A,#N/A,TRUE,"2001";#N/A,#N/A,TRUE,"2002";#N/A,#N/A,TRUE,"MN";#N/A,#N/A,TRUE,"CB-CN ";#N/A,#N/A,TRUE,"Point TVA (avec ES)"}</definedName>
    <definedName name="EV__LASTREFTIME__" hidden="1">39363.6565856481</definedName>
    <definedName name="EZ" localSheetId="0" hidden="1">{#N/A,#N/A,TRUE,"Page de garde";#N/A,#N/A,TRUE,"Récap";#N/A,#N/A,TRUE,"2001";#N/A,#N/A,TRUE,"2002";#N/A,#N/A,TRUE,"MN";#N/A,#N/A,TRUE,"CB-CN ";#N/A,#N/A,TRUE,"Point TVA (avec ES)"}</definedName>
    <definedName name="EZ" localSheetId="14" hidden="1">{#N/A,#N/A,TRUE,"Page de garde";#N/A,#N/A,TRUE,"Récap";#N/A,#N/A,TRUE,"2001";#N/A,#N/A,TRUE,"2002";#N/A,#N/A,TRUE,"MN";#N/A,#N/A,TRUE,"CB-CN ";#N/A,#N/A,TRUE,"Point TVA (avec ES)"}</definedName>
    <definedName name="EZ" hidden="1">{#N/A,#N/A,TRUE,"Page de garde";#N/A,#N/A,TRUE,"Récap";#N/A,#N/A,TRUE,"2001";#N/A,#N/A,TRUE,"2002";#N/A,#N/A,TRUE,"MN";#N/A,#N/A,TRUE,"CB-CN ";#N/A,#N/A,TRUE,"Point TVA (avec ES)"}</definedName>
    <definedName name="fd" localSheetId="0" hidden="1">{#N/A,#N/A,FALSE,"couv";#N/A,#N/A,FALSE,"A1";#N/A,#N/A,FALSE,"B1";#N/A,#N/A,FALSE,"B2";#N/A,#N/A,FALSE,"C1";#N/A,#N/A,FALSE,"C3";#N/A,#N/A,FALSE,"C4";#N/A,#N/A,FALSE,"D1";#N/A,#N/A,FALSE,"D2";#N/A,#N/A,FALSE,"D3";#N/A,#N/A,FALSE,"E";#N/A,#N/A,FALSE,"E1A";#N/A,#N/A,FALSE,"E1B";#N/A,#N/A,FALSE,"E2";#N/A,#N/A,FALSE,"E3A ";#N/A,#N/A,FALSE,"E3B";#N/A,#N/A,FALSE,"E4";#N/A,#N/A,FALSE,"F1"}</definedName>
    <definedName name="fd" localSheetId="14" hidden="1">{#N/A,#N/A,FALSE,"couv";#N/A,#N/A,FALSE,"A1";#N/A,#N/A,FALSE,"B1";#N/A,#N/A,FALSE,"B2";#N/A,#N/A,FALSE,"C1";#N/A,#N/A,FALSE,"C3";#N/A,#N/A,FALSE,"C4";#N/A,#N/A,FALSE,"D1";#N/A,#N/A,FALSE,"D2";#N/A,#N/A,FALSE,"D3";#N/A,#N/A,FALSE,"E";#N/A,#N/A,FALSE,"E1A";#N/A,#N/A,FALSE,"E1B";#N/A,#N/A,FALSE,"E2";#N/A,#N/A,FALSE,"E3A ";#N/A,#N/A,FALSE,"E3B";#N/A,#N/A,FALSE,"E4";#N/A,#N/A,FALSE,"F1"}</definedName>
    <definedName name="fd" hidden="1">{#N/A,#N/A,FALSE,"couv";#N/A,#N/A,FALSE,"A1";#N/A,#N/A,FALSE,"B1";#N/A,#N/A,FALSE,"B2";#N/A,#N/A,FALSE,"C1";#N/A,#N/A,FALSE,"C3";#N/A,#N/A,FALSE,"C4";#N/A,#N/A,FALSE,"D1";#N/A,#N/A,FALSE,"D2";#N/A,#N/A,FALSE,"D3";#N/A,#N/A,FALSE,"E";#N/A,#N/A,FALSE,"E1A";#N/A,#N/A,FALSE,"E1B";#N/A,#N/A,FALSE,"E2";#N/A,#N/A,FALSE,"E3A ";#N/A,#N/A,FALSE,"E3B";#N/A,#N/A,FALSE,"E4";#N/A,#N/A,FALSE,"F1"}</definedName>
    <definedName name="fvr" localSheetId="0" hidden="1">{#N/A,#N/A,TRUE,"Page de garde";#N/A,#N/A,TRUE,"Récap";#N/A,#N/A,TRUE,"2001";#N/A,#N/A,TRUE,"2002";#N/A,#N/A,TRUE,"MN";#N/A,#N/A,TRUE,"CB-CN ";#N/A,#N/A,TRUE,"Point TVA (avec ES)"}</definedName>
    <definedName name="fvr" localSheetId="14" hidden="1">{#N/A,#N/A,TRUE,"Page de garde";#N/A,#N/A,TRUE,"Récap";#N/A,#N/A,TRUE,"2001";#N/A,#N/A,TRUE,"2002";#N/A,#N/A,TRUE,"MN";#N/A,#N/A,TRUE,"CB-CN ";#N/A,#N/A,TRUE,"Point TVA (avec ES)"}</definedName>
    <definedName name="fvr" hidden="1">{#N/A,#N/A,TRUE,"Page de garde";#N/A,#N/A,TRUE,"Récap";#N/A,#N/A,TRUE,"2001";#N/A,#N/A,TRUE,"2002";#N/A,#N/A,TRUE,"MN";#N/A,#N/A,TRUE,"CB-CN ";#N/A,#N/A,TRUE,"Point TVA (avec ES)"}</definedName>
    <definedName name="gfq" localSheetId="0" hidden="1">{#N/A,#N/A,TRUE,"Page de garde";#N/A,#N/A,TRUE,"Récap";#N/A,#N/A,TRUE,"2001";#N/A,#N/A,TRUE,"2002";#N/A,#N/A,TRUE,"MN";#N/A,#N/A,TRUE,"CB-CN ";#N/A,#N/A,TRUE,"Point TVA (avec ES)"}</definedName>
    <definedName name="gfq" localSheetId="14" hidden="1">{#N/A,#N/A,TRUE,"Page de garde";#N/A,#N/A,TRUE,"Récap";#N/A,#N/A,TRUE,"2001";#N/A,#N/A,TRUE,"2002";#N/A,#N/A,TRUE,"MN";#N/A,#N/A,TRUE,"CB-CN ";#N/A,#N/A,TRUE,"Point TVA (avec ES)"}</definedName>
    <definedName name="gfq" hidden="1">{#N/A,#N/A,TRUE,"Page de garde";#N/A,#N/A,TRUE,"Récap";#N/A,#N/A,TRUE,"2001";#N/A,#N/A,TRUE,"2002";#N/A,#N/A,TRUE,"MN";#N/A,#N/A,TRUE,"CB-CN ";#N/A,#N/A,TRUE,"Point TVA (avec ES)"}</definedName>
    <definedName name="ghcfyhj" localSheetId="0" hidden="1">{#N/A,#N/A,TRUE,"Page de garde";#N/A,#N/A,TRUE,"Récap";#N/A,#N/A,TRUE,"2001";#N/A,#N/A,TRUE,"2002";#N/A,#N/A,TRUE,"MN";#N/A,#N/A,TRUE,"CB-CN ";#N/A,#N/A,TRUE,"Point TVA (avec ES)"}</definedName>
    <definedName name="ghcfyhj" localSheetId="14" hidden="1">{#N/A,#N/A,TRUE,"Page de garde";#N/A,#N/A,TRUE,"Récap";#N/A,#N/A,TRUE,"2001";#N/A,#N/A,TRUE,"2002";#N/A,#N/A,TRUE,"MN";#N/A,#N/A,TRUE,"CB-CN ";#N/A,#N/A,TRUE,"Point TVA (avec ES)"}</definedName>
    <definedName name="ghcfyhj" hidden="1">{#N/A,#N/A,TRUE,"Page de garde";#N/A,#N/A,TRUE,"Récap";#N/A,#N/A,TRUE,"2001";#N/A,#N/A,TRUE,"2002";#N/A,#N/A,TRUE,"MN";#N/A,#N/A,TRUE,"CB-CN ";#N/A,#N/A,TRUE,"Point TVA (avec ES)"}</definedName>
    <definedName name="GRT" localSheetId="0" hidden="1">{#N/A,#N/A,FALSE,"Synthèse";#N/A,#N/A,FALSE,"Evolution de la TVA";#N/A,#N/A,FALSE,"Ventilation DGI-Douanes";#N/A,#N/A,FALSE,"prévision hors constaté ";#N/A,#N/A,FALSE,"recettes et écart à la prévisio"}</definedName>
    <definedName name="GRT" localSheetId="14" hidden="1">{#N/A,#N/A,FALSE,"Synthèse";#N/A,#N/A,FALSE,"Evolution de la TVA";#N/A,#N/A,FALSE,"Ventilation DGI-Douanes";#N/A,#N/A,FALSE,"prévision hors constaté ";#N/A,#N/A,FALSE,"recettes et écart à la prévisio"}</definedName>
    <definedName name="GRT" hidden="1">{#N/A,#N/A,FALSE,"Synthèse";#N/A,#N/A,FALSE,"Evolution de la TVA";#N/A,#N/A,FALSE,"Ventilation DGI-Douanes";#N/A,#N/A,FALSE,"prévision hors constaté ";#N/A,#N/A,FALSE,"recettes et écart à la prévisio"}</definedName>
    <definedName name="gvq" localSheetId="0" hidden="1">{#N/A,#N/A,TRUE,"Page de garde";#N/A,#N/A,TRUE,"Récap";#N/A,#N/A,TRUE,"2001";#N/A,#N/A,TRUE,"2002";#N/A,#N/A,TRUE,"MN";#N/A,#N/A,TRUE,"CB-CN ";#N/A,#N/A,TRUE,"Point TVA (avec ES)"}</definedName>
    <definedName name="gvq" localSheetId="14" hidden="1">{#N/A,#N/A,TRUE,"Page de garde";#N/A,#N/A,TRUE,"Récap";#N/A,#N/A,TRUE,"2001";#N/A,#N/A,TRUE,"2002";#N/A,#N/A,TRUE,"MN";#N/A,#N/A,TRUE,"CB-CN ";#N/A,#N/A,TRUE,"Point TVA (avec ES)"}</definedName>
    <definedName name="gvq" hidden="1">{#N/A,#N/A,TRUE,"Page de garde";#N/A,#N/A,TRUE,"Récap";#N/A,#N/A,TRUE,"2001";#N/A,#N/A,TRUE,"2002";#N/A,#N/A,TRUE,"MN";#N/A,#N/A,TRUE,"CB-CN ";#N/A,#N/A,TRUE,"Point TVA (avec ES)"}</definedName>
    <definedName name="hjdf" localSheetId="0" hidden="1">{#N/A,#N/A,FALSE,"couv";#N/A,#N/A,FALSE,"A1";#N/A,#N/A,FALSE,"B1";#N/A,#N/A,FALSE,"B2";#N/A,#N/A,FALSE,"C1";#N/A,#N/A,FALSE,"C3";#N/A,#N/A,FALSE,"C4";#N/A,#N/A,FALSE,"D1";#N/A,#N/A,FALSE,"D2";#N/A,#N/A,FALSE,"D3";#N/A,#N/A,FALSE,"E";#N/A,#N/A,FALSE,"E1A";#N/A,#N/A,FALSE,"E1B";#N/A,#N/A,FALSE,"E2";#N/A,#N/A,FALSE,"E3A ";#N/A,#N/A,FALSE,"E3B";#N/A,#N/A,FALSE,"E4";#N/A,#N/A,FALSE,"F1"}</definedName>
    <definedName name="hjdf" localSheetId="14" hidden="1">{#N/A,#N/A,FALSE,"couv";#N/A,#N/A,FALSE,"A1";#N/A,#N/A,FALSE,"B1";#N/A,#N/A,FALSE,"B2";#N/A,#N/A,FALSE,"C1";#N/A,#N/A,FALSE,"C3";#N/A,#N/A,FALSE,"C4";#N/A,#N/A,FALSE,"D1";#N/A,#N/A,FALSE,"D2";#N/A,#N/A,FALSE,"D3";#N/A,#N/A,FALSE,"E";#N/A,#N/A,FALSE,"E1A";#N/A,#N/A,FALSE,"E1B";#N/A,#N/A,FALSE,"E2";#N/A,#N/A,FALSE,"E3A ";#N/A,#N/A,FALSE,"E3B";#N/A,#N/A,FALSE,"E4";#N/A,#N/A,FALSE,"F1"}</definedName>
    <definedName name="hjdf" hidden="1">{#N/A,#N/A,FALSE,"couv";#N/A,#N/A,FALSE,"A1";#N/A,#N/A,FALSE,"B1";#N/A,#N/A,FALSE,"B2";#N/A,#N/A,FALSE,"C1";#N/A,#N/A,FALSE,"C3";#N/A,#N/A,FALSE,"C4";#N/A,#N/A,FALSE,"D1";#N/A,#N/A,FALSE,"D2";#N/A,#N/A,FALSE,"D3";#N/A,#N/A,FALSE,"E";#N/A,#N/A,FALSE,"E1A";#N/A,#N/A,FALSE,"E1B";#N/A,#N/A,FALSE,"E2";#N/A,#N/A,FALSE,"E3A ";#N/A,#N/A,FALSE,"E3B";#N/A,#N/A,FALSE,"E4";#N/A,#N/A,FALSE,"F1"}</definedName>
    <definedName name="HTML_CodePage" hidden="1">1252</definedName>
    <definedName name="HTML_Control" localSheetId="0" hidden="1">{"'TBADMI (Annexe 3)'!$B$164:$G$189"}</definedName>
    <definedName name="HTML_Control" localSheetId="14" hidden="1">{"'TBADMI (Annexe 3)'!$B$164:$G$189"}</definedName>
    <definedName name="HTML_Control" hidden="1">{"'TBADMI (Annexe 3)'!$B$164:$G$189"}</definedName>
    <definedName name="HTML_Description" hidden="1">""</definedName>
    <definedName name="HTML_Email" hidden="1">""</definedName>
    <definedName name="HTML_Header" hidden="1">"TBADMI (Annexe 3)"</definedName>
    <definedName name="HTML_LastUpdate" hidden="1">"22/09/2000"</definedName>
    <definedName name="HTML_LineAfter" hidden="1">FALSE</definedName>
    <definedName name="HTML_LineBefore" hidden="1">FALSE</definedName>
    <definedName name="HTML_Name" hidden="1">"Alain NICOLAS"</definedName>
    <definedName name="HTML_OBDlg2" hidden="1">TRUE</definedName>
    <definedName name="HTML_OBDlg4" hidden="1">TRUE</definedName>
    <definedName name="HTML_OS" hidden="1">0</definedName>
    <definedName name="HTML_PathFile" hidden="1">"D:\Mes documents\MonHTML.htm"</definedName>
    <definedName name="HTML_Title" hidden="1">"DSG - TBADMI_V2"</definedName>
    <definedName name="ib" localSheetId="0" hidden="1">{#N/A,#N/A,TRUE,"Page de garde";#N/A,#N/A,TRUE,"Récap";#N/A,#N/A,TRUE,"2001";#N/A,#N/A,TRUE,"2002";#N/A,#N/A,TRUE,"MN";#N/A,#N/A,TRUE,"CB-CN ";#N/A,#N/A,TRUE,"Point TVA (avec ES)"}</definedName>
    <definedName name="ib" localSheetId="14" hidden="1">{#N/A,#N/A,TRUE,"Page de garde";#N/A,#N/A,TRUE,"Récap";#N/A,#N/A,TRUE,"2001";#N/A,#N/A,TRUE,"2002";#N/A,#N/A,TRUE,"MN";#N/A,#N/A,TRUE,"CB-CN ";#N/A,#N/A,TRUE,"Point TVA (avec ES)"}</definedName>
    <definedName name="ib" hidden="1">{#N/A,#N/A,TRUE,"Page de garde";#N/A,#N/A,TRUE,"Récap";#N/A,#N/A,TRUE,"2001";#N/A,#N/A,TRUE,"2002";#N/A,#N/A,TRUE,"MN";#N/A,#N/A,TRUE,"CB-CN ";#N/A,#N/A,TRUE,"Point TVA (avec ES)"}</definedName>
    <definedName name="jdgj" localSheetId="0" hidden="1">{#N/A,#N/A,FALSE,"A2C";#N/A,#N/A,FALSE,"A3C";#N/A,#N/A,FALSE,"A4C";#N/A,#N/A,FALSE,"A5C";#N/A,#N/A,FALSE,"A3PRIVAT";#N/A,#N/A,FALSE,"A4LFI";#N/A,#N/A,FALSE,"A5LFI";#N/A,#N/A,FALSE,"C2C"}</definedName>
    <definedName name="jdgj" localSheetId="14" hidden="1">{#N/A,#N/A,FALSE,"A2C";#N/A,#N/A,FALSE,"A3C";#N/A,#N/A,FALSE,"A4C";#N/A,#N/A,FALSE,"A5C";#N/A,#N/A,FALSE,"A3PRIVAT";#N/A,#N/A,FALSE,"A4LFI";#N/A,#N/A,FALSE,"A5LFI";#N/A,#N/A,FALSE,"C2C"}</definedName>
    <definedName name="jdgj" hidden="1">{#N/A,#N/A,FALSE,"A2C";#N/A,#N/A,FALSE,"A3C";#N/A,#N/A,FALSE,"A4C";#N/A,#N/A,FALSE,"A5C";#N/A,#N/A,FALSE,"A3PRIVAT";#N/A,#N/A,FALSE,"A4LFI";#N/A,#N/A,FALSE,"A5LFI";#N/A,#N/A,FALSE,"C2C"}</definedName>
    <definedName name="mm" localSheetId="0" hidden="1">{#N/A,#N/A,TRUE,"Page de garde";#N/A,#N/A,TRUE,"Récap";#N/A,#N/A,TRUE,"2001";#N/A,#N/A,TRUE,"2002";#N/A,#N/A,TRUE,"MN";#N/A,#N/A,TRUE,"CB-CN ";#N/A,#N/A,TRUE,"Point TVA (avec ES)"}</definedName>
    <definedName name="mm" localSheetId="14" hidden="1">{#N/A,#N/A,TRUE,"Page de garde";#N/A,#N/A,TRUE,"Récap";#N/A,#N/A,TRUE,"2001";#N/A,#N/A,TRUE,"2002";#N/A,#N/A,TRUE,"MN";#N/A,#N/A,TRUE,"CB-CN ";#N/A,#N/A,TRUE,"Point TVA (avec ES)"}</definedName>
    <definedName name="mm" hidden="1">{#N/A,#N/A,TRUE,"Page de garde";#N/A,#N/A,TRUE,"Récap";#N/A,#N/A,TRUE,"2001";#N/A,#N/A,TRUE,"2002";#N/A,#N/A,TRUE,"MN";#N/A,#N/A,TRUE,"CB-CN ";#N/A,#N/A,TRUE,"Point TVA (avec ES)"}</definedName>
    <definedName name="mmmmm" localSheetId="0" hidden="1">{#N/A,#N/A,FALSE,"Synthèse";#N/A,#N/A,FALSE,"Evolution de la TVA";#N/A,#N/A,FALSE,"Ventilation DGI-Douanes";#N/A,#N/A,FALSE,"prévision hors constaté ";#N/A,#N/A,FALSE,"recettes et écart à la prévisio"}</definedName>
    <definedName name="mmmmm" localSheetId="14" hidden="1">{#N/A,#N/A,FALSE,"Synthèse";#N/A,#N/A,FALSE,"Evolution de la TVA";#N/A,#N/A,FALSE,"Ventilation DGI-Douanes";#N/A,#N/A,FALSE,"prévision hors constaté ";#N/A,#N/A,FALSE,"recettes et écart à la prévisio"}</definedName>
    <definedName name="mmmmm" hidden="1">{#N/A,#N/A,FALSE,"Synthèse";#N/A,#N/A,FALSE,"Evolution de la TVA";#N/A,#N/A,FALSE,"Ventilation DGI-Douanes";#N/A,#N/A,FALSE,"prévision hors constaté ";#N/A,#N/A,FALSE,"recettes et écart à la prévisio"}</definedName>
    <definedName name="qs" localSheetId="0" hidden="1">{#N/A,#N/A,TRUE,"Page de garde";#N/A,#N/A,TRUE,"Récap";#N/A,#N/A,TRUE,"2001";#N/A,#N/A,TRUE,"2002";#N/A,#N/A,TRUE,"MN";#N/A,#N/A,TRUE,"CB-CN ";#N/A,#N/A,TRUE,"Point TVA (avec ES)"}</definedName>
    <definedName name="qs" localSheetId="14" hidden="1">{#N/A,#N/A,TRUE,"Page de garde";#N/A,#N/A,TRUE,"Récap";#N/A,#N/A,TRUE,"2001";#N/A,#N/A,TRUE,"2002";#N/A,#N/A,TRUE,"MN";#N/A,#N/A,TRUE,"CB-CN ";#N/A,#N/A,TRUE,"Point TVA (avec ES)"}</definedName>
    <definedName name="qs" hidden="1">{#N/A,#N/A,TRUE,"Page de garde";#N/A,#N/A,TRUE,"Récap";#N/A,#N/A,TRUE,"2001";#N/A,#N/A,TRUE,"2002";#N/A,#N/A,TRUE,"MN";#N/A,#N/A,TRUE,"CB-CN ";#N/A,#N/A,TRUE,"Point TVA (avec ES)"}</definedName>
    <definedName name="SAPBEXdnldView" hidden="1">"D3P6O4JMXIHFGVEM2GX1TIU40"</definedName>
    <definedName name="SAPBEXsysID" hidden="1">"BWP"</definedName>
    <definedName name="sdqv" localSheetId="0" hidden="1">{#N/A,#N/A,TRUE,"Page de garde";#N/A,#N/A,TRUE,"Récap";#N/A,#N/A,TRUE,"2001";#N/A,#N/A,TRUE,"2002";#N/A,#N/A,TRUE,"MN";#N/A,#N/A,TRUE,"CB-CN ";#N/A,#N/A,TRUE,"Point TVA (avec ES)"}</definedName>
    <definedName name="sdqv" localSheetId="14" hidden="1">{#N/A,#N/A,TRUE,"Page de garde";#N/A,#N/A,TRUE,"Récap";#N/A,#N/A,TRUE,"2001";#N/A,#N/A,TRUE,"2002";#N/A,#N/A,TRUE,"MN";#N/A,#N/A,TRUE,"CB-CN ";#N/A,#N/A,TRUE,"Point TVA (avec ES)"}</definedName>
    <definedName name="sdqv" hidden="1">{#N/A,#N/A,TRUE,"Page de garde";#N/A,#N/A,TRUE,"Récap";#N/A,#N/A,TRUE,"2001";#N/A,#N/A,TRUE,"2002";#N/A,#N/A,TRUE,"MN";#N/A,#N/A,TRUE,"CB-CN ";#N/A,#N/A,TRUE,"Point TVA (avec ES)"}</definedName>
    <definedName name="Solde" localSheetId="0" hidden="1">{#N/A,#N/A,TRUE,"Page de garde";#N/A,#N/A,TRUE,"Récap";#N/A,#N/A,TRUE,"2001";#N/A,#N/A,TRUE,"2002";#N/A,#N/A,TRUE,"MN";#N/A,#N/A,TRUE,"CB-CN ";#N/A,#N/A,TRUE,"Point TVA (avec ES)"}</definedName>
    <definedName name="Solde" localSheetId="14" hidden="1">{#N/A,#N/A,TRUE,"Page de garde";#N/A,#N/A,TRUE,"Récap";#N/A,#N/A,TRUE,"2001";#N/A,#N/A,TRUE,"2002";#N/A,#N/A,TRUE,"MN";#N/A,#N/A,TRUE,"CB-CN ";#N/A,#N/A,TRUE,"Point TVA (avec ES)"}</definedName>
    <definedName name="Solde" hidden="1">{#N/A,#N/A,TRUE,"Page de garde";#N/A,#N/A,TRUE,"Récap";#N/A,#N/A,TRUE,"2001";#N/A,#N/A,TRUE,"2002";#N/A,#N/A,TRUE,"MN";#N/A,#N/A,TRUE,"CB-CN ";#N/A,#N/A,TRUE,"Point TVA (avec ES)"}</definedName>
    <definedName name="sqdf" localSheetId="0" hidden="1">{#N/A,#N/A,FALSE,"couv";#N/A,#N/A,FALSE,"A1";#N/A,#N/A,FALSE,"B1";#N/A,#N/A,FALSE,"B2";#N/A,#N/A,FALSE,"C1";#N/A,#N/A,FALSE,"C3";#N/A,#N/A,FALSE,"C4";#N/A,#N/A,FALSE,"D1";#N/A,#N/A,FALSE,"D2";#N/A,#N/A,FALSE,"D3";#N/A,#N/A,FALSE,"E";#N/A,#N/A,FALSE,"E1A";#N/A,#N/A,FALSE,"E1B";#N/A,#N/A,FALSE,"E2";#N/A,#N/A,FALSE,"E3A ";#N/A,#N/A,FALSE,"E3B";#N/A,#N/A,FALSE,"E4";#N/A,#N/A,FALSE,"F1"}</definedName>
    <definedName name="sqdf" localSheetId="14" hidden="1">{#N/A,#N/A,FALSE,"couv";#N/A,#N/A,FALSE,"A1";#N/A,#N/A,FALSE,"B1";#N/A,#N/A,FALSE,"B2";#N/A,#N/A,FALSE,"C1";#N/A,#N/A,FALSE,"C3";#N/A,#N/A,FALSE,"C4";#N/A,#N/A,FALSE,"D1";#N/A,#N/A,FALSE,"D2";#N/A,#N/A,FALSE,"D3";#N/A,#N/A,FALSE,"E";#N/A,#N/A,FALSE,"E1A";#N/A,#N/A,FALSE,"E1B";#N/A,#N/A,FALSE,"E2";#N/A,#N/A,FALSE,"E3A ";#N/A,#N/A,FALSE,"E3B";#N/A,#N/A,FALSE,"E4";#N/A,#N/A,FALSE,"F1"}</definedName>
    <definedName name="sqdf" hidden="1">{#N/A,#N/A,FALSE,"couv";#N/A,#N/A,FALSE,"A1";#N/A,#N/A,FALSE,"B1";#N/A,#N/A,FALSE,"B2";#N/A,#N/A,FALSE,"C1";#N/A,#N/A,FALSE,"C3";#N/A,#N/A,FALSE,"C4";#N/A,#N/A,FALSE,"D1";#N/A,#N/A,FALSE,"D2";#N/A,#N/A,FALSE,"D3";#N/A,#N/A,FALSE,"E";#N/A,#N/A,FALSE,"E1A";#N/A,#N/A,FALSE,"E1B";#N/A,#N/A,FALSE,"E2";#N/A,#N/A,FALSE,"E3A ";#N/A,#N/A,FALSE,"E3B";#N/A,#N/A,FALSE,"E4";#N/A,#N/A,FALSE,"F1"}</definedName>
    <definedName name="sss" localSheetId="0" hidden="1">{#N/A,#N/A,TRUE,"Page de garde";#N/A,#N/A,TRUE,"Récap";#N/A,#N/A,TRUE,"2001";#N/A,#N/A,TRUE,"2002";#N/A,#N/A,TRUE,"MN";#N/A,#N/A,TRUE,"CB-CN ";#N/A,#N/A,TRUE,"Point TVA (avec ES)"}</definedName>
    <definedName name="sss" localSheetId="14" hidden="1">{#N/A,#N/A,TRUE,"Page de garde";#N/A,#N/A,TRUE,"Récap";#N/A,#N/A,TRUE,"2001";#N/A,#N/A,TRUE,"2002";#N/A,#N/A,TRUE,"MN";#N/A,#N/A,TRUE,"CB-CN ";#N/A,#N/A,TRUE,"Point TVA (avec ES)"}</definedName>
    <definedName name="sss" hidden="1">{#N/A,#N/A,TRUE,"Page de garde";#N/A,#N/A,TRUE,"Récap";#N/A,#N/A,TRUE,"2001";#N/A,#N/A,TRUE,"2002";#N/A,#N/A,TRUE,"MN";#N/A,#N/A,TRUE,"CB-CN ";#N/A,#N/A,TRUE,"Point TVA (avec ES)"}</definedName>
    <definedName name="suivi" localSheetId="0" hidden="1">{#N/A,#N/A,FALSE,"Synthèse";#N/A,#N/A,FALSE,"Evolution de la TVA";#N/A,#N/A,FALSE,"Ventilation DGI-Douanes";#N/A,#N/A,FALSE,"prévision hors constaté ";#N/A,#N/A,FALSE,"recettes et écart à la prévisio"}</definedName>
    <definedName name="suivi" localSheetId="14" hidden="1">{#N/A,#N/A,FALSE,"Synthèse";#N/A,#N/A,FALSE,"Evolution de la TVA";#N/A,#N/A,FALSE,"Ventilation DGI-Douanes";#N/A,#N/A,FALSE,"prévision hors constaté ";#N/A,#N/A,FALSE,"recettes et écart à la prévisio"}</definedName>
    <definedName name="suivi" hidden="1">{#N/A,#N/A,FALSE,"Synthèse";#N/A,#N/A,FALSE,"Evolution de la TVA";#N/A,#N/A,FALSE,"Ventilation DGI-Douanes";#N/A,#N/A,FALSE,"prévision hors constaté ";#N/A,#N/A,FALSE,"recettes et écart à la prévisio"}</definedName>
    <definedName name="tghth" localSheetId="0" hidden="1">{"'TBADMI (Annexe 3)'!$B$164:$G$189"}</definedName>
    <definedName name="tghth" localSheetId="14" hidden="1">{"'TBADMI (Annexe 3)'!$B$164:$G$189"}</definedName>
    <definedName name="tghth" hidden="1">{"'TBADMI (Annexe 3)'!$B$164:$G$189"}</definedName>
    <definedName name="_xlnm.Print_Area" localSheetId="0">Checks!$A$1:$R$171</definedName>
    <definedName name="_xlnm.Print_Area" localSheetId="14">'RP3 PP revised'!$B$1:$M$31</definedName>
    <definedName name="_xlnm.Print_Area" localSheetId="1">'T1'!$A$1:$W$76</definedName>
    <definedName name="_xlnm.Print_Area" localSheetId="2">'T1 ANSP'!$A$1:$W$77</definedName>
    <definedName name="_xlnm.Print_Area" localSheetId="3">'T1 MET'!$A$1:$W$77</definedName>
    <definedName name="_xlnm.Print_Area" localSheetId="4">'T1 NSA'!$A$1:$W$77</definedName>
    <definedName name="_xlnm.Print_Area" localSheetId="5">'T2'!$A$1:$F$106</definedName>
    <definedName name="_xlnm.Print_Area" localSheetId="6">'T2 ANSP'!$A$1:$F$104</definedName>
    <definedName name="_xlnm.Print_Area" localSheetId="7">'T2 MET'!$A$1:$F$104</definedName>
    <definedName name="_xlnm.Print_Area" localSheetId="8">'T2 NSA'!$A$1:$F$104</definedName>
    <definedName name="_xlnm.Print_Area" localSheetId="9">'T3'!$C$1:$J$179</definedName>
    <definedName name="_xlnm.Print_Area" localSheetId="10">'T3 ANSP'!$C$1:$J$179</definedName>
    <definedName name="_xlnm.Print_Area" localSheetId="11">'T3 MET'!$C$1:$J$179</definedName>
    <definedName name="_xlnm.Print_Area" localSheetId="12">'T3 NSA'!$C$1:$J$179</definedName>
    <definedName name="wrn.Dossier." localSheetId="0" hidden="1">{#N/A,#N/A,FALSE,"couv";#N/A,#N/A,FALSE,"A1";#N/A,#N/A,FALSE,"B1";#N/A,#N/A,FALSE,"B2";#N/A,#N/A,FALSE,"C1";#N/A,#N/A,FALSE,"C3";#N/A,#N/A,FALSE,"C4";#N/A,#N/A,FALSE,"D1";#N/A,#N/A,FALSE,"D2";#N/A,#N/A,FALSE,"D3";#N/A,#N/A,FALSE,"E";#N/A,#N/A,FALSE,"E1A";#N/A,#N/A,FALSE,"E1B";#N/A,#N/A,FALSE,"E2";#N/A,#N/A,FALSE,"E3A ";#N/A,#N/A,FALSE,"E3B";#N/A,#N/A,FALSE,"E4";#N/A,#N/A,FALSE,"F1"}</definedName>
    <definedName name="wrn.Dossier." localSheetId="14" hidden="1">{#N/A,#N/A,FALSE,"couv";#N/A,#N/A,FALSE,"A1";#N/A,#N/A,FALSE,"B1";#N/A,#N/A,FALSE,"B2";#N/A,#N/A,FALSE,"C1";#N/A,#N/A,FALSE,"C3";#N/A,#N/A,FALSE,"C4";#N/A,#N/A,FALSE,"D1";#N/A,#N/A,FALSE,"D2";#N/A,#N/A,FALSE,"D3";#N/A,#N/A,FALSE,"E";#N/A,#N/A,FALSE,"E1A";#N/A,#N/A,FALSE,"E1B";#N/A,#N/A,FALSE,"E2";#N/A,#N/A,FALSE,"E3A ";#N/A,#N/A,FALSE,"E3B";#N/A,#N/A,FALSE,"E4";#N/A,#N/A,FALSE,"F1"}</definedName>
    <definedName name="wrn.Dossier." hidden="1">{#N/A,#N/A,FALSE,"couv";#N/A,#N/A,FALSE,"A1";#N/A,#N/A,FALSE,"B1";#N/A,#N/A,FALSE,"B2";#N/A,#N/A,FALSE,"C1";#N/A,#N/A,FALSE,"C3";#N/A,#N/A,FALSE,"C4";#N/A,#N/A,FALSE,"D1";#N/A,#N/A,FALSE,"D2";#N/A,#N/A,FALSE,"D3";#N/A,#N/A,FALSE,"E";#N/A,#N/A,FALSE,"E1A";#N/A,#N/A,FALSE,"E1B";#N/A,#N/A,FALSE,"E2";#N/A,#N/A,FALSE,"E3A ";#N/A,#N/A,FALSE,"E3B";#N/A,#N/A,FALSE,"E4";#N/A,#N/A,FALSE,"F1"}</definedName>
    <definedName name="wrn.Dossier._.BEH._.2000." localSheetId="0" hidden="1">{#N/A,#N/A,TRUE,"Page de garde";#N/A,#N/A,TRUE,"Récap";#N/A,#N/A,TRUE,"2001";#N/A,#N/A,TRUE,"2002";#N/A,#N/A,TRUE,"MN";#N/A,#N/A,TRUE,"CB-CN ";#N/A,#N/A,TRUE,"Point TVA (avec ES)"}</definedName>
    <definedName name="wrn.Dossier._.BEH._.2000." localSheetId="14" hidden="1">{#N/A,#N/A,TRUE,"Page de garde";#N/A,#N/A,TRUE,"Récap";#N/A,#N/A,TRUE,"2001";#N/A,#N/A,TRUE,"2002";#N/A,#N/A,TRUE,"MN";#N/A,#N/A,TRUE,"CB-CN ";#N/A,#N/A,TRUE,"Point TVA (avec ES)"}</definedName>
    <definedName name="wrn.Dossier._.BEH._.2000." hidden="1">{#N/A,#N/A,TRUE,"Page de garde";#N/A,#N/A,TRUE,"Récap";#N/A,#N/A,TRUE,"2001";#N/A,#N/A,TRUE,"2002";#N/A,#N/A,TRUE,"MN";#N/A,#N/A,TRUE,"CB-CN ";#N/A,#N/A,TRUE,"Point TVA (avec ES)"}</definedName>
    <definedName name="wrn.Dossier._.janvier." localSheetId="0" hidden="1">{#N/A,#N/A,FALSE,"c_janv";#N/A,#N/A,FALSE,"A1";#N/A,#N/A,FALSE,"B1";#N/A,#N/A,FALSE,"B2";#N/A,#N/A,FALSE,"C1";#N/A,#N/A,FALSE,"C3";#N/A,#N/A,FALSE,"C4";#N/A,#N/A,FALSE,"D1";#N/A,#N/A,FALSE,"D2";#N/A,#N/A,FALSE,"D3";#N/A,#N/A,FALSE,"E1A";#N/A,#N/A,FALSE,"E1B";#N/A,#N/A,FALSE,"E2";#N/A,#N/A,FALSE,"E3A ";#N/A,#N/A,FALSE,"E3B";#N/A,#N/A,FALSE,"E4";#N/A,#N/A,FALSE,"F1"}</definedName>
    <definedName name="wrn.Dossier._.janvier." localSheetId="14" hidden="1">{#N/A,#N/A,FALSE,"c_janv";#N/A,#N/A,FALSE,"A1";#N/A,#N/A,FALSE,"B1";#N/A,#N/A,FALSE,"B2";#N/A,#N/A,FALSE,"C1";#N/A,#N/A,FALSE,"C3";#N/A,#N/A,FALSE,"C4";#N/A,#N/A,FALSE,"D1";#N/A,#N/A,FALSE,"D2";#N/A,#N/A,FALSE,"D3";#N/A,#N/A,FALSE,"E1A";#N/A,#N/A,FALSE,"E1B";#N/A,#N/A,FALSE,"E2";#N/A,#N/A,FALSE,"E3A ";#N/A,#N/A,FALSE,"E3B";#N/A,#N/A,FALSE,"E4";#N/A,#N/A,FALSE,"F1"}</definedName>
    <definedName name="wrn.Dossier._.janvier." hidden="1">{#N/A,#N/A,FALSE,"c_janv";#N/A,#N/A,FALSE,"A1";#N/A,#N/A,FALSE,"B1";#N/A,#N/A,FALSE,"B2";#N/A,#N/A,FALSE,"C1";#N/A,#N/A,FALSE,"C3";#N/A,#N/A,FALSE,"C4";#N/A,#N/A,FALSE,"D1";#N/A,#N/A,FALSE,"D2";#N/A,#N/A,FALSE,"D3";#N/A,#N/A,FALSE,"E1A";#N/A,#N/A,FALSE,"E1B";#N/A,#N/A,FALSE,"E2";#N/A,#N/A,FALSE,"E3A ";#N/A,#N/A,FALSE,"E3B";#N/A,#N/A,FALSE,"E4";#N/A,#N/A,FALSE,"F1"}</definedName>
    <definedName name="wrn.Dossier._.Sénat." localSheetId="0" hidden="1">{#N/A,#N/A,FALSE,"c_sénat";#N/A,#N/A,FALSE,"A1";#N/A,#N/A,FALSE,"B1";#N/A,#N/A,FALSE,"B2";#N/A,#N/A,FALSE,"C1";#N/A,#N/A,FALSE,"C3";#N/A,#N/A,FALSE,"C4";#N/A,#N/A,FALSE,"D1";#N/A,#N/A,FALSE,"D2";#N/A,#N/A,FALSE,"D3";#N/A,#N/A,FALSE,"E1A";#N/A,#N/A,FALSE,"E1B";#N/A,#N/A,FALSE,"E2";#N/A,#N/A,FALSE,"E3A ";#N/A,#N/A,FALSE,"E3B";#N/A,#N/A,FALSE,"E4";#N/A,#N/A,FALSE,"F1"}</definedName>
    <definedName name="wrn.Dossier._.Sénat." localSheetId="14" hidden="1">{#N/A,#N/A,FALSE,"c_sénat";#N/A,#N/A,FALSE,"A1";#N/A,#N/A,FALSE,"B1";#N/A,#N/A,FALSE,"B2";#N/A,#N/A,FALSE,"C1";#N/A,#N/A,FALSE,"C3";#N/A,#N/A,FALSE,"C4";#N/A,#N/A,FALSE,"D1";#N/A,#N/A,FALSE,"D2";#N/A,#N/A,FALSE,"D3";#N/A,#N/A,FALSE,"E1A";#N/A,#N/A,FALSE,"E1B";#N/A,#N/A,FALSE,"E2";#N/A,#N/A,FALSE,"E3A ";#N/A,#N/A,FALSE,"E3B";#N/A,#N/A,FALSE,"E4";#N/A,#N/A,FALSE,"F1"}</definedName>
    <definedName name="wrn.Dossier._.Sénat." hidden="1">{#N/A,#N/A,FALSE,"c_sénat";#N/A,#N/A,FALSE,"A1";#N/A,#N/A,FALSE,"B1";#N/A,#N/A,FALSE,"B2";#N/A,#N/A,FALSE,"C1";#N/A,#N/A,FALSE,"C3";#N/A,#N/A,FALSE,"C4";#N/A,#N/A,FALSE,"D1";#N/A,#N/A,FALSE,"D2";#N/A,#N/A,FALSE,"D3";#N/A,#N/A,FALSE,"E1A";#N/A,#N/A,FALSE,"E1B";#N/A,#N/A,FALSE,"E2";#N/A,#N/A,FALSE,"E3A ";#N/A,#N/A,FALSE,"E3B";#N/A,#N/A,FALSE,"E4";#N/A,#N/A,FALSE,"F1"}</definedName>
    <definedName name="wrn.sh_coul." localSheetId="0" hidden="1">{#N/A,#N/A,FALSE,"A2C";#N/A,#N/A,FALSE,"A3C";#N/A,#N/A,FALSE,"A4C";#N/A,#N/A,FALSE,"A5C";#N/A,#N/A,FALSE,"A3PRIVAT";#N/A,#N/A,FALSE,"A4LFI";#N/A,#N/A,FALSE,"A5LFI";#N/A,#N/A,FALSE,"C2C"}</definedName>
    <definedName name="wrn.sh_coul." localSheetId="14" hidden="1">{#N/A,#N/A,FALSE,"A2C";#N/A,#N/A,FALSE,"A3C";#N/A,#N/A,FALSE,"A4C";#N/A,#N/A,FALSE,"A5C";#N/A,#N/A,FALSE,"A3PRIVAT";#N/A,#N/A,FALSE,"A4LFI";#N/A,#N/A,FALSE,"A5LFI";#N/A,#N/A,FALSE,"C2C"}</definedName>
    <definedName name="wrn.sh_coul." hidden="1">{#N/A,#N/A,FALSE,"A2C";#N/A,#N/A,FALSE,"A3C";#N/A,#N/A,FALSE,"A4C";#N/A,#N/A,FALSE,"A5C";#N/A,#N/A,FALSE,"A3PRIVAT";#N/A,#N/A,FALSE,"A4LFI";#N/A,#N/A,FALSE,"A5LFI";#N/A,#N/A,FALSE,"C2C"}</definedName>
    <definedName name="wrn.sh_nb." localSheetId="0" hidden="1">{#N/A,#N/A,FALSE,"A2";#N/A,#N/A,FALSE,"A3";#N/A,#N/A,FALSE,"A4";#N/A,#N/A,FALSE,"A5";#N/A,#N/A,FALSE,"C2"}</definedName>
    <definedName name="wrn.sh_nb." localSheetId="14" hidden="1">{#N/A,#N/A,FALSE,"A2";#N/A,#N/A,FALSE,"A3";#N/A,#N/A,FALSE,"A4";#N/A,#N/A,FALSE,"A5";#N/A,#N/A,FALSE,"C2"}</definedName>
    <definedName name="wrn.sh_nb." hidden="1">{#N/A,#N/A,FALSE,"A2";#N/A,#N/A,FALSE,"A3";#N/A,#N/A,FALSE,"A4";#N/A,#N/A,FALSE,"A5";#N/A,#N/A,FALSE,"C2"}</definedName>
    <definedName name="wrn.Suivi._.mensuel." localSheetId="0" hidden="1">{#N/A,#N/A,FALSE,"Synthèse";#N/A,#N/A,FALSE,"Evolution de la TVA";#N/A,#N/A,FALSE,"Ventilation DGI-Douanes";#N/A,#N/A,FALSE,"prévision hors constaté ";#N/A,#N/A,FALSE,"recettes et écart à la prévisio"}</definedName>
    <definedName name="wrn.Suivi._.mensuel." localSheetId="14" hidden="1">{#N/A,#N/A,FALSE,"Synthèse";#N/A,#N/A,FALSE,"Evolution de la TVA";#N/A,#N/A,FALSE,"Ventilation DGI-Douanes";#N/A,#N/A,FALSE,"prévision hors constaté ";#N/A,#N/A,FALSE,"recettes et écart à la prévisio"}</definedName>
    <definedName name="wrn.Suivi._.mensuel." hidden="1">{#N/A,#N/A,FALSE,"Synthèse";#N/A,#N/A,FALSE,"Evolution de la TVA";#N/A,#N/A,FALSE,"Ventilation DGI-Douanes";#N/A,#N/A,FALSE,"prévision hors constaté ";#N/A,#N/A,FALSE,"recettes et écart à la prévisio"}</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23" i="3" l="1"/>
  <c r="D73" i="9"/>
  <c r="D70" i="9"/>
  <c r="U42" i="4"/>
  <c r="D28" i="10"/>
  <c r="D28" i="9"/>
  <c r="D59" i="8"/>
  <c r="D39" i="8"/>
  <c r="D27" i="8"/>
  <c r="D26" i="8"/>
  <c r="D25" i="8"/>
  <c r="D22" i="8"/>
  <c r="U68" i="6"/>
  <c r="W155" i="20" s="1"/>
  <c r="U57" i="6"/>
  <c r="U57" i="3" s="1"/>
  <c r="U39" i="6"/>
  <c r="U31" i="6"/>
  <c r="W134" i="20" s="1"/>
  <c r="U18" i="6"/>
  <c r="U61" i="6" s="1"/>
  <c r="U68" i="5"/>
  <c r="D39" i="10" s="1"/>
  <c r="U64" i="5"/>
  <c r="U61" i="5"/>
  <c r="U39" i="5"/>
  <c r="U31" i="5"/>
  <c r="U18" i="5"/>
  <c r="U68" i="4"/>
  <c r="D39" i="9" s="1"/>
  <c r="U64" i="4"/>
  <c r="U50" i="3"/>
  <c r="U39" i="4"/>
  <c r="U41" i="4" s="1"/>
  <c r="U18" i="4"/>
  <c r="U69" i="3"/>
  <c r="U60" i="3"/>
  <c r="U52" i="3"/>
  <c r="U51" i="3"/>
  <c r="U47" i="3"/>
  <c r="U39" i="3"/>
  <c r="U38" i="3"/>
  <c r="U37" i="3"/>
  <c r="U36" i="3"/>
  <c r="U30" i="3"/>
  <c r="U29" i="3"/>
  <c r="U28" i="3"/>
  <c r="U27" i="3"/>
  <c r="U26" i="3"/>
  <c r="U25" i="3"/>
  <c r="U17" i="3"/>
  <c r="U16" i="3"/>
  <c r="U15" i="3"/>
  <c r="U14" i="3"/>
  <c r="U13" i="3"/>
  <c r="U12" i="3"/>
  <c r="W171" i="20"/>
  <c r="W170" i="20"/>
  <c r="W169" i="20"/>
  <c r="W168" i="20"/>
  <c r="W167" i="20"/>
  <c r="W166" i="20"/>
  <c r="W165" i="20"/>
  <c r="W164" i="20"/>
  <c r="W163" i="20"/>
  <c r="W162" i="20"/>
  <c r="W161" i="20"/>
  <c r="W160" i="20"/>
  <c r="W156" i="20"/>
  <c r="W154" i="20"/>
  <c r="W150" i="20"/>
  <c r="W147" i="20"/>
  <c r="W144" i="20"/>
  <c r="W141" i="20"/>
  <c r="W140" i="20"/>
  <c r="W139" i="20"/>
  <c r="W136" i="20"/>
  <c r="W135" i="20"/>
  <c r="W133" i="20"/>
  <c r="W129" i="20"/>
  <c r="W128" i="20"/>
  <c r="W127" i="20"/>
  <c r="W126" i="20"/>
  <c r="W125" i="20"/>
  <c r="W124" i="20"/>
  <c r="W123" i="20"/>
  <c r="W122" i="20"/>
  <c r="W121" i="20"/>
  <c r="W120" i="20"/>
  <c r="W119" i="20"/>
  <c r="W118" i="20"/>
  <c r="W117" i="20"/>
  <c r="W116" i="20"/>
  <c r="W115" i="20"/>
  <c r="W114" i="20"/>
  <c r="W113" i="20"/>
  <c r="W112" i="20"/>
  <c r="W108" i="20"/>
  <c r="W107" i="20"/>
  <c r="W106" i="20"/>
  <c r="W102" i="20"/>
  <c r="W101" i="20"/>
  <c r="W100" i="20"/>
  <c r="W93" i="20"/>
  <c r="W92" i="20"/>
  <c r="W91" i="20"/>
  <c r="W90" i="20"/>
  <c r="W89" i="20"/>
  <c r="W88" i="20"/>
  <c r="W87" i="20"/>
  <c r="W86" i="20"/>
  <c r="W85" i="20"/>
  <c r="W84" i="20"/>
  <c r="W83" i="20"/>
  <c r="W80" i="20"/>
  <c r="W78" i="20"/>
  <c r="W77" i="20"/>
  <c r="W76" i="20"/>
  <c r="W75" i="20"/>
  <c r="W74" i="20"/>
  <c r="W73" i="20"/>
  <c r="W72" i="20"/>
  <c r="W71" i="20"/>
  <c r="W70" i="20"/>
  <c r="W69" i="20"/>
  <c r="W68" i="20"/>
  <c r="W67" i="20"/>
  <c r="W66" i="20"/>
  <c r="W60" i="20"/>
  <c r="W59" i="20"/>
  <c r="W58" i="20"/>
  <c r="W54" i="20"/>
  <c r="W39" i="20"/>
  <c r="W36" i="20"/>
  <c r="W35" i="20"/>
  <c r="W27" i="20"/>
  <c r="W26" i="20"/>
  <c r="W42" i="20" l="1"/>
  <c r="U24" i="3"/>
  <c r="U31" i="4"/>
  <c r="W43" i="20" s="1"/>
  <c r="W41" i="20"/>
  <c r="W40" i="20"/>
  <c r="W45" i="20"/>
  <c r="U22" i="3"/>
  <c r="W19" i="20" s="1"/>
  <c r="W44" i="20"/>
  <c r="W64" i="20"/>
  <c r="W65" i="20"/>
  <c r="W81" i="20"/>
  <c r="U31" i="3"/>
  <c r="W22" i="20" s="1"/>
  <c r="W37" i="20"/>
  <c r="W38" i="20"/>
  <c r="W16" i="20"/>
  <c r="U61" i="4"/>
  <c r="U61" i="3" s="1"/>
  <c r="W11" i="20" s="1"/>
  <c r="W137" i="20"/>
  <c r="W138" i="20"/>
  <c r="W131" i="20"/>
  <c r="W132" i="20"/>
  <c r="U18" i="3"/>
  <c r="W143" i="20"/>
  <c r="W145" i="20"/>
  <c r="W146" i="20"/>
  <c r="W148" i="20"/>
  <c r="W149" i="20"/>
  <c r="W142" i="20"/>
  <c r="D39" i="17"/>
  <c r="D76" i="17" s="1"/>
  <c r="W53" i="20"/>
  <c r="W52" i="20"/>
  <c r="D76" i="10"/>
  <c r="W152" i="20"/>
  <c r="U66" i="6"/>
  <c r="D76" i="9"/>
  <c r="W79" i="20"/>
  <c r="C70" i="9"/>
  <c r="W17" i="20" l="1"/>
  <c r="U32" i="3"/>
  <c r="W18" i="20"/>
  <c r="W13" i="20"/>
  <c r="W24" i="20"/>
  <c r="W12" i="20"/>
  <c r="W25" i="20"/>
  <c r="W21" i="20"/>
  <c r="U19" i="3"/>
  <c r="W15" i="20"/>
  <c r="W14" i="20"/>
  <c r="W23" i="20"/>
  <c r="W20" i="20"/>
  <c r="W153" i="20"/>
  <c r="U70" i="6"/>
  <c r="W158" i="20"/>
  <c r="W151" i="20"/>
  <c r="S18" i="5"/>
  <c r="W159" i="20" l="1"/>
  <c r="U19" i="5"/>
  <c r="W157" i="20"/>
  <c r="E69" i="15"/>
  <c r="C28" i="10" l="1"/>
  <c r="C28" i="9"/>
  <c r="C59" i="8"/>
  <c r="C27" i="8"/>
  <c r="C26" i="8"/>
  <c r="C25" i="8"/>
  <c r="C22" i="8"/>
  <c r="S68" i="6"/>
  <c r="T60" i="6"/>
  <c r="S57" i="6"/>
  <c r="S39" i="6"/>
  <c r="U170" i="20" s="1"/>
  <c r="S31" i="6"/>
  <c r="T30" i="6"/>
  <c r="T30" i="3" s="1"/>
  <c r="T29" i="6"/>
  <c r="T26" i="6"/>
  <c r="S18" i="6"/>
  <c r="T17" i="6"/>
  <c r="T16" i="6"/>
  <c r="T15" i="6"/>
  <c r="T14" i="6"/>
  <c r="V150" i="20" s="1"/>
  <c r="T13" i="6"/>
  <c r="T12" i="6"/>
  <c r="S68" i="5"/>
  <c r="S64" i="5"/>
  <c r="T60" i="5"/>
  <c r="T52" i="5"/>
  <c r="T52" i="3" s="1"/>
  <c r="T51" i="5"/>
  <c r="T51" i="3" s="1"/>
  <c r="T50" i="5"/>
  <c r="T47" i="5"/>
  <c r="S39" i="5"/>
  <c r="U122" i="20" s="1"/>
  <c r="S31" i="5"/>
  <c r="T28" i="5"/>
  <c r="S61" i="5"/>
  <c r="T17" i="5"/>
  <c r="T16" i="5"/>
  <c r="T15" i="5"/>
  <c r="T14" i="5"/>
  <c r="T13" i="5"/>
  <c r="V92" i="20" s="1"/>
  <c r="T12" i="5"/>
  <c r="S68" i="4"/>
  <c r="S64" i="4"/>
  <c r="T60" i="4"/>
  <c r="T52" i="4"/>
  <c r="T51" i="4"/>
  <c r="T50" i="4"/>
  <c r="T47" i="4"/>
  <c r="S39" i="4"/>
  <c r="S41" i="4" s="1"/>
  <c r="S31" i="4"/>
  <c r="T28" i="4"/>
  <c r="T27" i="4"/>
  <c r="T27" i="3" s="1"/>
  <c r="T26" i="4"/>
  <c r="T25" i="4"/>
  <c r="T25" i="3" s="1"/>
  <c r="T24" i="4"/>
  <c r="T23" i="4"/>
  <c r="T22" i="4"/>
  <c r="S18" i="4"/>
  <c r="T17" i="4"/>
  <c r="T16" i="4"/>
  <c r="T16" i="3" s="1"/>
  <c r="T15" i="4"/>
  <c r="T14" i="4"/>
  <c r="T13" i="4"/>
  <c r="T12" i="4"/>
  <c r="T12" i="3" s="1"/>
  <c r="S69" i="3"/>
  <c r="T68" i="3"/>
  <c r="C39" i="8" s="1"/>
  <c r="S60" i="3"/>
  <c r="S52" i="3"/>
  <c r="S51" i="3"/>
  <c r="S50" i="3"/>
  <c r="T47" i="3"/>
  <c r="S47" i="3"/>
  <c r="S38" i="3"/>
  <c r="S37" i="3"/>
  <c r="S36" i="3"/>
  <c r="S30" i="3"/>
  <c r="T29" i="3"/>
  <c r="S29" i="3"/>
  <c r="S28" i="3"/>
  <c r="S27" i="3"/>
  <c r="T26" i="3"/>
  <c r="S26" i="3"/>
  <c r="S25" i="3"/>
  <c r="T24" i="3"/>
  <c r="S24" i="3"/>
  <c r="T23" i="3"/>
  <c r="S23" i="3"/>
  <c r="T22" i="3"/>
  <c r="S22" i="3"/>
  <c r="S17" i="3"/>
  <c r="S16" i="3"/>
  <c r="S15" i="3"/>
  <c r="S14" i="3"/>
  <c r="S13" i="3"/>
  <c r="S12" i="3"/>
  <c r="U171" i="20"/>
  <c r="U168" i="20"/>
  <c r="U167" i="20"/>
  <c r="U165" i="20"/>
  <c r="U164" i="20"/>
  <c r="U163" i="20"/>
  <c r="U162" i="20"/>
  <c r="U161" i="20"/>
  <c r="U160" i="20"/>
  <c r="V156" i="20"/>
  <c r="U156" i="20"/>
  <c r="U155" i="20"/>
  <c r="U154" i="20"/>
  <c r="U150" i="20"/>
  <c r="U147" i="20"/>
  <c r="U144" i="20"/>
  <c r="U141" i="20"/>
  <c r="U140" i="20"/>
  <c r="U139" i="20"/>
  <c r="U138" i="20"/>
  <c r="U137" i="20"/>
  <c r="U136" i="20"/>
  <c r="U135" i="20"/>
  <c r="U134" i="20"/>
  <c r="U133" i="20"/>
  <c r="U132" i="20"/>
  <c r="U131" i="20"/>
  <c r="U129" i="20"/>
  <c r="U128" i="20"/>
  <c r="U127" i="20"/>
  <c r="V126" i="20"/>
  <c r="U126" i="20"/>
  <c r="V125" i="20"/>
  <c r="U125" i="20"/>
  <c r="V124" i="20"/>
  <c r="U124" i="20"/>
  <c r="U123" i="20"/>
  <c r="U119" i="20"/>
  <c r="U117" i="20"/>
  <c r="U115" i="20"/>
  <c r="U114" i="20"/>
  <c r="U113" i="20"/>
  <c r="U112" i="20"/>
  <c r="U108" i="20"/>
  <c r="U107" i="20"/>
  <c r="U106" i="20"/>
  <c r="V102" i="20"/>
  <c r="U102" i="20"/>
  <c r="U101" i="20"/>
  <c r="U100" i="20"/>
  <c r="U93" i="20"/>
  <c r="U92" i="20"/>
  <c r="U91" i="20"/>
  <c r="U90" i="20"/>
  <c r="U89" i="20"/>
  <c r="V88" i="20"/>
  <c r="U88" i="20"/>
  <c r="U87" i="20"/>
  <c r="U86" i="20"/>
  <c r="V85" i="20"/>
  <c r="U85" i="20"/>
  <c r="U84" i="20"/>
  <c r="U83" i="20"/>
  <c r="U80" i="20"/>
  <c r="V78" i="20"/>
  <c r="U78" i="20"/>
  <c r="U77" i="20"/>
  <c r="V76" i="20"/>
  <c r="U76" i="20"/>
  <c r="U75" i="20"/>
  <c r="U74" i="20"/>
  <c r="U73" i="20"/>
  <c r="U72" i="20"/>
  <c r="U71" i="20"/>
  <c r="U70" i="20"/>
  <c r="U69" i="20"/>
  <c r="U68" i="20"/>
  <c r="U66" i="20"/>
  <c r="U60" i="20"/>
  <c r="U59" i="20"/>
  <c r="U58" i="20"/>
  <c r="U54" i="20"/>
  <c r="U53" i="20"/>
  <c r="U52" i="20"/>
  <c r="U42" i="20"/>
  <c r="U39" i="20"/>
  <c r="U36" i="20"/>
  <c r="V35" i="20"/>
  <c r="U35" i="20"/>
  <c r="U27" i="20"/>
  <c r="U26" i="20"/>
  <c r="U32" i="6" l="1"/>
  <c r="S61" i="4"/>
  <c r="U19" i="4"/>
  <c r="U41" i="20"/>
  <c r="U32" i="4"/>
  <c r="U69" i="4"/>
  <c r="T28" i="3"/>
  <c r="T50" i="3"/>
  <c r="U32" i="5"/>
  <c r="U69" i="5"/>
  <c r="S61" i="6"/>
  <c r="U19" i="6"/>
  <c r="U69" i="6"/>
  <c r="T31" i="6"/>
  <c r="V134" i="20" s="1"/>
  <c r="U45" i="20"/>
  <c r="T31" i="4"/>
  <c r="V45" i="20" s="1"/>
  <c r="S31" i="3"/>
  <c r="U40" i="20"/>
  <c r="V39" i="20"/>
  <c r="T18" i="5"/>
  <c r="T61" i="5" s="1"/>
  <c r="U43" i="20"/>
  <c r="U38" i="20"/>
  <c r="U37" i="20"/>
  <c r="U44" i="20"/>
  <c r="V133" i="20"/>
  <c r="T18" i="6"/>
  <c r="V137" i="20" s="1"/>
  <c r="T14" i="3"/>
  <c r="U143" i="20"/>
  <c r="S57" i="3"/>
  <c r="U145" i="20"/>
  <c r="U149" i="20"/>
  <c r="U146" i="20"/>
  <c r="U148" i="20"/>
  <c r="U142" i="20"/>
  <c r="V147" i="20"/>
  <c r="V136" i="20"/>
  <c r="T61" i="6"/>
  <c r="V138" i="20"/>
  <c r="V132" i="20"/>
  <c r="V139" i="20"/>
  <c r="V135" i="20"/>
  <c r="S66" i="6"/>
  <c r="U67" i="6" s="1"/>
  <c r="U152" i="20"/>
  <c r="U169" i="20"/>
  <c r="U16" i="20"/>
  <c r="S18" i="3"/>
  <c r="U14" i="20" s="1"/>
  <c r="T60" i="3"/>
  <c r="V19" i="20"/>
  <c r="U166" i="20"/>
  <c r="T15" i="3"/>
  <c r="U22" i="20"/>
  <c r="V93" i="20"/>
  <c r="U116" i="20"/>
  <c r="U120" i="20"/>
  <c r="U121" i="20"/>
  <c r="T13" i="3"/>
  <c r="T17" i="3"/>
  <c r="T31" i="5"/>
  <c r="U118" i="20"/>
  <c r="V41" i="20"/>
  <c r="V40" i="20"/>
  <c r="S61" i="3"/>
  <c r="U13" i="20"/>
  <c r="U65" i="20"/>
  <c r="U81" i="20"/>
  <c r="U64" i="20"/>
  <c r="U79" i="20"/>
  <c r="T18" i="4"/>
  <c r="V36" i="20"/>
  <c r="V42" i="20"/>
  <c r="U67" i="20"/>
  <c r="V77" i="20"/>
  <c r="U17" i="20"/>
  <c r="S39" i="3"/>
  <c r="V54" i="20"/>
  <c r="U19" i="20"/>
  <c r="V131" i="20" l="1"/>
  <c r="U18" i="20"/>
  <c r="T31" i="3"/>
  <c r="V16" i="20"/>
  <c r="U25" i="20"/>
  <c r="U153" i="20"/>
  <c r="S70" i="6"/>
  <c r="U71" i="6" s="1"/>
  <c r="U158" i="20"/>
  <c r="V152" i="20"/>
  <c r="U151" i="20"/>
  <c r="U21" i="20"/>
  <c r="U20" i="20"/>
  <c r="U15" i="20"/>
  <c r="T18" i="3"/>
  <c r="V43" i="20"/>
  <c r="V37" i="20"/>
  <c r="V44" i="20"/>
  <c r="V38" i="20"/>
  <c r="T61" i="4"/>
  <c r="U24" i="20"/>
  <c r="U23" i="20"/>
  <c r="U11" i="20"/>
  <c r="U12" i="20"/>
  <c r="V18" i="20"/>
  <c r="V22" i="20"/>
  <c r="V17" i="20" l="1"/>
  <c r="U159" i="20"/>
  <c r="U157" i="20"/>
  <c r="T61" i="3"/>
  <c r="V13" i="20"/>
  <c r="V21" i="20"/>
  <c r="V15" i="20"/>
  <c r="V20" i="20"/>
  <c r="V14" i="20"/>
  <c r="V25" i="20"/>
  <c r="K18" i="4"/>
  <c r="V24" i="20" l="1"/>
  <c r="V11" i="20"/>
  <c r="V12" i="20"/>
  <c r="V23" i="20"/>
  <c r="P50" i="4" l="1"/>
  <c r="O50" i="4"/>
  <c r="N50" i="4"/>
  <c r="M47" i="4"/>
  <c r="W562" i="20" l="1"/>
  <c r="V562" i="20"/>
  <c r="U562" i="20"/>
  <c r="T562" i="20"/>
  <c r="W561" i="20"/>
  <c r="V561" i="20"/>
  <c r="U561" i="20"/>
  <c r="T561" i="20"/>
  <c r="W560" i="20"/>
  <c r="V560" i="20"/>
  <c r="U560" i="20"/>
  <c r="T560" i="20"/>
  <c r="W558" i="20"/>
  <c r="V558" i="20"/>
  <c r="U558" i="20"/>
  <c r="W555" i="20"/>
  <c r="V555" i="20"/>
  <c r="U555" i="20"/>
  <c r="T555" i="20"/>
  <c r="W553" i="20"/>
  <c r="V553" i="20"/>
  <c r="U553" i="20"/>
  <c r="T553" i="20"/>
  <c r="W552" i="20"/>
  <c r="V552" i="20"/>
  <c r="U552" i="20"/>
  <c r="T552" i="20"/>
  <c r="W551" i="20"/>
  <c r="V551" i="20"/>
  <c r="U551" i="20"/>
  <c r="T551" i="20"/>
  <c r="W549" i="20"/>
  <c r="V549" i="20"/>
  <c r="W547" i="20"/>
  <c r="V547" i="20"/>
  <c r="U547" i="20"/>
  <c r="T547" i="20"/>
  <c r="W546" i="20"/>
  <c r="V546" i="20"/>
  <c r="U546" i="20"/>
  <c r="T546" i="20"/>
  <c r="W545" i="20"/>
  <c r="V545" i="20"/>
  <c r="U545" i="20"/>
  <c r="T545" i="20"/>
  <c r="W543" i="20"/>
  <c r="V543" i="20"/>
  <c r="W541" i="20"/>
  <c r="V541" i="20"/>
  <c r="U541" i="20"/>
  <c r="T541" i="20"/>
  <c r="W540" i="20"/>
  <c r="V540" i="20"/>
  <c r="U540" i="20"/>
  <c r="T540" i="20"/>
  <c r="W539" i="20"/>
  <c r="V539" i="20"/>
  <c r="U539" i="20"/>
  <c r="T539" i="20"/>
  <c r="C535" i="20"/>
  <c r="W531" i="20"/>
  <c r="V531" i="20"/>
  <c r="U531" i="20"/>
  <c r="T531" i="20"/>
  <c r="W530" i="20"/>
  <c r="V530" i="20"/>
  <c r="U530" i="20"/>
  <c r="T530" i="20"/>
  <c r="W529" i="20"/>
  <c r="V529" i="20"/>
  <c r="U529" i="20"/>
  <c r="T529" i="20"/>
  <c r="W527" i="20"/>
  <c r="V527" i="20"/>
  <c r="U527" i="20"/>
  <c r="W524" i="20"/>
  <c r="V524" i="20"/>
  <c r="U524" i="20"/>
  <c r="T524" i="20"/>
  <c r="W522" i="20"/>
  <c r="V522" i="20"/>
  <c r="U522" i="20"/>
  <c r="T522" i="20"/>
  <c r="W521" i="20"/>
  <c r="V521" i="20"/>
  <c r="U521" i="20"/>
  <c r="T521" i="20"/>
  <c r="W520" i="20"/>
  <c r="V520" i="20"/>
  <c r="U520" i="20"/>
  <c r="T520" i="20"/>
  <c r="W518" i="20"/>
  <c r="V518" i="20"/>
  <c r="W516" i="20"/>
  <c r="V516" i="20"/>
  <c r="U516" i="20"/>
  <c r="T516" i="20"/>
  <c r="W515" i="20"/>
  <c r="V515" i="20"/>
  <c r="U515" i="20"/>
  <c r="T515" i="20"/>
  <c r="W514" i="20"/>
  <c r="V514" i="20"/>
  <c r="U514" i="20"/>
  <c r="T514" i="20"/>
  <c r="W512" i="20"/>
  <c r="V512" i="20"/>
  <c r="U512" i="20"/>
  <c r="T512" i="20"/>
  <c r="W509" i="20"/>
  <c r="V509" i="20"/>
  <c r="C504" i="20"/>
  <c r="W500" i="20"/>
  <c r="V500" i="20"/>
  <c r="U500" i="20"/>
  <c r="T500" i="20"/>
  <c r="W499" i="20"/>
  <c r="V499" i="20"/>
  <c r="U499" i="20"/>
  <c r="T499" i="20"/>
  <c r="W498" i="20"/>
  <c r="V498" i="20"/>
  <c r="U498" i="20"/>
  <c r="T498" i="20"/>
  <c r="W496" i="20"/>
  <c r="V496" i="20"/>
  <c r="U496" i="20"/>
  <c r="W493" i="20"/>
  <c r="V493" i="20"/>
  <c r="U493" i="20"/>
  <c r="T493" i="20"/>
  <c r="T491" i="20"/>
  <c r="W490" i="20"/>
  <c r="V490" i="20"/>
  <c r="U490" i="20"/>
  <c r="T490" i="20"/>
  <c r="T489" i="20"/>
  <c r="W487" i="20"/>
  <c r="V487" i="20"/>
  <c r="W484" i="20"/>
  <c r="V484" i="20"/>
  <c r="W481" i="20"/>
  <c r="V481" i="20"/>
  <c r="U481" i="20"/>
  <c r="T481" i="20"/>
  <c r="W478" i="20"/>
  <c r="V478" i="20"/>
  <c r="C473" i="20"/>
  <c r="W464" i="20"/>
  <c r="V464" i="20"/>
  <c r="U464" i="20"/>
  <c r="T464" i="20"/>
  <c r="W461" i="20"/>
  <c r="V461" i="20"/>
  <c r="U461" i="20"/>
  <c r="W458" i="20"/>
  <c r="V458" i="20"/>
  <c r="U458" i="20"/>
  <c r="T458" i="20"/>
  <c r="T456" i="20"/>
  <c r="W455" i="20"/>
  <c r="V455" i="20"/>
  <c r="U455" i="20"/>
  <c r="T455" i="20"/>
  <c r="T454" i="20"/>
  <c r="W452" i="20"/>
  <c r="V452" i="20"/>
  <c r="W449" i="20"/>
  <c r="V449" i="20"/>
  <c r="W446" i="20"/>
  <c r="V446" i="20"/>
  <c r="W443" i="20"/>
  <c r="V443" i="20"/>
  <c r="W433" i="20"/>
  <c r="V433" i="20"/>
  <c r="U433" i="20"/>
  <c r="W416" i="20"/>
  <c r="V416" i="20"/>
  <c r="U416" i="20"/>
  <c r="T416" i="20"/>
  <c r="W404" i="20"/>
  <c r="V404" i="20"/>
  <c r="U404" i="20"/>
  <c r="T404" i="20"/>
  <c r="W398" i="20"/>
  <c r="V398" i="20"/>
  <c r="U398" i="20"/>
  <c r="T398" i="20"/>
  <c r="W389" i="20"/>
  <c r="V389" i="20"/>
  <c r="U389" i="20"/>
  <c r="T389" i="20"/>
  <c r="W383" i="20"/>
  <c r="V383" i="20"/>
  <c r="U383" i="20"/>
  <c r="T383" i="20"/>
  <c r="W382" i="20"/>
  <c r="V382" i="20"/>
  <c r="U382" i="20"/>
  <c r="T382" i="20"/>
  <c r="C378" i="20"/>
  <c r="W374" i="20"/>
  <c r="V374" i="20"/>
  <c r="U374" i="20"/>
  <c r="W357" i="20"/>
  <c r="V357" i="20"/>
  <c r="U357" i="20"/>
  <c r="T357" i="20"/>
  <c r="W345" i="20"/>
  <c r="V345" i="20"/>
  <c r="U345" i="20"/>
  <c r="T345" i="20"/>
  <c r="W339" i="20"/>
  <c r="V339" i="20"/>
  <c r="U339" i="20"/>
  <c r="T339" i="20"/>
  <c r="W330" i="20"/>
  <c r="V330" i="20"/>
  <c r="U330" i="20"/>
  <c r="T330" i="20"/>
  <c r="W324" i="20"/>
  <c r="V324" i="20"/>
  <c r="U324" i="20"/>
  <c r="T324" i="20"/>
  <c r="W323" i="20"/>
  <c r="V323" i="20"/>
  <c r="U323" i="20"/>
  <c r="T323" i="20"/>
  <c r="C313" i="20"/>
  <c r="W309" i="20"/>
  <c r="V309" i="20"/>
  <c r="U309" i="20"/>
  <c r="W292" i="20"/>
  <c r="V292" i="20"/>
  <c r="U292" i="20"/>
  <c r="T292" i="20"/>
  <c r="W265" i="20"/>
  <c r="V265" i="20"/>
  <c r="U265" i="20"/>
  <c r="T265" i="20"/>
  <c r="C239" i="20"/>
  <c r="W188" i="20"/>
  <c r="V188" i="20"/>
  <c r="U188" i="20"/>
  <c r="T171" i="20"/>
  <c r="R171" i="20"/>
  <c r="Q171" i="20"/>
  <c r="P171" i="20"/>
  <c r="N171" i="20"/>
  <c r="M171" i="20"/>
  <c r="L171" i="20"/>
  <c r="K171" i="20"/>
  <c r="J171" i="20"/>
  <c r="I171" i="20"/>
  <c r="H171" i="20"/>
  <c r="G171" i="20"/>
  <c r="F171" i="20"/>
  <c r="E171" i="20"/>
  <c r="L170" i="20"/>
  <c r="K170" i="20"/>
  <c r="J170" i="20"/>
  <c r="I170" i="20"/>
  <c r="H170" i="20"/>
  <c r="G170" i="20"/>
  <c r="F170" i="20"/>
  <c r="E170" i="20"/>
  <c r="L169" i="20"/>
  <c r="K169" i="20"/>
  <c r="J169" i="20"/>
  <c r="I169" i="20"/>
  <c r="H169" i="20"/>
  <c r="G169" i="20"/>
  <c r="F169" i="20"/>
  <c r="E169" i="20"/>
  <c r="L168" i="20"/>
  <c r="K168" i="20"/>
  <c r="J168" i="20"/>
  <c r="I168" i="20"/>
  <c r="H168" i="20"/>
  <c r="G168" i="20"/>
  <c r="F168" i="20"/>
  <c r="E168" i="20"/>
  <c r="T167" i="20"/>
  <c r="R167" i="20"/>
  <c r="Q167" i="20"/>
  <c r="P167" i="20"/>
  <c r="N167" i="20"/>
  <c r="M167" i="20"/>
  <c r="L167" i="20"/>
  <c r="K167" i="20"/>
  <c r="J167" i="20"/>
  <c r="I167" i="20"/>
  <c r="H167" i="20"/>
  <c r="G167" i="20"/>
  <c r="F167" i="20"/>
  <c r="E167" i="20"/>
  <c r="L166" i="20"/>
  <c r="K166" i="20"/>
  <c r="J166" i="20"/>
  <c r="I166" i="20"/>
  <c r="H166" i="20"/>
  <c r="G166" i="20"/>
  <c r="F166" i="20"/>
  <c r="E166" i="20"/>
  <c r="T165" i="20"/>
  <c r="R165" i="20"/>
  <c r="Q165" i="20"/>
  <c r="P165" i="20"/>
  <c r="N165" i="20"/>
  <c r="M165" i="20"/>
  <c r="L165" i="20"/>
  <c r="K165" i="20"/>
  <c r="J165" i="20"/>
  <c r="I165" i="20"/>
  <c r="H165" i="20"/>
  <c r="G165" i="20"/>
  <c r="F165" i="20"/>
  <c r="E165" i="20"/>
  <c r="L164" i="20"/>
  <c r="K164" i="20"/>
  <c r="J164" i="20"/>
  <c r="I164" i="20"/>
  <c r="H164" i="20"/>
  <c r="G164" i="20"/>
  <c r="F164" i="20"/>
  <c r="E164" i="20"/>
  <c r="T163" i="20"/>
  <c r="R163" i="20"/>
  <c r="Q163" i="20"/>
  <c r="P163" i="20"/>
  <c r="N163" i="20"/>
  <c r="M163" i="20"/>
  <c r="L163" i="20"/>
  <c r="K163" i="20"/>
  <c r="J163" i="20"/>
  <c r="I163" i="20"/>
  <c r="H163" i="20"/>
  <c r="G163" i="20"/>
  <c r="F163" i="20"/>
  <c r="E163" i="20"/>
  <c r="T162" i="20"/>
  <c r="R162" i="20"/>
  <c r="Q162" i="20"/>
  <c r="P162" i="20"/>
  <c r="N162" i="20"/>
  <c r="M162" i="20"/>
  <c r="L162" i="20"/>
  <c r="K162" i="20"/>
  <c r="J162" i="20"/>
  <c r="I162" i="20"/>
  <c r="H162" i="20"/>
  <c r="G162" i="20"/>
  <c r="F162" i="20"/>
  <c r="E162" i="20"/>
  <c r="T161" i="20"/>
  <c r="R161" i="20"/>
  <c r="Q161" i="20"/>
  <c r="P161" i="20"/>
  <c r="N161" i="20"/>
  <c r="M161" i="20"/>
  <c r="L161" i="20"/>
  <c r="K161" i="20"/>
  <c r="J161" i="20"/>
  <c r="I161" i="20"/>
  <c r="H161" i="20"/>
  <c r="G161" i="20"/>
  <c r="F161" i="20"/>
  <c r="E161" i="20"/>
  <c r="T160" i="20"/>
  <c r="R160" i="20"/>
  <c r="Q160" i="20"/>
  <c r="P160" i="20"/>
  <c r="N160" i="20"/>
  <c r="M160" i="20"/>
  <c r="L160" i="20"/>
  <c r="K160" i="20"/>
  <c r="J160" i="20"/>
  <c r="I160" i="20"/>
  <c r="H160" i="20"/>
  <c r="G160" i="20"/>
  <c r="F160" i="20"/>
  <c r="E160" i="20"/>
  <c r="T156" i="20"/>
  <c r="R156" i="20"/>
  <c r="Q156" i="20"/>
  <c r="P156" i="20"/>
  <c r="N156" i="20"/>
  <c r="M156" i="20"/>
  <c r="L156" i="20"/>
  <c r="K156" i="20"/>
  <c r="J156" i="20"/>
  <c r="I156" i="20"/>
  <c r="H156" i="20"/>
  <c r="G156" i="20"/>
  <c r="F156" i="20"/>
  <c r="E156" i="20"/>
  <c r="T150" i="20"/>
  <c r="R150" i="20"/>
  <c r="Q150" i="20"/>
  <c r="P150" i="20"/>
  <c r="N150" i="20"/>
  <c r="M150" i="20"/>
  <c r="L150" i="20"/>
  <c r="K150" i="20"/>
  <c r="J150" i="20"/>
  <c r="I150" i="20"/>
  <c r="H150" i="20"/>
  <c r="G150" i="20"/>
  <c r="F150" i="20"/>
  <c r="E150" i="20"/>
  <c r="T147" i="20"/>
  <c r="R147" i="20"/>
  <c r="Q147" i="20"/>
  <c r="P147" i="20"/>
  <c r="N147" i="20"/>
  <c r="M147" i="20"/>
  <c r="L147" i="20"/>
  <c r="K147" i="20"/>
  <c r="J147" i="20"/>
  <c r="I147" i="20"/>
  <c r="H147" i="20"/>
  <c r="G147" i="20"/>
  <c r="F147" i="20"/>
  <c r="E147" i="20"/>
  <c r="T144" i="20"/>
  <c r="R144" i="20"/>
  <c r="Q144" i="20"/>
  <c r="P144" i="20"/>
  <c r="N144" i="20"/>
  <c r="M144" i="20"/>
  <c r="L144" i="20"/>
  <c r="K144" i="20"/>
  <c r="J144" i="20"/>
  <c r="I144" i="20"/>
  <c r="H144" i="20"/>
  <c r="G144" i="20"/>
  <c r="F144" i="20"/>
  <c r="E144" i="20"/>
  <c r="T141" i="20"/>
  <c r="R141" i="20"/>
  <c r="Q141" i="20"/>
  <c r="P141" i="20"/>
  <c r="N141" i="20"/>
  <c r="M141" i="20"/>
  <c r="L141" i="20"/>
  <c r="K141" i="20"/>
  <c r="J141" i="20"/>
  <c r="I141" i="20"/>
  <c r="H141" i="20"/>
  <c r="G141" i="20"/>
  <c r="F141" i="20"/>
  <c r="E141" i="20"/>
  <c r="T140" i="20"/>
  <c r="R140" i="20"/>
  <c r="Q140" i="20"/>
  <c r="P140" i="20"/>
  <c r="N140" i="20"/>
  <c r="M140" i="20"/>
  <c r="L140" i="20"/>
  <c r="K140" i="20"/>
  <c r="J140" i="20"/>
  <c r="I140" i="20"/>
  <c r="H140" i="20"/>
  <c r="G140" i="20"/>
  <c r="F140" i="20"/>
  <c r="E140" i="20"/>
  <c r="T136" i="20"/>
  <c r="R136" i="20"/>
  <c r="Q136" i="20"/>
  <c r="P136" i="20"/>
  <c r="N136" i="20"/>
  <c r="M136" i="20"/>
  <c r="L136" i="20"/>
  <c r="K136" i="20"/>
  <c r="J136" i="20"/>
  <c r="I136" i="20"/>
  <c r="H136" i="20"/>
  <c r="G136" i="20"/>
  <c r="F136" i="20"/>
  <c r="E136" i="20"/>
  <c r="T133" i="20"/>
  <c r="R133" i="20"/>
  <c r="Q133" i="20"/>
  <c r="P133" i="20"/>
  <c r="N133" i="20"/>
  <c r="M133" i="20"/>
  <c r="L133" i="20"/>
  <c r="K133" i="20"/>
  <c r="J133" i="20"/>
  <c r="I133" i="20"/>
  <c r="H133" i="20"/>
  <c r="G133" i="20"/>
  <c r="F133" i="20"/>
  <c r="E133" i="20"/>
  <c r="C130" i="20"/>
  <c r="T129" i="20"/>
  <c r="R129" i="20"/>
  <c r="Q129" i="20"/>
  <c r="P129" i="20"/>
  <c r="N129" i="20"/>
  <c r="M129" i="20"/>
  <c r="T128" i="20"/>
  <c r="R128" i="20"/>
  <c r="Q128" i="20"/>
  <c r="P128" i="20"/>
  <c r="N128" i="20"/>
  <c r="M128" i="20"/>
  <c r="T127" i="20"/>
  <c r="R127" i="20"/>
  <c r="Q127" i="20"/>
  <c r="P127" i="20"/>
  <c r="N127" i="20"/>
  <c r="M127" i="20"/>
  <c r="T126" i="20"/>
  <c r="R126" i="20"/>
  <c r="Q126" i="20"/>
  <c r="P126" i="20"/>
  <c r="O126" i="20"/>
  <c r="N126" i="20"/>
  <c r="M126" i="20"/>
  <c r="T125" i="20"/>
  <c r="R125" i="20"/>
  <c r="Q125" i="20"/>
  <c r="P125" i="20"/>
  <c r="O125" i="20"/>
  <c r="N125" i="20"/>
  <c r="M125" i="20"/>
  <c r="T124" i="20"/>
  <c r="R124" i="20"/>
  <c r="Q124" i="20"/>
  <c r="P124" i="20"/>
  <c r="O124" i="20"/>
  <c r="N124" i="20"/>
  <c r="M124" i="20"/>
  <c r="T123" i="20"/>
  <c r="R123" i="20"/>
  <c r="Q123" i="20"/>
  <c r="P123" i="20"/>
  <c r="N123" i="20"/>
  <c r="M123" i="20"/>
  <c r="L123" i="20"/>
  <c r="K123" i="20"/>
  <c r="J123" i="20"/>
  <c r="I123" i="20"/>
  <c r="H123" i="20"/>
  <c r="G123" i="20"/>
  <c r="F123" i="20"/>
  <c r="E123" i="20"/>
  <c r="T119" i="20"/>
  <c r="R119" i="20"/>
  <c r="Q119" i="20"/>
  <c r="P119" i="20"/>
  <c r="N119" i="20"/>
  <c r="M119" i="20"/>
  <c r="L119" i="20"/>
  <c r="K119" i="20"/>
  <c r="J119" i="20"/>
  <c r="I119" i="20"/>
  <c r="H119" i="20"/>
  <c r="G119" i="20"/>
  <c r="F119" i="20"/>
  <c r="E119" i="20"/>
  <c r="T117" i="20"/>
  <c r="R117" i="20"/>
  <c r="Q117" i="20"/>
  <c r="P117" i="20"/>
  <c r="N117" i="20"/>
  <c r="M117" i="20"/>
  <c r="L117" i="20"/>
  <c r="K117" i="20"/>
  <c r="J117" i="20"/>
  <c r="I117" i="20"/>
  <c r="H117" i="20"/>
  <c r="G117" i="20"/>
  <c r="F117" i="20"/>
  <c r="E117" i="20"/>
  <c r="T115" i="20"/>
  <c r="R115" i="20"/>
  <c r="Q115" i="20"/>
  <c r="P115" i="20"/>
  <c r="N115" i="20"/>
  <c r="M115" i="20"/>
  <c r="L115" i="20"/>
  <c r="K115" i="20"/>
  <c r="J115" i="20"/>
  <c r="I115" i="20"/>
  <c r="H115" i="20"/>
  <c r="G115" i="20"/>
  <c r="T114" i="20"/>
  <c r="R114" i="20"/>
  <c r="Q114" i="20"/>
  <c r="P114" i="20"/>
  <c r="N114" i="20"/>
  <c r="M114" i="20"/>
  <c r="L114" i="20"/>
  <c r="K114" i="20"/>
  <c r="J114" i="20"/>
  <c r="I114" i="20"/>
  <c r="H114" i="20"/>
  <c r="G114" i="20"/>
  <c r="T113" i="20"/>
  <c r="R113" i="20"/>
  <c r="Q113" i="20"/>
  <c r="P113" i="20"/>
  <c r="N113" i="20"/>
  <c r="M113" i="20"/>
  <c r="L113" i="20"/>
  <c r="K113" i="20"/>
  <c r="J113" i="20"/>
  <c r="I113" i="20"/>
  <c r="H113" i="20"/>
  <c r="G113" i="20"/>
  <c r="T112" i="20"/>
  <c r="R112" i="20"/>
  <c r="Q112" i="20"/>
  <c r="P112" i="20"/>
  <c r="N112" i="20"/>
  <c r="M112" i="20"/>
  <c r="L112" i="20"/>
  <c r="K112" i="20"/>
  <c r="J112" i="20"/>
  <c r="I112" i="20"/>
  <c r="H112" i="20"/>
  <c r="G112" i="20"/>
  <c r="J111" i="20"/>
  <c r="T108" i="20"/>
  <c r="R108" i="20"/>
  <c r="Q108" i="20"/>
  <c r="P108" i="20"/>
  <c r="N108" i="20"/>
  <c r="M108" i="20"/>
  <c r="L108" i="20"/>
  <c r="K108" i="20"/>
  <c r="J108" i="20"/>
  <c r="I108" i="20"/>
  <c r="H108" i="20"/>
  <c r="G108" i="20"/>
  <c r="F108" i="20"/>
  <c r="E108" i="20"/>
  <c r="T102" i="20"/>
  <c r="R102" i="20"/>
  <c r="Q102" i="20"/>
  <c r="P102" i="20"/>
  <c r="N102" i="20"/>
  <c r="M102" i="20"/>
  <c r="L102" i="20"/>
  <c r="K102" i="20"/>
  <c r="J102" i="20"/>
  <c r="I102" i="20"/>
  <c r="H102" i="20"/>
  <c r="G102" i="20"/>
  <c r="F102" i="20"/>
  <c r="E102" i="20"/>
  <c r="T93" i="20"/>
  <c r="R93" i="20"/>
  <c r="Q93" i="20"/>
  <c r="P93" i="20"/>
  <c r="N93" i="20"/>
  <c r="M93" i="20"/>
  <c r="T92" i="20"/>
  <c r="R92" i="20"/>
  <c r="Q92" i="20"/>
  <c r="P92" i="20"/>
  <c r="N92" i="20"/>
  <c r="M92" i="20"/>
  <c r="T88" i="20"/>
  <c r="R88" i="20"/>
  <c r="Q88" i="20"/>
  <c r="P88" i="20"/>
  <c r="O88" i="20"/>
  <c r="N88" i="20"/>
  <c r="M88" i="20"/>
  <c r="L88" i="20"/>
  <c r="K88" i="20"/>
  <c r="J88" i="20"/>
  <c r="I88" i="20"/>
  <c r="H88" i="20"/>
  <c r="G88" i="20"/>
  <c r="F88" i="20"/>
  <c r="E88" i="20"/>
  <c r="T85" i="20"/>
  <c r="R85" i="20"/>
  <c r="Q85" i="20"/>
  <c r="P85" i="20"/>
  <c r="O85" i="20"/>
  <c r="N85" i="20"/>
  <c r="M85" i="20"/>
  <c r="L85" i="20"/>
  <c r="K85" i="20"/>
  <c r="J85" i="20"/>
  <c r="I85" i="20"/>
  <c r="H85" i="20"/>
  <c r="G85" i="20"/>
  <c r="F85" i="20"/>
  <c r="E85" i="20"/>
  <c r="C82" i="20"/>
  <c r="T80" i="20"/>
  <c r="R80" i="20"/>
  <c r="Q80" i="20"/>
  <c r="P80" i="20"/>
  <c r="N80" i="20"/>
  <c r="T78" i="20"/>
  <c r="R78" i="20"/>
  <c r="Q78" i="20"/>
  <c r="P78" i="20"/>
  <c r="N78" i="20"/>
  <c r="M78" i="20"/>
  <c r="T77" i="20"/>
  <c r="R77" i="20"/>
  <c r="Q77" i="20"/>
  <c r="P77" i="20"/>
  <c r="N77" i="20"/>
  <c r="M77" i="20"/>
  <c r="T76" i="20"/>
  <c r="R76" i="20"/>
  <c r="Q76" i="20"/>
  <c r="P76" i="20"/>
  <c r="N76" i="20"/>
  <c r="M76" i="20"/>
  <c r="T75" i="20"/>
  <c r="R75" i="20"/>
  <c r="Q75" i="20"/>
  <c r="P75" i="20"/>
  <c r="N75" i="20"/>
  <c r="L75" i="20"/>
  <c r="K75" i="20"/>
  <c r="J75" i="20"/>
  <c r="I75" i="20"/>
  <c r="H75" i="20"/>
  <c r="G75" i="20"/>
  <c r="F75" i="20"/>
  <c r="E75" i="20"/>
  <c r="T71" i="20"/>
  <c r="R71" i="20"/>
  <c r="Q71" i="20"/>
  <c r="P71" i="20"/>
  <c r="N71" i="20"/>
  <c r="M71" i="20"/>
  <c r="L71" i="20"/>
  <c r="K71" i="20"/>
  <c r="J71" i="20"/>
  <c r="I71" i="20"/>
  <c r="H71" i="20"/>
  <c r="G71" i="20"/>
  <c r="F71" i="20"/>
  <c r="E71" i="20"/>
  <c r="T69" i="20"/>
  <c r="R69" i="20"/>
  <c r="Q69" i="20"/>
  <c r="P69" i="20"/>
  <c r="N69" i="20"/>
  <c r="M69" i="20"/>
  <c r="L69" i="20"/>
  <c r="K69" i="20"/>
  <c r="J69" i="20"/>
  <c r="I69" i="20"/>
  <c r="H69" i="20"/>
  <c r="G69" i="20"/>
  <c r="F69" i="20"/>
  <c r="E69" i="20"/>
  <c r="J63" i="20"/>
  <c r="T60" i="20"/>
  <c r="R60" i="20"/>
  <c r="Q60" i="20"/>
  <c r="P60" i="20"/>
  <c r="N60" i="20"/>
  <c r="M60" i="20"/>
  <c r="L60" i="20"/>
  <c r="K60" i="20"/>
  <c r="J60" i="20"/>
  <c r="I60" i="20"/>
  <c r="H60" i="20"/>
  <c r="G60" i="20"/>
  <c r="F60" i="20"/>
  <c r="E60" i="20"/>
  <c r="T54" i="20"/>
  <c r="R54" i="20"/>
  <c r="Q54" i="20"/>
  <c r="P54" i="20"/>
  <c r="N54" i="20"/>
  <c r="M54" i="20"/>
  <c r="L54" i="20"/>
  <c r="K54" i="20"/>
  <c r="J54" i="20"/>
  <c r="I54" i="20"/>
  <c r="H54" i="20"/>
  <c r="G54" i="20"/>
  <c r="F54" i="20"/>
  <c r="E54" i="20"/>
  <c r="T42" i="20"/>
  <c r="R42" i="20"/>
  <c r="Q42" i="20"/>
  <c r="P42" i="20"/>
  <c r="N42" i="20"/>
  <c r="L42" i="20"/>
  <c r="K42" i="20"/>
  <c r="J42" i="20"/>
  <c r="I42" i="20"/>
  <c r="H42" i="20"/>
  <c r="G42" i="20"/>
  <c r="F42" i="20"/>
  <c r="E42" i="20"/>
  <c r="T39" i="20"/>
  <c r="R39" i="20"/>
  <c r="Q39" i="20"/>
  <c r="P39" i="20"/>
  <c r="N39" i="20"/>
  <c r="L39" i="20"/>
  <c r="K39" i="20"/>
  <c r="J39" i="20"/>
  <c r="I39" i="20"/>
  <c r="H39" i="20"/>
  <c r="G39" i="20"/>
  <c r="F39" i="20"/>
  <c r="E39" i="20"/>
  <c r="T36" i="20"/>
  <c r="R36" i="20"/>
  <c r="Q36" i="20"/>
  <c r="P36" i="20"/>
  <c r="N36" i="20"/>
  <c r="M36" i="20"/>
  <c r="T35" i="20"/>
  <c r="R35" i="20"/>
  <c r="Q35" i="20"/>
  <c r="P35" i="20"/>
  <c r="N35" i="20"/>
  <c r="M35" i="20"/>
  <c r="C34" i="20"/>
  <c r="J30" i="20"/>
  <c r="K29" i="20"/>
  <c r="T27" i="20"/>
  <c r="R27" i="20"/>
  <c r="Q27" i="20"/>
  <c r="P27" i="20"/>
  <c r="N27" i="20"/>
  <c r="M27" i="20"/>
  <c r="L27" i="20"/>
  <c r="K27" i="20"/>
  <c r="T26" i="20"/>
  <c r="R26" i="20"/>
  <c r="Q26" i="20"/>
  <c r="P26" i="20"/>
  <c r="N26" i="20"/>
  <c r="M26" i="20"/>
  <c r="L26" i="20"/>
  <c r="K26" i="20"/>
  <c r="I107" i="11" l="1"/>
  <c r="H107" i="11"/>
  <c r="G107" i="11"/>
  <c r="F107" i="11"/>
  <c r="E107" i="11"/>
  <c r="I106" i="11"/>
  <c r="H106" i="11"/>
  <c r="G106" i="11"/>
  <c r="F106" i="11"/>
  <c r="E106" i="11"/>
  <c r="H105" i="11"/>
  <c r="G105" i="11"/>
  <c r="F105" i="11"/>
  <c r="E105" i="11"/>
  <c r="I104" i="11"/>
  <c r="G104" i="11"/>
  <c r="F104" i="11"/>
  <c r="E104" i="11"/>
  <c r="I103" i="11"/>
  <c r="H103" i="11"/>
  <c r="F103" i="11"/>
  <c r="E103" i="11"/>
  <c r="C103" i="8" l="1"/>
  <c r="C102" i="8"/>
  <c r="C101" i="8"/>
  <c r="C100" i="8"/>
  <c r="M13" i="6" l="1"/>
  <c r="A3" i="15" l="1"/>
  <c r="Q123" i="15"/>
  <c r="P123" i="15"/>
  <c r="O123" i="15"/>
  <c r="N123" i="15"/>
  <c r="M123" i="15"/>
  <c r="K123" i="15"/>
  <c r="J123" i="15"/>
  <c r="I123" i="15"/>
  <c r="H123" i="15"/>
  <c r="G123" i="15"/>
  <c r="C123" i="15"/>
  <c r="E72" i="15"/>
  <c r="R72" i="15" s="1"/>
  <c r="E71" i="15"/>
  <c r="R71" i="15" s="1"/>
  <c r="L70" i="15"/>
  <c r="L123" i="15" s="1"/>
  <c r="E70" i="15"/>
  <c r="R70" i="15" s="1"/>
  <c r="R69" i="15"/>
  <c r="R62" i="15"/>
  <c r="Q62" i="15"/>
  <c r="P62" i="15"/>
  <c r="O62" i="15"/>
  <c r="N62" i="15"/>
  <c r="M62" i="15"/>
  <c r="L62" i="15"/>
  <c r="K62" i="15"/>
  <c r="J62" i="15"/>
  <c r="I62" i="15"/>
  <c r="H62" i="15"/>
  <c r="F62" i="15"/>
  <c r="E62" i="15"/>
  <c r="D62" i="15"/>
  <c r="C62" i="15"/>
  <c r="E123" i="15" l="1"/>
  <c r="R123" i="15"/>
  <c r="F73" i="17"/>
  <c r="E73" i="17"/>
  <c r="E78" i="17" s="1"/>
  <c r="F78" i="10"/>
  <c r="F73" i="10"/>
  <c r="E73" i="10"/>
  <c r="E78" i="10" s="1"/>
  <c r="F73" i="9"/>
  <c r="E73" i="9"/>
  <c r="F71" i="8"/>
  <c r="E71" i="8"/>
  <c r="F70" i="8"/>
  <c r="E70" i="8"/>
  <c r="F69" i="8"/>
  <c r="E69" i="8"/>
  <c r="F76" i="8"/>
  <c r="E76" i="8"/>
  <c r="C26" i="19"/>
  <c r="C8" i="19"/>
  <c r="W387" i="20" l="1"/>
  <c r="W564" i="20"/>
  <c r="W388" i="20"/>
  <c r="E73" i="8"/>
  <c r="V502" i="20"/>
  <c r="V264" i="20"/>
  <c r="V263" i="20"/>
  <c r="F73" i="8"/>
  <c r="W502" i="20"/>
  <c r="W264" i="20"/>
  <c r="W263" i="20"/>
  <c r="F78" i="17"/>
  <c r="W537" i="20" s="1"/>
  <c r="V191" i="20"/>
  <c r="V329" i="20"/>
  <c r="V533" i="20"/>
  <c r="V328" i="20"/>
  <c r="V387" i="20"/>
  <c r="V564" i="20"/>
  <c r="V388" i="20"/>
  <c r="W191" i="20"/>
  <c r="W329" i="20"/>
  <c r="W533" i="20"/>
  <c r="W328" i="20"/>
  <c r="V537" i="20"/>
  <c r="V506" i="20"/>
  <c r="W506" i="20"/>
  <c r="E78" i="9"/>
  <c r="F78" i="9"/>
  <c r="D73" i="17"/>
  <c r="C73" i="17"/>
  <c r="D73" i="10"/>
  <c r="C73" i="10"/>
  <c r="D76" i="8"/>
  <c r="D71" i="8"/>
  <c r="C71" i="8"/>
  <c r="D70" i="8"/>
  <c r="C70" i="8"/>
  <c r="D69" i="8"/>
  <c r="C69" i="8"/>
  <c r="V467" i="20" l="1"/>
  <c r="V190" i="20"/>
  <c r="V189" i="20"/>
  <c r="U388" i="20"/>
  <c r="U387" i="20"/>
  <c r="U564" i="20"/>
  <c r="U329" i="20"/>
  <c r="U533" i="20"/>
  <c r="U328" i="20"/>
  <c r="U191" i="20"/>
  <c r="W467" i="20"/>
  <c r="W190" i="20"/>
  <c r="W189" i="20"/>
  <c r="T388" i="20"/>
  <c r="T387" i="20"/>
  <c r="T564" i="20"/>
  <c r="T191" i="20"/>
  <c r="T329" i="20"/>
  <c r="T328" i="20"/>
  <c r="T533" i="20"/>
  <c r="F78" i="8"/>
  <c r="W475" i="20"/>
  <c r="E78" i="8"/>
  <c r="V475" i="20"/>
  <c r="U502" i="20"/>
  <c r="U263" i="20"/>
  <c r="U264" i="20"/>
  <c r="D73" i="8"/>
  <c r="R69" i="3"/>
  <c r="E94" i="8"/>
  <c r="V235" i="20" s="1"/>
  <c r="F94" i="8"/>
  <c r="W235" i="20" s="1"/>
  <c r="D94" i="8"/>
  <c r="U235" i="20" s="1"/>
  <c r="R18" i="6"/>
  <c r="S19" i="6" s="1"/>
  <c r="V440" i="20" l="1"/>
  <c r="W440" i="20"/>
  <c r="T132" i="20"/>
  <c r="T131" i="20"/>
  <c r="T138" i="20"/>
  <c r="U190" i="20"/>
  <c r="U189" i="20"/>
  <c r="U467" i="20"/>
  <c r="M26" i="6"/>
  <c r="I164" i="11" l="1"/>
  <c r="H163" i="11"/>
  <c r="G162" i="11"/>
  <c r="R68" i="6" l="1"/>
  <c r="R57" i="6"/>
  <c r="T57" i="6" s="1"/>
  <c r="R39" i="6"/>
  <c r="R31" i="6"/>
  <c r="S32" i="6" s="1"/>
  <c r="R68" i="5"/>
  <c r="R64" i="5"/>
  <c r="R39" i="5"/>
  <c r="R31" i="5"/>
  <c r="R18" i="5"/>
  <c r="R60" i="3"/>
  <c r="R52" i="3"/>
  <c r="R51" i="3"/>
  <c r="R50" i="3"/>
  <c r="R47" i="3"/>
  <c r="R38" i="3"/>
  <c r="R37" i="3"/>
  <c r="R36" i="3"/>
  <c r="R30" i="3"/>
  <c r="R29" i="3"/>
  <c r="R28" i="3"/>
  <c r="R27" i="3"/>
  <c r="R26" i="3"/>
  <c r="R25" i="3"/>
  <c r="R24" i="3"/>
  <c r="R23" i="3"/>
  <c r="R22" i="3"/>
  <c r="R17" i="3"/>
  <c r="R16" i="3"/>
  <c r="R15" i="3"/>
  <c r="R14" i="3"/>
  <c r="R13" i="3"/>
  <c r="R12" i="3"/>
  <c r="R68" i="4"/>
  <c r="R64" i="4"/>
  <c r="R39" i="4"/>
  <c r="R41" i="4" s="1"/>
  <c r="R31" i="4"/>
  <c r="S32" i="4" s="1"/>
  <c r="R18" i="4"/>
  <c r="S19" i="4" s="1"/>
  <c r="G30" i="19"/>
  <c r="F30" i="19"/>
  <c r="I13" i="19"/>
  <c r="H13" i="19"/>
  <c r="G13" i="19"/>
  <c r="E13" i="19"/>
  <c r="E30" i="19" s="1"/>
  <c r="I30" i="19" s="1"/>
  <c r="D13" i="19"/>
  <c r="D30" i="19" s="1"/>
  <c r="D143" i="14"/>
  <c r="D132" i="14"/>
  <c r="D121" i="14"/>
  <c r="D93" i="14"/>
  <c r="D143" i="13"/>
  <c r="D132" i="13"/>
  <c r="D121" i="13"/>
  <c r="D93" i="13"/>
  <c r="D66" i="13"/>
  <c r="D59" i="13"/>
  <c r="D52" i="13"/>
  <c r="D31" i="13"/>
  <c r="D143" i="12"/>
  <c r="D132" i="12"/>
  <c r="D121" i="12"/>
  <c r="D93" i="12"/>
  <c r="D66" i="12"/>
  <c r="D59" i="12"/>
  <c r="D52" i="12"/>
  <c r="D31" i="12"/>
  <c r="C89" i="10"/>
  <c r="C85" i="10"/>
  <c r="C83" i="10"/>
  <c r="C89" i="17"/>
  <c r="C85" i="17"/>
  <c r="C83" i="17"/>
  <c r="C89" i="9"/>
  <c r="C73" i="9"/>
  <c r="M68" i="3"/>
  <c r="M60" i="6"/>
  <c r="M30" i="6"/>
  <c r="M30" i="3" s="1"/>
  <c r="M29" i="6"/>
  <c r="M17" i="6"/>
  <c r="M16" i="6"/>
  <c r="M15" i="6"/>
  <c r="M14" i="6"/>
  <c r="O150" i="20" s="1"/>
  <c r="M12" i="6"/>
  <c r="M60" i="5"/>
  <c r="M52" i="5"/>
  <c r="M51" i="5"/>
  <c r="M50" i="5"/>
  <c r="M47" i="5"/>
  <c r="M28" i="5"/>
  <c r="M31" i="5" s="1"/>
  <c r="M17" i="5"/>
  <c r="M16" i="5"/>
  <c r="M15" i="5"/>
  <c r="M14" i="5"/>
  <c r="M13" i="5"/>
  <c r="M12" i="5"/>
  <c r="M60" i="4"/>
  <c r="M52" i="4"/>
  <c r="M51" i="4"/>
  <c r="M50" i="4"/>
  <c r="M47" i="3"/>
  <c r="M28" i="4"/>
  <c r="M28" i="3" s="1"/>
  <c r="M27" i="4"/>
  <c r="M27" i="3" s="1"/>
  <c r="M26" i="4"/>
  <c r="M26" i="3" s="1"/>
  <c r="M25" i="4"/>
  <c r="M25" i="3" s="1"/>
  <c r="M24" i="4"/>
  <c r="M24" i="3" s="1"/>
  <c r="M23" i="4"/>
  <c r="M23" i="3" s="1"/>
  <c r="M17" i="4"/>
  <c r="M17" i="3" s="1"/>
  <c r="M15" i="4"/>
  <c r="M14" i="4"/>
  <c r="M13" i="4"/>
  <c r="M12" i="4"/>
  <c r="V91" i="20" l="1"/>
  <c r="V87" i="20"/>
  <c r="V86" i="20"/>
  <c r="S32" i="5"/>
  <c r="T344" i="20"/>
  <c r="T343" i="20"/>
  <c r="T291" i="20"/>
  <c r="T290" i="20"/>
  <c r="C76" i="10"/>
  <c r="V101" i="20"/>
  <c r="T68" i="5"/>
  <c r="S69" i="5"/>
  <c r="T101" i="20"/>
  <c r="T100" i="20"/>
  <c r="T397" i="20"/>
  <c r="T396" i="20"/>
  <c r="H30" i="19"/>
  <c r="T355" i="20"/>
  <c r="T356" i="20"/>
  <c r="T121" i="20"/>
  <c r="T122" i="20"/>
  <c r="T118" i="20"/>
  <c r="T120" i="20"/>
  <c r="T116" i="20"/>
  <c r="T402" i="20"/>
  <c r="T403" i="20"/>
  <c r="T168" i="20"/>
  <c r="T164" i="20"/>
  <c r="T169" i="20"/>
  <c r="T170" i="20"/>
  <c r="T166" i="20"/>
  <c r="M60" i="3"/>
  <c r="T414" i="20"/>
  <c r="T415" i="20"/>
  <c r="V146" i="20"/>
  <c r="V145" i="20"/>
  <c r="T57" i="3"/>
  <c r="V148" i="20"/>
  <c r="V149" i="20"/>
  <c r="T338" i="20"/>
  <c r="T337" i="20"/>
  <c r="C76" i="9"/>
  <c r="C76" i="8" s="1"/>
  <c r="S69" i="4"/>
  <c r="T68" i="4"/>
  <c r="T53" i="20"/>
  <c r="T52" i="20"/>
  <c r="S19" i="5"/>
  <c r="V89" i="20"/>
  <c r="V84" i="20"/>
  <c r="V83" i="20"/>
  <c r="V90" i="20"/>
  <c r="C76" i="17"/>
  <c r="S69" i="6"/>
  <c r="T68" i="6"/>
  <c r="T154" i="20"/>
  <c r="T155" i="20"/>
  <c r="T565" i="20"/>
  <c r="T563" i="20"/>
  <c r="T556" i="20"/>
  <c r="T554" i="20"/>
  <c r="T534" i="20"/>
  <c r="T532" i="20"/>
  <c r="T525" i="20"/>
  <c r="T523" i="20"/>
  <c r="T513" i="20"/>
  <c r="T511" i="20"/>
  <c r="T482" i="20"/>
  <c r="T480" i="20"/>
  <c r="T494" i="20"/>
  <c r="T492" i="20"/>
  <c r="T16" i="20"/>
  <c r="T264" i="20"/>
  <c r="T501" i="20"/>
  <c r="T263" i="20"/>
  <c r="T502" i="20"/>
  <c r="T503" i="20"/>
  <c r="M31" i="6"/>
  <c r="T91" i="20"/>
  <c r="T87" i="20"/>
  <c r="T86" i="20"/>
  <c r="R61" i="5"/>
  <c r="T90" i="20"/>
  <c r="T84" i="20"/>
  <c r="T89" i="20"/>
  <c r="T83" i="20"/>
  <c r="O92" i="20"/>
  <c r="O93" i="20"/>
  <c r="M14" i="3"/>
  <c r="M18" i="6"/>
  <c r="O137" i="20" s="1"/>
  <c r="O133" i="20"/>
  <c r="T188" i="20"/>
  <c r="O102" i="20"/>
  <c r="O54" i="20"/>
  <c r="O156" i="20"/>
  <c r="R57" i="3"/>
  <c r="T149" i="20"/>
  <c r="T146" i="20"/>
  <c r="T143" i="20"/>
  <c r="T148" i="20"/>
  <c r="T145" i="20"/>
  <c r="T142" i="20"/>
  <c r="O147" i="20"/>
  <c r="T135" i="20"/>
  <c r="T139" i="20"/>
  <c r="T137" i="20"/>
  <c r="T134" i="20"/>
  <c r="O139" i="20"/>
  <c r="O134" i="20"/>
  <c r="O135" i="20"/>
  <c r="M29" i="3"/>
  <c r="O136" i="20"/>
  <c r="M51" i="3"/>
  <c r="T74" i="20"/>
  <c r="T68" i="20"/>
  <c r="T73" i="20"/>
  <c r="T70" i="20"/>
  <c r="T67" i="20"/>
  <c r="T72" i="20"/>
  <c r="T66" i="20"/>
  <c r="T41" i="20"/>
  <c r="T45" i="20"/>
  <c r="T40" i="20"/>
  <c r="T19" i="20"/>
  <c r="T43" i="20"/>
  <c r="T37" i="20"/>
  <c r="T44" i="20"/>
  <c r="T38" i="20"/>
  <c r="M13" i="3"/>
  <c r="O35" i="20"/>
  <c r="O36" i="20"/>
  <c r="O76" i="20"/>
  <c r="O77" i="20"/>
  <c r="O78" i="20"/>
  <c r="T59" i="20"/>
  <c r="T58" i="20"/>
  <c r="T107" i="20"/>
  <c r="T106" i="20"/>
  <c r="C73" i="8"/>
  <c r="R61" i="4"/>
  <c r="T64" i="20"/>
  <c r="F13" i="19"/>
  <c r="F14" i="19" s="1"/>
  <c r="M15" i="3"/>
  <c r="M18" i="5"/>
  <c r="M61" i="5" s="1"/>
  <c r="I14" i="19"/>
  <c r="C38" i="8"/>
  <c r="C40" i="8" s="1"/>
  <c r="C92" i="8"/>
  <c r="M52" i="3"/>
  <c r="M50" i="3"/>
  <c r="R39" i="3"/>
  <c r="R18" i="3"/>
  <c r="S19" i="3" s="1"/>
  <c r="M12" i="3"/>
  <c r="R61" i="6"/>
  <c r="R31" i="3"/>
  <c r="S32" i="3" s="1"/>
  <c r="K13" i="19"/>
  <c r="H14" i="19"/>
  <c r="L13" i="19"/>
  <c r="C89" i="8"/>
  <c r="V53" i="20" l="1"/>
  <c r="C39" i="9"/>
  <c r="V52" i="20"/>
  <c r="V100" i="20"/>
  <c r="C39" i="10"/>
  <c r="C39" i="17"/>
  <c r="V155" i="20"/>
  <c r="V154" i="20"/>
  <c r="T217" i="20"/>
  <c r="T65" i="20"/>
  <c r="T152" i="20"/>
  <c r="T13" i="20"/>
  <c r="T190" i="20"/>
  <c r="T467" i="20"/>
  <c r="T189" i="20"/>
  <c r="C12" i="10"/>
  <c r="T319" i="20"/>
  <c r="T316" i="20"/>
  <c r="C15" i="10"/>
  <c r="M61" i="6"/>
  <c r="O138" i="20"/>
  <c r="O131" i="20"/>
  <c r="O132" i="20"/>
  <c r="T230" i="20"/>
  <c r="T187" i="20"/>
  <c r="T186" i="20"/>
  <c r="T229" i="20"/>
  <c r="T228" i="20"/>
  <c r="T22" i="20"/>
  <c r="T18" i="20"/>
  <c r="T17" i="20"/>
  <c r="T79" i="20"/>
  <c r="T81" i="20"/>
  <c r="T25" i="20"/>
  <c r="T15" i="20"/>
  <c r="T21" i="20"/>
  <c r="T14" i="20"/>
  <c r="T20" i="20"/>
  <c r="G14" i="19"/>
  <c r="C81" i="10"/>
  <c r="R61" i="3"/>
  <c r="R66" i="6"/>
  <c r="S67" i="6" l="1"/>
  <c r="T66" i="6"/>
  <c r="T158" i="20"/>
  <c r="T153" i="20"/>
  <c r="T151" i="20"/>
  <c r="T317" i="20"/>
  <c r="T318" i="20"/>
  <c r="T331" i="20"/>
  <c r="T332" i="20"/>
  <c r="T333" i="20"/>
  <c r="T315" i="20"/>
  <c r="T314" i="20"/>
  <c r="C12" i="17"/>
  <c r="T381" i="20"/>
  <c r="O152" i="20"/>
  <c r="T24" i="20"/>
  <c r="T23" i="20"/>
  <c r="T12" i="20"/>
  <c r="T11" i="20"/>
  <c r="R70" i="6"/>
  <c r="V151" i="20" l="1"/>
  <c r="V153" i="20"/>
  <c r="T70" i="6"/>
  <c r="V159" i="20" s="1"/>
  <c r="V158" i="20"/>
  <c r="V157" i="20"/>
  <c r="T159" i="20"/>
  <c r="S71" i="6"/>
  <c r="T157" i="20"/>
  <c r="T380" i="20"/>
  <c r="C81" i="17"/>
  <c r="T379" i="20"/>
  <c r="T392" i="20"/>
  <c r="T390" i="20" l="1"/>
  <c r="T391" i="20"/>
  <c r="P47" i="3" l="1"/>
  <c r="O47" i="3"/>
  <c r="N47" i="3"/>
  <c r="L47" i="3"/>
  <c r="K47" i="3"/>
  <c r="J47" i="3"/>
  <c r="P13" i="3" l="1"/>
  <c r="O13" i="3"/>
  <c r="N13" i="3"/>
  <c r="L13" i="3"/>
  <c r="K13" i="3"/>
  <c r="E128" i="12" l="1"/>
  <c r="P68" i="6" l="1"/>
  <c r="F38" i="17" s="1"/>
  <c r="O68" i="6"/>
  <c r="E38" i="17" s="1"/>
  <c r="N68" i="6"/>
  <c r="D38" i="17" s="1"/>
  <c r="D40" i="17" s="1"/>
  <c r="L68" i="6"/>
  <c r="K68" i="6"/>
  <c r="P57" i="6"/>
  <c r="O57" i="6"/>
  <c r="N57" i="6"/>
  <c r="D24" i="17" s="1"/>
  <c r="D24" i="8" s="1"/>
  <c r="L57" i="6"/>
  <c r="K57" i="6"/>
  <c r="J57" i="6"/>
  <c r="P39" i="6"/>
  <c r="O39" i="6"/>
  <c r="N39" i="6"/>
  <c r="L39" i="6"/>
  <c r="K39" i="6"/>
  <c r="P31" i="6"/>
  <c r="O31" i="6"/>
  <c r="N31" i="6"/>
  <c r="L31" i="6"/>
  <c r="K31" i="6"/>
  <c r="J31" i="6"/>
  <c r="P18" i="6"/>
  <c r="O18" i="6"/>
  <c r="N18" i="6"/>
  <c r="L18" i="6"/>
  <c r="K18" i="6"/>
  <c r="J18" i="6"/>
  <c r="P68" i="5"/>
  <c r="F38" i="10" s="1"/>
  <c r="O68" i="5"/>
  <c r="E38" i="10" s="1"/>
  <c r="N68" i="5"/>
  <c r="D38" i="10" s="1"/>
  <c r="D40" i="10" s="1"/>
  <c r="L68" i="5"/>
  <c r="K68" i="5"/>
  <c r="P64" i="5"/>
  <c r="O64" i="5"/>
  <c r="N64" i="5"/>
  <c r="L64" i="5"/>
  <c r="K64" i="5"/>
  <c r="P39" i="5"/>
  <c r="O39" i="5"/>
  <c r="N39" i="5"/>
  <c r="L39" i="5"/>
  <c r="K39" i="5"/>
  <c r="J39" i="5"/>
  <c r="P31" i="5"/>
  <c r="O31" i="5"/>
  <c r="N31" i="5"/>
  <c r="L31" i="5"/>
  <c r="K31" i="5"/>
  <c r="J31" i="5"/>
  <c r="P18" i="5"/>
  <c r="O18" i="5"/>
  <c r="N18" i="5"/>
  <c r="L18" i="5"/>
  <c r="K18" i="5"/>
  <c r="J18" i="5"/>
  <c r="P17" i="3"/>
  <c r="O17" i="3"/>
  <c r="N17" i="3"/>
  <c r="L17" i="3"/>
  <c r="P16" i="3"/>
  <c r="O16" i="3"/>
  <c r="N16" i="3"/>
  <c r="L16" i="3"/>
  <c r="P15" i="3"/>
  <c r="O15" i="3"/>
  <c r="N15" i="3"/>
  <c r="L15" i="3"/>
  <c r="P14" i="3"/>
  <c r="O14" i="3"/>
  <c r="N14" i="3"/>
  <c r="L14" i="3"/>
  <c r="P12" i="3"/>
  <c r="O12" i="3"/>
  <c r="N12" i="3"/>
  <c r="L12" i="3"/>
  <c r="P30" i="3"/>
  <c r="O30" i="3"/>
  <c r="N30" i="3"/>
  <c r="L30" i="3"/>
  <c r="P29" i="3"/>
  <c r="O29" i="3"/>
  <c r="N29" i="3"/>
  <c r="L29" i="3"/>
  <c r="P28" i="3"/>
  <c r="O28" i="3"/>
  <c r="N28" i="3"/>
  <c r="L28" i="3"/>
  <c r="P27" i="3"/>
  <c r="O27" i="3"/>
  <c r="N27" i="3"/>
  <c r="L27" i="3"/>
  <c r="P26" i="3"/>
  <c r="O26" i="3"/>
  <c r="N26" i="3"/>
  <c r="L26" i="3"/>
  <c r="P25" i="3"/>
  <c r="O25" i="3"/>
  <c r="N25" i="3"/>
  <c r="L25" i="3"/>
  <c r="P24" i="3"/>
  <c r="O24" i="3"/>
  <c r="N24" i="3"/>
  <c r="L24" i="3"/>
  <c r="P23" i="3"/>
  <c r="O23" i="3"/>
  <c r="N23" i="3"/>
  <c r="L23" i="3"/>
  <c r="P22" i="3"/>
  <c r="O22" i="3"/>
  <c r="N22" i="3"/>
  <c r="L22" i="3"/>
  <c r="P38" i="3"/>
  <c r="O38" i="3"/>
  <c r="N38" i="3"/>
  <c r="L38" i="3"/>
  <c r="P37" i="3"/>
  <c r="O37" i="3"/>
  <c r="N37" i="3"/>
  <c r="L37" i="3"/>
  <c r="P36" i="3"/>
  <c r="O36" i="3"/>
  <c r="N36" i="3"/>
  <c r="L36" i="3"/>
  <c r="P52" i="3"/>
  <c r="O52" i="3"/>
  <c r="N52" i="3"/>
  <c r="L52" i="3"/>
  <c r="P51" i="3"/>
  <c r="O51" i="3"/>
  <c r="N51" i="3"/>
  <c r="L51" i="3"/>
  <c r="P50" i="3"/>
  <c r="O50" i="3"/>
  <c r="N50" i="3"/>
  <c r="L50" i="3"/>
  <c r="P60" i="3"/>
  <c r="O60" i="3"/>
  <c r="N60" i="3"/>
  <c r="L60" i="3"/>
  <c r="P69" i="3"/>
  <c r="O69" i="3"/>
  <c r="N69" i="3"/>
  <c r="L69" i="3"/>
  <c r="P68" i="4"/>
  <c r="F38" i="9" s="1"/>
  <c r="O68" i="4"/>
  <c r="E38" i="9" s="1"/>
  <c r="N68" i="4"/>
  <c r="D38" i="9" s="1"/>
  <c r="D40" i="9" s="1"/>
  <c r="D41" i="9" s="1"/>
  <c r="L68" i="4"/>
  <c r="P64" i="4"/>
  <c r="O64" i="4"/>
  <c r="N64" i="4"/>
  <c r="L64" i="4"/>
  <c r="R19" i="5" l="1"/>
  <c r="L90" i="20"/>
  <c r="L89" i="20"/>
  <c r="L84" i="20"/>
  <c r="L83" i="20"/>
  <c r="R32" i="6"/>
  <c r="L139" i="20"/>
  <c r="L135" i="20"/>
  <c r="L134" i="20"/>
  <c r="P169" i="20"/>
  <c r="P170" i="20"/>
  <c r="P166" i="20"/>
  <c r="P168" i="20"/>
  <c r="P164" i="20"/>
  <c r="Q170" i="20"/>
  <c r="Q166" i="20"/>
  <c r="Q168" i="20"/>
  <c r="Q164" i="20"/>
  <c r="Q169" i="20"/>
  <c r="M155" i="20"/>
  <c r="M154" i="20"/>
  <c r="L122" i="20"/>
  <c r="L118" i="20"/>
  <c r="L120" i="20"/>
  <c r="L116" i="20"/>
  <c r="L121" i="20"/>
  <c r="R19" i="6"/>
  <c r="L138" i="20"/>
  <c r="L137" i="20"/>
  <c r="L132" i="20"/>
  <c r="L131" i="20"/>
  <c r="R170" i="20"/>
  <c r="R166" i="20"/>
  <c r="R168" i="20"/>
  <c r="R164" i="20"/>
  <c r="R169" i="20"/>
  <c r="M168" i="20"/>
  <c r="M164" i="20"/>
  <c r="M169" i="20"/>
  <c r="M170" i="20"/>
  <c r="M166" i="20"/>
  <c r="D41" i="8"/>
  <c r="U449" i="20" s="1"/>
  <c r="U484" i="20"/>
  <c r="M122" i="20"/>
  <c r="M118" i="20"/>
  <c r="M120" i="20"/>
  <c r="M116" i="20"/>
  <c r="M121" i="20"/>
  <c r="L149" i="20"/>
  <c r="L148" i="20"/>
  <c r="L143" i="20"/>
  <c r="L142" i="20"/>
  <c r="L146" i="20"/>
  <c r="L145" i="20"/>
  <c r="Q120" i="20"/>
  <c r="Q116" i="20"/>
  <c r="Q121" i="20"/>
  <c r="Q122" i="20"/>
  <c r="Q118" i="20"/>
  <c r="N169" i="20"/>
  <c r="N170" i="20"/>
  <c r="N166" i="20"/>
  <c r="N168" i="20"/>
  <c r="N164" i="20"/>
  <c r="R32" i="5"/>
  <c r="L91" i="20"/>
  <c r="L87" i="20"/>
  <c r="L86" i="20"/>
  <c r="N120" i="20"/>
  <c r="N116" i="20"/>
  <c r="N121" i="20"/>
  <c r="N122" i="20"/>
  <c r="N118" i="20"/>
  <c r="R120" i="20"/>
  <c r="R116" i="20"/>
  <c r="R121" i="20"/>
  <c r="R122" i="20"/>
  <c r="R118" i="20"/>
  <c r="P120" i="20"/>
  <c r="P116" i="20"/>
  <c r="P121" i="20"/>
  <c r="P122" i="20"/>
  <c r="P118" i="20"/>
  <c r="M100" i="20"/>
  <c r="M101" i="20"/>
  <c r="P19" i="20"/>
  <c r="Q19" i="20"/>
  <c r="M91" i="20"/>
  <c r="M87" i="20"/>
  <c r="M86" i="20"/>
  <c r="Q91" i="20"/>
  <c r="Q86" i="20"/>
  <c r="Q87" i="20"/>
  <c r="P87" i="20"/>
  <c r="P91" i="20"/>
  <c r="P86" i="20"/>
  <c r="R91" i="20"/>
  <c r="R86" i="20"/>
  <c r="R87" i="20"/>
  <c r="O86" i="20"/>
  <c r="N87" i="20"/>
  <c r="O87" i="20"/>
  <c r="N86" i="20"/>
  <c r="O91" i="20"/>
  <c r="N91" i="20"/>
  <c r="P89" i="20"/>
  <c r="P84" i="20"/>
  <c r="P90" i="20"/>
  <c r="P83" i="20"/>
  <c r="R90" i="20"/>
  <c r="R83" i="20"/>
  <c r="R89" i="20"/>
  <c r="R84" i="20"/>
  <c r="Q90" i="20"/>
  <c r="Q83" i="20"/>
  <c r="Q84" i="20"/>
  <c r="Q89" i="20"/>
  <c r="M84" i="20"/>
  <c r="O89" i="20"/>
  <c r="M83" i="20"/>
  <c r="O90" i="20"/>
  <c r="M89" i="20"/>
  <c r="O83" i="20"/>
  <c r="M90" i="20"/>
  <c r="O84" i="20"/>
  <c r="N84" i="20"/>
  <c r="N89" i="20"/>
  <c r="N90" i="20"/>
  <c r="N83" i="20"/>
  <c r="Q138" i="20"/>
  <c r="Q132" i="20"/>
  <c r="Q131" i="20"/>
  <c r="R138" i="20"/>
  <c r="R132" i="20"/>
  <c r="R131" i="20"/>
  <c r="P138" i="20"/>
  <c r="P132" i="20"/>
  <c r="P131" i="20"/>
  <c r="N131" i="20"/>
  <c r="N138" i="20"/>
  <c r="N132" i="20"/>
  <c r="M132" i="20"/>
  <c r="M138" i="20"/>
  <c r="M131" i="20"/>
  <c r="N100" i="20"/>
  <c r="O101" i="20"/>
  <c r="N101" i="20"/>
  <c r="N53" i="20"/>
  <c r="N52" i="20"/>
  <c r="N154" i="20"/>
  <c r="N155" i="20"/>
  <c r="Q101" i="20"/>
  <c r="V327" i="20"/>
  <c r="Q100" i="20"/>
  <c r="R100" i="20"/>
  <c r="W327" i="20"/>
  <c r="R101" i="20"/>
  <c r="P100" i="20"/>
  <c r="P101" i="20"/>
  <c r="U327" i="20"/>
  <c r="P155" i="20"/>
  <c r="U386" i="20"/>
  <c r="P154" i="20"/>
  <c r="P52" i="20"/>
  <c r="P53" i="20"/>
  <c r="U262" i="20"/>
  <c r="Q52" i="20"/>
  <c r="Q53" i="20"/>
  <c r="V262" i="20"/>
  <c r="V386" i="20"/>
  <c r="Q154" i="20"/>
  <c r="Q155" i="20"/>
  <c r="R52" i="20"/>
  <c r="R53" i="20"/>
  <c r="W262" i="20"/>
  <c r="W386" i="20"/>
  <c r="R155" i="20"/>
  <c r="R154" i="20"/>
  <c r="R59" i="20"/>
  <c r="R58" i="20"/>
  <c r="R106" i="20"/>
  <c r="R107" i="20"/>
  <c r="Q58" i="20"/>
  <c r="Q59" i="20"/>
  <c r="Q107" i="20"/>
  <c r="Q106" i="20"/>
  <c r="P106" i="20"/>
  <c r="P107" i="20"/>
  <c r="P58" i="20"/>
  <c r="P59" i="20"/>
  <c r="N58" i="20"/>
  <c r="N59" i="20"/>
  <c r="N107" i="20"/>
  <c r="N106" i="20"/>
  <c r="N16" i="20"/>
  <c r="M148" i="20"/>
  <c r="M142" i="20"/>
  <c r="M146" i="20"/>
  <c r="M145" i="20"/>
  <c r="M149" i="20"/>
  <c r="M143" i="20"/>
  <c r="N148" i="20"/>
  <c r="N142" i="20"/>
  <c r="N143" i="20"/>
  <c r="N146" i="20"/>
  <c r="N149" i="20"/>
  <c r="N145" i="20"/>
  <c r="R148" i="20"/>
  <c r="R145" i="20"/>
  <c r="R143" i="20"/>
  <c r="R149" i="20"/>
  <c r="R146" i="20"/>
  <c r="R142" i="20"/>
  <c r="Q148" i="20"/>
  <c r="Q149" i="20"/>
  <c r="Q145" i="20"/>
  <c r="Q142" i="20"/>
  <c r="Q143" i="20"/>
  <c r="Q146" i="20"/>
  <c r="P145" i="20"/>
  <c r="P146" i="20"/>
  <c r="P142" i="20"/>
  <c r="P149" i="20"/>
  <c r="P148" i="20"/>
  <c r="P143" i="20"/>
  <c r="R19" i="20"/>
  <c r="R139" i="20"/>
  <c r="R137" i="20"/>
  <c r="R135" i="20"/>
  <c r="R134" i="20"/>
  <c r="Q135" i="20"/>
  <c r="Q134" i="20"/>
  <c r="Q139" i="20"/>
  <c r="Q137" i="20"/>
  <c r="P137" i="20"/>
  <c r="P135" i="20"/>
  <c r="P134" i="20"/>
  <c r="P139" i="20"/>
  <c r="N137" i="20"/>
  <c r="N134" i="20"/>
  <c r="N135" i="20"/>
  <c r="N139" i="20"/>
  <c r="M134" i="20"/>
  <c r="M139" i="20"/>
  <c r="M135" i="20"/>
  <c r="M137" i="20"/>
  <c r="N19" i="20"/>
  <c r="P16" i="20"/>
  <c r="Q16" i="20"/>
  <c r="R16" i="20"/>
  <c r="M107" i="20"/>
  <c r="M106" i="20"/>
  <c r="M68" i="5"/>
  <c r="M57" i="6"/>
  <c r="M68" i="6"/>
  <c r="C38" i="17" s="1"/>
  <c r="C40" i="17" s="1"/>
  <c r="C44" i="17" s="1"/>
  <c r="P61" i="5"/>
  <c r="K61" i="5"/>
  <c r="L61" i="6"/>
  <c r="O57" i="3"/>
  <c r="N57" i="3"/>
  <c r="P57" i="3"/>
  <c r="L57" i="3"/>
  <c r="O69" i="5"/>
  <c r="N32" i="5"/>
  <c r="N32" i="6"/>
  <c r="K32" i="6"/>
  <c r="L32" i="6"/>
  <c r="N19" i="6"/>
  <c r="O19" i="6"/>
  <c r="O19" i="5"/>
  <c r="L19" i="5"/>
  <c r="P69" i="5"/>
  <c r="N69" i="6"/>
  <c r="O69" i="6"/>
  <c r="N69" i="5"/>
  <c r="P69" i="6"/>
  <c r="L69" i="5"/>
  <c r="L69" i="6"/>
  <c r="P32" i="6"/>
  <c r="N61" i="6"/>
  <c r="D23" i="17" s="1"/>
  <c r="L19" i="6"/>
  <c r="K32" i="5"/>
  <c r="P32" i="5"/>
  <c r="N19" i="5"/>
  <c r="O32" i="6"/>
  <c r="K19" i="6"/>
  <c r="P19" i="6"/>
  <c r="O61" i="6"/>
  <c r="K61" i="6"/>
  <c r="P61" i="6"/>
  <c r="L32" i="5"/>
  <c r="O61" i="5"/>
  <c r="K19" i="5"/>
  <c r="L61" i="5"/>
  <c r="P19" i="5"/>
  <c r="J61" i="5"/>
  <c r="N61" i="5"/>
  <c r="O32" i="5"/>
  <c r="N69" i="4"/>
  <c r="O69" i="4"/>
  <c r="P69" i="4"/>
  <c r="P39" i="4"/>
  <c r="P41" i="4" s="1"/>
  <c r="O39" i="4"/>
  <c r="O41" i="4" s="1"/>
  <c r="N39" i="4"/>
  <c r="N41" i="4" s="1"/>
  <c r="L39" i="4"/>
  <c r="L41" i="4" s="1"/>
  <c r="P31" i="4"/>
  <c r="O31" i="4"/>
  <c r="N31" i="4"/>
  <c r="L31" i="4"/>
  <c r="P18" i="4"/>
  <c r="O18" i="4"/>
  <c r="N18" i="4"/>
  <c r="L18" i="4"/>
  <c r="C92" i="10" l="1"/>
  <c r="C38" i="10"/>
  <c r="C40" i="10" s="1"/>
  <c r="C44" i="10" s="1"/>
  <c r="C24" i="17"/>
  <c r="C23" i="17"/>
  <c r="D23" i="8"/>
  <c r="D28" i="17"/>
  <c r="W319" i="20"/>
  <c r="W316" i="20"/>
  <c r="V319" i="20"/>
  <c r="V316" i="20"/>
  <c r="U319" i="20"/>
  <c r="U316" i="20"/>
  <c r="U381" i="20"/>
  <c r="P152" i="20"/>
  <c r="W381" i="20"/>
  <c r="R152" i="20"/>
  <c r="Q152" i="20"/>
  <c r="V381" i="20"/>
  <c r="N152" i="20"/>
  <c r="M152" i="20"/>
  <c r="T386" i="20"/>
  <c r="O155" i="20"/>
  <c r="O154" i="20"/>
  <c r="T368" i="20"/>
  <c r="O100" i="20"/>
  <c r="T327" i="20"/>
  <c r="O146" i="20"/>
  <c r="O149" i="20"/>
  <c r="O148" i="20"/>
  <c r="M57" i="3"/>
  <c r="O145" i="20"/>
  <c r="P74" i="20"/>
  <c r="P72" i="20"/>
  <c r="P67" i="20"/>
  <c r="P65" i="20"/>
  <c r="P73" i="20"/>
  <c r="P70" i="20"/>
  <c r="P68" i="20"/>
  <c r="P66" i="20"/>
  <c r="R74" i="20"/>
  <c r="R72" i="20"/>
  <c r="R67" i="20"/>
  <c r="R68" i="20"/>
  <c r="R70" i="20"/>
  <c r="R66" i="20"/>
  <c r="R73" i="20"/>
  <c r="R65" i="20"/>
  <c r="Q74" i="20"/>
  <c r="Q72" i="20"/>
  <c r="Q67" i="20"/>
  <c r="Q65" i="20"/>
  <c r="Q70" i="20"/>
  <c r="Q73" i="20"/>
  <c r="Q68" i="20"/>
  <c r="Q66" i="20"/>
  <c r="Q64" i="20"/>
  <c r="N72" i="20"/>
  <c r="N68" i="20"/>
  <c r="N67" i="20"/>
  <c r="N73" i="20"/>
  <c r="N74" i="20"/>
  <c r="N70" i="20"/>
  <c r="N66" i="20"/>
  <c r="Q45" i="20"/>
  <c r="Q40" i="20"/>
  <c r="Q41" i="20"/>
  <c r="R40" i="20"/>
  <c r="R41" i="20"/>
  <c r="R45" i="20"/>
  <c r="P45" i="20"/>
  <c r="P40" i="20"/>
  <c r="P41" i="20"/>
  <c r="N41" i="20"/>
  <c r="N40" i="20"/>
  <c r="N45" i="20"/>
  <c r="Q43" i="20"/>
  <c r="Q37" i="20"/>
  <c r="Q44" i="20"/>
  <c r="Q38" i="20"/>
  <c r="R37" i="20"/>
  <c r="R44" i="20"/>
  <c r="R38" i="20"/>
  <c r="R43" i="20"/>
  <c r="P38" i="20"/>
  <c r="P43" i="20"/>
  <c r="P37" i="20"/>
  <c r="P44" i="20"/>
  <c r="N43" i="20"/>
  <c r="N44" i="20"/>
  <c r="N37" i="20"/>
  <c r="N38" i="20"/>
  <c r="C94" i="10"/>
  <c r="T374" i="20" s="1"/>
  <c r="C92" i="17"/>
  <c r="N61" i="4"/>
  <c r="N39" i="3"/>
  <c r="O61" i="4"/>
  <c r="O39" i="3"/>
  <c r="P31" i="3"/>
  <c r="P39" i="3"/>
  <c r="L31" i="3"/>
  <c r="L39" i="3"/>
  <c r="L66" i="6"/>
  <c r="P66" i="6"/>
  <c r="R151" i="20" s="1"/>
  <c r="K66" i="6"/>
  <c r="M151" i="20" s="1"/>
  <c r="O66" i="6"/>
  <c r="Q151" i="20" s="1"/>
  <c r="N66" i="6"/>
  <c r="N32" i="4"/>
  <c r="O18" i="3"/>
  <c r="O32" i="4"/>
  <c r="N65" i="20"/>
  <c r="O31" i="3"/>
  <c r="N31" i="3"/>
  <c r="P32" i="4"/>
  <c r="L18" i="3"/>
  <c r="L61" i="4"/>
  <c r="N13" i="20" s="1"/>
  <c r="N19" i="4"/>
  <c r="N18" i="3"/>
  <c r="O19" i="4"/>
  <c r="P18" i="3"/>
  <c r="P61" i="4"/>
  <c r="F33" i="9" s="1"/>
  <c r="P19" i="4"/>
  <c r="D28" i="8" l="1"/>
  <c r="U446" i="20" s="1"/>
  <c r="U543" i="20"/>
  <c r="C23" i="8"/>
  <c r="C28" i="17"/>
  <c r="D38" i="14"/>
  <c r="T544" i="20" s="1"/>
  <c r="O61" i="3"/>
  <c r="E33" i="9"/>
  <c r="C24" i="8"/>
  <c r="D45" i="14"/>
  <c r="N61" i="3"/>
  <c r="D33" i="9"/>
  <c r="T373" i="20"/>
  <c r="P67" i="6"/>
  <c r="Q153" i="20"/>
  <c r="Q158" i="20"/>
  <c r="P153" i="20"/>
  <c r="P158" i="20"/>
  <c r="R153" i="20"/>
  <c r="R158" i="20"/>
  <c r="P70" i="6"/>
  <c r="R159" i="20" s="1"/>
  <c r="P151" i="20"/>
  <c r="N153" i="20"/>
  <c r="N158" i="20"/>
  <c r="N151" i="20"/>
  <c r="M66" i="6"/>
  <c r="M153" i="20"/>
  <c r="M158" i="20"/>
  <c r="T326" i="20"/>
  <c r="T369" i="20"/>
  <c r="T325" i="20"/>
  <c r="T367" i="20"/>
  <c r="T427" i="20"/>
  <c r="T426" i="20"/>
  <c r="T385" i="20"/>
  <c r="T428" i="20"/>
  <c r="T384" i="20"/>
  <c r="R64" i="20"/>
  <c r="Q79" i="20"/>
  <c r="Q81" i="20"/>
  <c r="P81" i="20"/>
  <c r="P79" i="20"/>
  <c r="R81" i="20"/>
  <c r="R79" i="20"/>
  <c r="P64" i="20"/>
  <c r="N64" i="20"/>
  <c r="P22" i="20"/>
  <c r="P17" i="20"/>
  <c r="P18" i="20"/>
  <c r="R17" i="20"/>
  <c r="R18" i="20"/>
  <c r="R22" i="20"/>
  <c r="Q22" i="20"/>
  <c r="Q18" i="20"/>
  <c r="Q17" i="20"/>
  <c r="N18" i="20"/>
  <c r="N22" i="20"/>
  <c r="N17" i="20"/>
  <c r="P20" i="20"/>
  <c r="P25" i="20"/>
  <c r="P14" i="20"/>
  <c r="P21" i="20"/>
  <c r="P15" i="20"/>
  <c r="G9" i="19"/>
  <c r="P23" i="20"/>
  <c r="P12" i="20"/>
  <c r="U179" i="20"/>
  <c r="U176" i="20"/>
  <c r="P24" i="20"/>
  <c r="P11" i="20"/>
  <c r="V185" i="20"/>
  <c r="V245" i="20"/>
  <c r="Q13" i="20"/>
  <c r="V242" i="20"/>
  <c r="U242" i="20"/>
  <c r="U245" i="20"/>
  <c r="U185" i="20"/>
  <c r="P13" i="20"/>
  <c r="Q25" i="20"/>
  <c r="Q14" i="20"/>
  <c r="Q15" i="20"/>
  <c r="Q20" i="20"/>
  <c r="Q21" i="20"/>
  <c r="H9" i="19"/>
  <c r="Q23" i="20"/>
  <c r="Q12" i="20"/>
  <c r="V179" i="20"/>
  <c r="Q24" i="20"/>
  <c r="Q11" i="20"/>
  <c r="V176" i="20"/>
  <c r="W185" i="20"/>
  <c r="R13" i="20"/>
  <c r="W245" i="20"/>
  <c r="W242" i="20"/>
  <c r="R25" i="20"/>
  <c r="R21" i="20"/>
  <c r="R14" i="20"/>
  <c r="R15" i="20"/>
  <c r="R20" i="20"/>
  <c r="N79" i="20"/>
  <c r="N81" i="20"/>
  <c r="N25" i="20"/>
  <c r="N20" i="20"/>
  <c r="N21" i="20"/>
  <c r="N14" i="20"/>
  <c r="N15" i="20"/>
  <c r="C94" i="17"/>
  <c r="T433" i="20" s="1"/>
  <c r="O70" i="6"/>
  <c r="Q159" i="20" s="1"/>
  <c r="L67" i="6"/>
  <c r="L70" i="6"/>
  <c r="N159" i="20" s="1"/>
  <c r="K70" i="6"/>
  <c r="M159" i="20" s="1"/>
  <c r="O67" i="6"/>
  <c r="N67" i="6"/>
  <c r="N32" i="3"/>
  <c r="P61" i="3"/>
  <c r="N70" i="6"/>
  <c r="P159" i="20" s="1"/>
  <c r="P19" i="3"/>
  <c r="O32" i="3"/>
  <c r="N19" i="3"/>
  <c r="P32" i="3"/>
  <c r="L61" i="3"/>
  <c r="O19" i="3"/>
  <c r="C28" i="8" l="1"/>
  <c r="T446" i="20" s="1"/>
  <c r="T543" i="20"/>
  <c r="T542" i="20"/>
  <c r="P157" i="20"/>
  <c r="N157" i="20"/>
  <c r="M157" i="20"/>
  <c r="Q157" i="20"/>
  <c r="R157" i="20"/>
  <c r="O153" i="20"/>
  <c r="O151" i="20"/>
  <c r="O158" i="20"/>
  <c r="M70" i="6"/>
  <c r="O159" i="20" s="1"/>
  <c r="T432" i="20"/>
  <c r="I9" i="19"/>
  <c r="R23" i="20"/>
  <c r="W179" i="20"/>
  <c r="W176" i="20"/>
  <c r="R24" i="20"/>
  <c r="R11" i="20"/>
  <c r="R12" i="20"/>
  <c r="N12" i="20"/>
  <c r="N24" i="20"/>
  <c r="N11" i="20"/>
  <c r="N23" i="20"/>
  <c r="P71" i="6"/>
  <c r="L71" i="6"/>
  <c r="O71" i="6"/>
  <c r="N71" i="6"/>
  <c r="I65" i="3"/>
  <c r="K63" i="20" l="1"/>
  <c r="K30" i="20"/>
  <c r="L29" i="20"/>
  <c r="K28" i="20"/>
  <c r="K111" i="20"/>
  <c r="O157" i="20"/>
  <c r="I47" i="3"/>
  <c r="K52" i="3"/>
  <c r="K50" i="3"/>
  <c r="F89" i="10" l="1"/>
  <c r="E89" i="10"/>
  <c r="D89" i="10"/>
  <c r="F89" i="17"/>
  <c r="E89" i="17"/>
  <c r="D89" i="17"/>
  <c r="F89" i="9"/>
  <c r="E89" i="9"/>
  <c r="D89" i="9"/>
  <c r="J172" i="11"/>
  <c r="I172" i="11"/>
  <c r="W218" i="20" s="1"/>
  <c r="H172" i="11"/>
  <c r="V218" i="20" s="1"/>
  <c r="G172" i="11"/>
  <c r="U218" i="20" s="1"/>
  <c r="F172" i="11"/>
  <c r="E172" i="11"/>
  <c r="D172" i="11"/>
  <c r="J171" i="11"/>
  <c r="I171" i="11"/>
  <c r="H171" i="11"/>
  <c r="G171" i="11"/>
  <c r="F171" i="11"/>
  <c r="E171" i="11"/>
  <c r="D171" i="11"/>
  <c r="J170" i="11"/>
  <c r="I170" i="11"/>
  <c r="H170" i="11"/>
  <c r="G170" i="11"/>
  <c r="F170" i="11"/>
  <c r="E170" i="11"/>
  <c r="D170" i="11"/>
  <c r="J169" i="11"/>
  <c r="I169" i="11"/>
  <c r="H169" i="11"/>
  <c r="G169" i="11"/>
  <c r="F169" i="11"/>
  <c r="E169" i="11"/>
  <c r="D169" i="11"/>
  <c r="J168" i="11"/>
  <c r="I168" i="11"/>
  <c r="H168" i="11"/>
  <c r="G168" i="11"/>
  <c r="F168" i="11"/>
  <c r="E168" i="11"/>
  <c r="D168" i="11"/>
  <c r="W465" i="20" l="1"/>
  <c r="W463" i="20"/>
  <c r="T218" i="20"/>
  <c r="T216" i="20"/>
  <c r="W291" i="20"/>
  <c r="W290" i="20"/>
  <c r="U415" i="20"/>
  <c r="U414" i="20"/>
  <c r="V415" i="20"/>
  <c r="V414" i="20"/>
  <c r="W415" i="20"/>
  <c r="W414" i="20"/>
  <c r="V465" i="20"/>
  <c r="V463" i="20"/>
  <c r="U465" i="20"/>
  <c r="U463" i="20"/>
  <c r="T465" i="20"/>
  <c r="T463" i="20"/>
  <c r="U355" i="20"/>
  <c r="U356" i="20"/>
  <c r="V291" i="20"/>
  <c r="V290" i="20"/>
  <c r="V356" i="20"/>
  <c r="V355" i="20"/>
  <c r="U291" i="20"/>
  <c r="U290" i="20"/>
  <c r="W356" i="20"/>
  <c r="W355" i="20"/>
  <c r="D92" i="8"/>
  <c r="E92" i="8"/>
  <c r="F92" i="8"/>
  <c r="W234" i="20" l="1"/>
  <c r="W229" i="20"/>
  <c r="V229" i="20"/>
  <c r="V234" i="20"/>
  <c r="U229" i="20"/>
  <c r="U234" i="20"/>
  <c r="D164" i="14"/>
  <c r="D163" i="14"/>
  <c r="D162" i="14"/>
  <c r="D146" i="14"/>
  <c r="J146" i="14" s="1"/>
  <c r="D145" i="14"/>
  <c r="J145" i="14" s="1"/>
  <c r="D144" i="14"/>
  <c r="I144" i="14" s="1"/>
  <c r="H143" i="14"/>
  <c r="D135" i="14"/>
  <c r="J135" i="14" s="1"/>
  <c r="D134" i="14"/>
  <c r="J134" i="14" s="1"/>
  <c r="D133" i="14"/>
  <c r="J133" i="14" s="1"/>
  <c r="J132" i="14"/>
  <c r="D124" i="14"/>
  <c r="D123" i="14"/>
  <c r="D122" i="14"/>
  <c r="D113" i="14"/>
  <c r="D112" i="14"/>
  <c r="D96" i="14"/>
  <c r="D95" i="14"/>
  <c r="D94" i="14"/>
  <c r="D48" i="14"/>
  <c r="J48" i="14" s="1"/>
  <c r="J48" i="11" s="1"/>
  <c r="D47" i="14"/>
  <c r="D46" i="14"/>
  <c r="D46" i="11" s="1"/>
  <c r="D45" i="11"/>
  <c r="D41" i="14"/>
  <c r="D40" i="14"/>
  <c r="D39" i="14"/>
  <c r="D164" i="13"/>
  <c r="D163" i="13"/>
  <c r="D162" i="13"/>
  <c r="D146" i="13"/>
  <c r="J146" i="13" s="1"/>
  <c r="D145" i="13"/>
  <c r="J145" i="13" s="1"/>
  <c r="D144" i="13"/>
  <c r="I144" i="13" s="1"/>
  <c r="H143" i="13"/>
  <c r="D135" i="13"/>
  <c r="J135" i="13" s="1"/>
  <c r="D134" i="13"/>
  <c r="J134" i="13" s="1"/>
  <c r="D133" i="13"/>
  <c r="J133" i="13" s="1"/>
  <c r="D124" i="13"/>
  <c r="D123" i="13"/>
  <c r="D122" i="13"/>
  <c r="D113" i="13"/>
  <c r="D112" i="13"/>
  <c r="D96" i="13"/>
  <c r="D95" i="13"/>
  <c r="D94" i="13"/>
  <c r="D85" i="10"/>
  <c r="D69" i="13"/>
  <c r="J69" i="13" s="1"/>
  <c r="D68" i="13"/>
  <c r="J68" i="13" s="1"/>
  <c r="D67" i="13"/>
  <c r="I70" i="13" s="1"/>
  <c r="D62" i="13"/>
  <c r="J62" i="13" s="1"/>
  <c r="D61" i="13"/>
  <c r="J61" i="13" s="1"/>
  <c r="D60" i="13"/>
  <c r="I63" i="13" s="1"/>
  <c r="D55" i="13"/>
  <c r="J55" i="13" s="1"/>
  <c r="D54" i="13"/>
  <c r="J54" i="13" s="1"/>
  <c r="D53" i="13"/>
  <c r="D34" i="13"/>
  <c r="D33" i="13"/>
  <c r="D32" i="13"/>
  <c r="D16" i="13"/>
  <c r="D15" i="13"/>
  <c r="D164" i="12"/>
  <c r="D163" i="12"/>
  <c r="D162" i="12"/>
  <c r="D146" i="12"/>
  <c r="J146" i="12" s="1"/>
  <c r="D145" i="12"/>
  <c r="J145" i="12" s="1"/>
  <c r="D144" i="12"/>
  <c r="D135" i="12"/>
  <c r="D134" i="12"/>
  <c r="D133" i="12"/>
  <c r="J132" i="12"/>
  <c r="D124" i="12"/>
  <c r="D123" i="12"/>
  <c r="D122" i="12"/>
  <c r="D113" i="12"/>
  <c r="D112" i="12"/>
  <c r="D96" i="12"/>
  <c r="D95" i="12"/>
  <c r="D94" i="12"/>
  <c r="D85" i="12"/>
  <c r="D84" i="12"/>
  <c r="D69" i="12"/>
  <c r="J69" i="12" s="1"/>
  <c r="D68" i="12"/>
  <c r="D67" i="12"/>
  <c r="H66" i="12"/>
  <c r="D62" i="12"/>
  <c r="J62" i="12" s="1"/>
  <c r="D61" i="12"/>
  <c r="J61" i="12" s="1"/>
  <c r="D60" i="12"/>
  <c r="D55" i="12"/>
  <c r="D54" i="12"/>
  <c r="J54" i="12" s="1"/>
  <c r="D53" i="12"/>
  <c r="D52" i="11"/>
  <c r="D34" i="12"/>
  <c r="D33" i="12"/>
  <c r="D32" i="12"/>
  <c r="D27" i="12"/>
  <c r="D26" i="12"/>
  <c r="D25" i="12"/>
  <c r="D16" i="12"/>
  <c r="D15" i="12"/>
  <c r="H164" i="11"/>
  <c r="G164" i="11"/>
  <c r="F164" i="11"/>
  <c r="E164" i="11"/>
  <c r="I163" i="11"/>
  <c r="G163" i="11"/>
  <c r="F163" i="11"/>
  <c r="E163" i="11"/>
  <c r="I162" i="11"/>
  <c r="H162" i="11"/>
  <c r="F162" i="11"/>
  <c r="E162" i="11"/>
  <c r="G161" i="11"/>
  <c r="F161" i="11"/>
  <c r="E161" i="11"/>
  <c r="J158" i="11"/>
  <c r="I158" i="11"/>
  <c r="H158" i="11"/>
  <c r="G158" i="11"/>
  <c r="F158" i="11"/>
  <c r="E158" i="11"/>
  <c r="D158" i="11"/>
  <c r="J157" i="11"/>
  <c r="I157" i="11"/>
  <c r="H157" i="11"/>
  <c r="G157" i="11"/>
  <c r="F157" i="11"/>
  <c r="E157" i="11"/>
  <c r="D157" i="11"/>
  <c r="J156" i="11"/>
  <c r="I156" i="11"/>
  <c r="H156" i="11"/>
  <c r="G156" i="11"/>
  <c r="F156" i="11"/>
  <c r="E156" i="11"/>
  <c r="D156" i="11"/>
  <c r="J155" i="11"/>
  <c r="I155" i="11"/>
  <c r="H155" i="11"/>
  <c r="G155" i="11"/>
  <c r="F155" i="11"/>
  <c r="E155" i="11"/>
  <c r="D155" i="11"/>
  <c r="J154" i="11"/>
  <c r="I154" i="11"/>
  <c r="H154" i="11"/>
  <c r="G154" i="11"/>
  <c r="F154" i="11"/>
  <c r="E154" i="11"/>
  <c r="D154" i="11"/>
  <c r="J152" i="11"/>
  <c r="I152" i="11"/>
  <c r="H152" i="11"/>
  <c r="G152" i="11"/>
  <c r="F152" i="11"/>
  <c r="E152" i="11"/>
  <c r="D152" i="11"/>
  <c r="J151" i="11"/>
  <c r="I151" i="11"/>
  <c r="H151" i="11"/>
  <c r="G151" i="11"/>
  <c r="F151" i="11"/>
  <c r="E151" i="11"/>
  <c r="D151" i="11"/>
  <c r="J150" i="11"/>
  <c r="I150" i="11"/>
  <c r="H150" i="11"/>
  <c r="G150" i="11"/>
  <c r="F150" i="11"/>
  <c r="E150" i="11"/>
  <c r="D150" i="11"/>
  <c r="J149" i="11"/>
  <c r="I149" i="11"/>
  <c r="H149" i="11"/>
  <c r="G149" i="11"/>
  <c r="F149" i="11"/>
  <c r="E149" i="11"/>
  <c r="D149" i="11"/>
  <c r="I146" i="11"/>
  <c r="H146" i="11"/>
  <c r="G146" i="11"/>
  <c r="F146" i="11"/>
  <c r="E146" i="11"/>
  <c r="I145" i="11"/>
  <c r="H145" i="11"/>
  <c r="G145" i="11"/>
  <c r="F145" i="11"/>
  <c r="E145" i="11"/>
  <c r="J144" i="11"/>
  <c r="H144" i="11"/>
  <c r="G144" i="11"/>
  <c r="F144" i="11"/>
  <c r="E144" i="11"/>
  <c r="J143" i="11"/>
  <c r="I143" i="11"/>
  <c r="G143" i="11"/>
  <c r="F143" i="11"/>
  <c r="E143" i="11"/>
  <c r="I140" i="11"/>
  <c r="H140" i="11"/>
  <c r="G140" i="11"/>
  <c r="F140" i="11"/>
  <c r="E140" i="11"/>
  <c r="D140" i="11"/>
  <c r="I139" i="11"/>
  <c r="H139" i="11"/>
  <c r="G139" i="11"/>
  <c r="F139" i="11"/>
  <c r="E139" i="11"/>
  <c r="D139" i="11"/>
  <c r="I138" i="11"/>
  <c r="H138" i="11"/>
  <c r="G138" i="11"/>
  <c r="F138" i="11"/>
  <c r="E138" i="11"/>
  <c r="D138" i="11"/>
  <c r="I135" i="11"/>
  <c r="H135" i="11"/>
  <c r="G135" i="11"/>
  <c r="F135" i="11"/>
  <c r="E135" i="11"/>
  <c r="I134" i="11"/>
  <c r="H134" i="11"/>
  <c r="G134" i="11"/>
  <c r="F134" i="11"/>
  <c r="E134" i="11"/>
  <c r="I133" i="11"/>
  <c r="H133" i="11"/>
  <c r="G133" i="11"/>
  <c r="F133" i="11"/>
  <c r="E133" i="11"/>
  <c r="I132" i="11"/>
  <c r="H132" i="11"/>
  <c r="G132" i="11"/>
  <c r="F132" i="11"/>
  <c r="E132" i="11"/>
  <c r="I129" i="11"/>
  <c r="H129" i="11"/>
  <c r="G129" i="11"/>
  <c r="F129" i="11"/>
  <c r="E129" i="11"/>
  <c r="D129" i="11"/>
  <c r="I128" i="11"/>
  <c r="H128" i="11"/>
  <c r="G128" i="11"/>
  <c r="F128" i="11"/>
  <c r="E128" i="11"/>
  <c r="D128" i="11"/>
  <c r="I127" i="11"/>
  <c r="H127" i="11"/>
  <c r="G127" i="11"/>
  <c r="F127" i="11"/>
  <c r="E127" i="11"/>
  <c r="D127" i="11"/>
  <c r="I124" i="11"/>
  <c r="H124" i="11"/>
  <c r="G124" i="11"/>
  <c r="F124" i="11"/>
  <c r="E124" i="11"/>
  <c r="I123" i="11"/>
  <c r="H123" i="11"/>
  <c r="G123" i="11"/>
  <c r="F123" i="11"/>
  <c r="E123" i="11"/>
  <c r="H122" i="11"/>
  <c r="G122" i="11"/>
  <c r="F122" i="11"/>
  <c r="E122" i="11"/>
  <c r="I121" i="11"/>
  <c r="G121" i="11"/>
  <c r="F121" i="11"/>
  <c r="E121" i="11"/>
  <c r="I118" i="11"/>
  <c r="H118" i="11"/>
  <c r="G118" i="11"/>
  <c r="E118" i="11"/>
  <c r="D118" i="11"/>
  <c r="I117" i="11"/>
  <c r="H117" i="11"/>
  <c r="G117" i="11"/>
  <c r="F117" i="11"/>
  <c r="D117" i="11"/>
  <c r="I116" i="11"/>
  <c r="H116" i="11"/>
  <c r="G116" i="11"/>
  <c r="F116" i="11"/>
  <c r="E116" i="11"/>
  <c r="D116" i="11"/>
  <c r="I113" i="11"/>
  <c r="H113" i="11"/>
  <c r="G113" i="11"/>
  <c r="F113" i="11"/>
  <c r="E113" i="11"/>
  <c r="I112" i="11"/>
  <c r="H112" i="11"/>
  <c r="G112" i="11"/>
  <c r="F112" i="11"/>
  <c r="E112" i="11"/>
  <c r="J111" i="11"/>
  <c r="H111" i="11"/>
  <c r="G111" i="11"/>
  <c r="F111" i="11"/>
  <c r="E111" i="11"/>
  <c r="J110" i="11"/>
  <c r="G110" i="11"/>
  <c r="F110" i="11"/>
  <c r="E110" i="11"/>
  <c r="I101" i="11"/>
  <c r="H101" i="11"/>
  <c r="G101" i="11"/>
  <c r="E101" i="11"/>
  <c r="D101" i="11"/>
  <c r="I100" i="11"/>
  <c r="H100" i="11"/>
  <c r="G100" i="11"/>
  <c r="F100" i="11"/>
  <c r="D100" i="11"/>
  <c r="I99" i="11"/>
  <c r="H99" i="11"/>
  <c r="G99" i="11"/>
  <c r="F99" i="11"/>
  <c r="E99" i="11"/>
  <c r="D99" i="11"/>
  <c r="I96" i="11"/>
  <c r="H96" i="11"/>
  <c r="G96" i="11"/>
  <c r="F96" i="11"/>
  <c r="E96" i="11"/>
  <c r="I95" i="11"/>
  <c r="H95" i="11"/>
  <c r="G95" i="11"/>
  <c r="F95" i="11"/>
  <c r="E95" i="11"/>
  <c r="J94" i="11"/>
  <c r="H94" i="11"/>
  <c r="G94" i="11"/>
  <c r="F94" i="11"/>
  <c r="E94" i="11"/>
  <c r="J93" i="11"/>
  <c r="I93" i="11"/>
  <c r="G93" i="11"/>
  <c r="F93" i="11"/>
  <c r="E93" i="11"/>
  <c r="J91" i="11"/>
  <c r="J90" i="11"/>
  <c r="I90" i="11"/>
  <c r="H90" i="11"/>
  <c r="G90" i="11"/>
  <c r="F90" i="11"/>
  <c r="E90" i="11"/>
  <c r="D90" i="11"/>
  <c r="J89" i="11"/>
  <c r="I89" i="11"/>
  <c r="H89" i="11"/>
  <c r="G89" i="11"/>
  <c r="F89" i="11"/>
  <c r="E89" i="11"/>
  <c r="D89" i="11"/>
  <c r="J88" i="11"/>
  <c r="I88" i="11"/>
  <c r="H88" i="11"/>
  <c r="G88" i="11"/>
  <c r="F88" i="11"/>
  <c r="E88" i="11"/>
  <c r="D88" i="11"/>
  <c r="I85" i="11"/>
  <c r="H85" i="11"/>
  <c r="G85" i="11"/>
  <c r="F85" i="11"/>
  <c r="E85" i="11"/>
  <c r="I84" i="11"/>
  <c r="H84" i="11"/>
  <c r="G84" i="11"/>
  <c r="F84" i="11"/>
  <c r="E84" i="11"/>
  <c r="J83" i="11"/>
  <c r="H83" i="11"/>
  <c r="G83" i="11"/>
  <c r="F83" i="11"/>
  <c r="E83" i="11"/>
  <c r="J79" i="11"/>
  <c r="I79" i="11"/>
  <c r="H79" i="11"/>
  <c r="G79" i="11"/>
  <c r="E79" i="11"/>
  <c r="D79" i="11"/>
  <c r="J78" i="11"/>
  <c r="I78" i="11"/>
  <c r="H78" i="11"/>
  <c r="G78" i="11"/>
  <c r="F78" i="11"/>
  <c r="D78" i="11"/>
  <c r="I77" i="11"/>
  <c r="H77" i="11"/>
  <c r="G77" i="11"/>
  <c r="F77" i="11"/>
  <c r="E77" i="11"/>
  <c r="D77" i="11"/>
  <c r="I74" i="11"/>
  <c r="H74" i="11"/>
  <c r="G74" i="11"/>
  <c r="E74" i="11"/>
  <c r="D74" i="11"/>
  <c r="I73" i="11"/>
  <c r="H73" i="11"/>
  <c r="G73" i="11"/>
  <c r="F73" i="11"/>
  <c r="D73" i="11"/>
  <c r="I72" i="11"/>
  <c r="H72" i="11"/>
  <c r="F72" i="11"/>
  <c r="E72" i="11"/>
  <c r="D72" i="11"/>
  <c r="F70" i="11"/>
  <c r="E70" i="11"/>
  <c r="I69" i="11"/>
  <c r="H69" i="11"/>
  <c r="G69" i="11"/>
  <c r="F69" i="11"/>
  <c r="E69" i="11"/>
  <c r="I68" i="11"/>
  <c r="H68" i="11"/>
  <c r="G68" i="11"/>
  <c r="F68" i="11"/>
  <c r="E68" i="11"/>
  <c r="H67" i="11"/>
  <c r="G67" i="11"/>
  <c r="F67" i="11"/>
  <c r="E67" i="11"/>
  <c r="I66" i="11"/>
  <c r="G66" i="11"/>
  <c r="F66" i="11"/>
  <c r="E66" i="11"/>
  <c r="F63" i="11"/>
  <c r="E63" i="11"/>
  <c r="I62" i="11"/>
  <c r="H62" i="11"/>
  <c r="G62" i="11"/>
  <c r="F62" i="11"/>
  <c r="E62" i="11"/>
  <c r="I61" i="11"/>
  <c r="H61" i="11"/>
  <c r="G61" i="11"/>
  <c r="F61" i="11"/>
  <c r="E61" i="11"/>
  <c r="H60" i="11"/>
  <c r="G60" i="11"/>
  <c r="F60" i="11"/>
  <c r="E60" i="11"/>
  <c r="I59" i="11"/>
  <c r="G59" i="11"/>
  <c r="F59" i="11"/>
  <c r="E59" i="11"/>
  <c r="F56" i="11"/>
  <c r="E56" i="11"/>
  <c r="I55" i="11"/>
  <c r="H55" i="11"/>
  <c r="G55" i="11"/>
  <c r="F55" i="11"/>
  <c r="E55" i="11"/>
  <c r="I54" i="11"/>
  <c r="H54" i="11"/>
  <c r="G54" i="11"/>
  <c r="F54" i="11"/>
  <c r="E54" i="11"/>
  <c r="H53" i="11"/>
  <c r="G53" i="11"/>
  <c r="F53" i="11"/>
  <c r="E53" i="11"/>
  <c r="I52" i="11"/>
  <c r="G52" i="11"/>
  <c r="F52" i="11"/>
  <c r="E52" i="11"/>
  <c r="F49" i="11"/>
  <c r="E49" i="11"/>
  <c r="I48" i="11"/>
  <c r="H48" i="11"/>
  <c r="G48" i="11"/>
  <c r="F48" i="11"/>
  <c r="E48" i="11"/>
  <c r="I47" i="11"/>
  <c r="H47" i="11"/>
  <c r="G47" i="11"/>
  <c r="F47" i="11"/>
  <c r="E47" i="11"/>
  <c r="D47" i="11"/>
  <c r="J46" i="11"/>
  <c r="H46" i="11"/>
  <c r="G46" i="11"/>
  <c r="F46" i="11"/>
  <c r="E46" i="11"/>
  <c r="J45" i="11"/>
  <c r="I45" i="11"/>
  <c r="G45" i="11"/>
  <c r="F45" i="11"/>
  <c r="E45" i="11"/>
  <c r="F42" i="11"/>
  <c r="E42" i="11"/>
  <c r="I41" i="11"/>
  <c r="H41" i="11"/>
  <c r="G41" i="11"/>
  <c r="F41" i="11"/>
  <c r="E41" i="11"/>
  <c r="D41" i="11"/>
  <c r="I40" i="11"/>
  <c r="H40" i="11"/>
  <c r="G40" i="11"/>
  <c r="F40" i="11"/>
  <c r="E40" i="11"/>
  <c r="J39" i="11"/>
  <c r="H39" i="11"/>
  <c r="G39" i="11"/>
  <c r="F39" i="11"/>
  <c r="E39" i="11"/>
  <c r="J38" i="11"/>
  <c r="I38" i="11"/>
  <c r="G38" i="11"/>
  <c r="F38" i="11"/>
  <c r="E38" i="11"/>
  <c r="F35" i="11"/>
  <c r="E35" i="11"/>
  <c r="I34" i="11"/>
  <c r="H34" i="11"/>
  <c r="G34" i="11"/>
  <c r="F34" i="11"/>
  <c r="E34" i="11"/>
  <c r="I33" i="11"/>
  <c r="H33" i="11"/>
  <c r="G33" i="11"/>
  <c r="F33" i="11"/>
  <c r="E33" i="11"/>
  <c r="H32" i="11"/>
  <c r="G32" i="11"/>
  <c r="F32" i="11"/>
  <c r="E32" i="11"/>
  <c r="I31" i="11"/>
  <c r="G31" i="11"/>
  <c r="F31" i="11"/>
  <c r="E31" i="11"/>
  <c r="I27" i="11"/>
  <c r="H27" i="11"/>
  <c r="G27" i="11"/>
  <c r="F27" i="11"/>
  <c r="E27" i="11"/>
  <c r="I26" i="11"/>
  <c r="H26" i="11"/>
  <c r="G26" i="11"/>
  <c r="F26" i="11"/>
  <c r="E26" i="11"/>
  <c r="J25" i="11"/>
  <c r="H25" i="11"/>
  <c r="G25" i="11"/>
  <c r="F25" i="11"/>
  <c r="E25" i="11"/>
  <c r="J24" i="11"/>
  <c r="G24" i="11"/>
  <c r="F24" i="11"/>
  <c r="E24" i="11"/>
  <c r="I21" i="11"/>
  <c r="H21" i="11"/>
  <c r="G21" i="11"/>
  <c r="F21" i="11"/>
  <c r="E21" i="11"/>
  <c r="D21" i="11"/>
  <c r="I20" i="11"/>
  <c r="H20" i="11"/>
  <c r="G20" i="11"/>
  <c r="F20" i="11"/>
  <c r="D20" i="11"/>
  <c r="I19" i="11"/>
  <c r="H19" i="11"/>
  <c r="G19" i="11"/>
  <c r="F19" i="11"/>
  <c r="E19" i="11"/>
  <c r="D19" i="11"/>
  <c r="I16" i="11"/>
  <c r="H16" i="11"/>
  <c r="G16" i="11"/>
  <c r="F16" i="11"/>
  <c r="E16" i="11"/>
  <c r="I15" i="11"/>
  <c r="H15" i="11"/>
  <c r="G15" i="11"/>
  <c r="F15" i="11"/>
  <c r="E15" i="11"/>
  <c r="J14" i="11"/>
  <c r="H14" i="11"/>
  <c r="G14" i="11"/>
  <c r="F14" i="11"/>
  <c r="E14" i="11"/>
  <c r="J13" i="11"/>
  <c r="I13" i="11"/>
  <c r="G13" i="11"/>
  <c r="F13" i="11"/>
  <c r="E13" i="11"/>
  <c r="J11" i="11"/>
  <c r="I11" i="11"/>
  <c r="H11" i="11"/>
  <c r="G11" i="11"/>
  <c r="J10" i="11"/>
  <c r="I10" i="11"/>
  <c r="H10" i="11"/>
  <c r="G10" i="11"/>
  <c r="E10" i="11"/>
  <c r="D10" i="11"/>
  <c r="J9" i="11"/>
  <c r="I9" i="11"/>
  <c r="H9" i="11"/>
  <c r="G9" i="11"/>
  <c r="F9" i="11"/>
  <c r="D9" i="11"/>
  <c r="F85" i="17"/>
  <c r="E85" i="17"/>
  <c r="D85" i="17"/>
  <c r="F83" i="17"/>
  <c r="E83" i="17"/>
  <c r="D83" i="17"/>
  <c r="A5" i="17"/>
  <c r="A4" i="17"/>
  <c r="C4" i="14" s="1"/>
  <c r="A3" i="17"/>
  <c r="C3" i="14" s="1"/>
  <c r="F83" i="10"/>
  <c r="E83" i="10"/>
  <c r="D83" i="10"/>
  <c r="A5" i="10"/>
  <c r="A4" i="10"/>
  <c r="C4" i="13" s="1"/>
  <c r="A3" i="10"/>
  <c r="C3" i="13" s="1"/>
  <c r="A5" i="9"/>
  <c r="A4" i="9"/>
  <c r="C4" i="12" s="1"/>
  <c r="A3" i="9"/>
  <c r="C3" i="12" s="1"/>
  <c r="F89" i="8"/>
  <c r="E89" i="8"/>
  <c r="D89" i="8"/>
  <c r="F38" i="8"/>
  <c r="E38" i="8"/>
  <c r="V228" i="20" s="1"/>
  <c r="D38" i="8"/>
  <c r="D40" i="8" s="1"/>
  <c r="A5" i="8"/>
  <c r="C5" i="11" s="1"/>
  <c r="A4" i="8"/>
  <c r="C4" i="11" s="1"/>
  <c r="A3" i="8"/>
  <c r="C3" i="11" s="1"/>
  <c r="G165" i="14"/>
  <c r="U419" i="20" s="1"/>
  <c r="F165" i="14"/>
  <c r="E165" i="14"/>
  <c r="I141" i="14"/>
  <c r="H141" i="14"/>
  <c r="G141" i="14"/>
  <c r="G147" i="14" s="1"/>
  <c r="F141" i="14"/>
  <c r="F147" i="14" s="1"/>
  <c r="E141" i="14"/>
  <c r="D141" i="14"/>
  <c r="J140" i="14"/>
  <c r="J139" i="14"/>
  <c r="J138" i="14"/>
  <c r="I130" i="14"/>
  <c r="I136" i="14" s="1"/>
  <c r="H130" i="14"/>
  <c r="H136" i="14" s="1"/>
  <c r="G130" i="14"/>
  <c r="G136" i="14" s="1"/>
  <c r="F130" i="14"/>
  <c r="F136" i="14" s="1"/>
  <c r="E130" i="14"/>
  <c r="E136" i="14" s="1"/>
  <c r="D130" i="14"/>
  <c r="J129" i="14"/>
  <c r="J128" i="14"/>
  <c r="J127" i="14"/>
  <c r="I119" i="14"/>
  <c r="H119" i="14"/>
  <c r="G119" i="14"/>
  <c r="G125" i="14" s="1"/>
  <c r="D119" i="14"/>
  <c r="F118" i="14"/>
  <c r="F119" i="14" s="1"/>
  <c r="F125" i="14" s="1"/>
  <c r="E117" i="14"/>
  <c r="E119" i="14" s="1"/>
  <c r="J116" i="14"/>
  <c r="F108" i="14"/>
  <c r="E108" i="14"/>
  <c r="I102" i="14"/>
  <c r="H102" i="14"/>
  <c r="G102" i="14"/>
  <c r="D102" i="14"/>
  <c r="F102" i="14"/>
  <c r="E102" i="14"/>
  <c r="J99" i="14"/>
  <c r="I91" i="14"/>
  <c r="H91" i="14"/>
  <c r="G91" i="14"/>
  <c r="F91" i="14"/>
  <c r="F97" i="14" s="1"/>
  <c r="E91" i="14"/>
  <c r="E97" i="14" s="1"/>
  <c r="T407" i="20" s="1"/>
  <c r="D91" i="14"/>
  <c r="I75" i="14"/>
  <c r="H75" i="14"/>
  <c r="D75" i="14"/>
  <c r="J74" i="14"/>
  <c r="E75" i="14"/>
  <c r="G75" i="14"/>
  <c r="U401" i="20" s="1"/>
  <c r="J47" i="14"/>
  <c r="J17" i="14"/>
  <c r="I17" i="14"/>
  <c r="W395" i="20" s="1"/>
  <c r="H17" i="14"/>
  <c r="V395" i="20" s="1"/>
  <c r="G17" i="14"/>
  <c r="D11" i="14"/>
  <c r="D17" i="14" s="1"/>
  <c r="F10" i="14"/>
  <c r="F11" i="14" s="1"/>
  <c r="E9" i="14"/>
  <c r="E11" i="14" s="1"/>
  <c r="G165" i="13"/>
  <c r="U360" i="20" s="1"/>
  <c r="F165" i="13"/>
  <c r="E165" i="13"/>
  <c r="T360" i="20" s="1"/>
  <c r="I141" i="13"/>
  <c r="H141" i="13"/>
  <c r="G141" i="13"/>
  <c r="F141" i="13"/>
  <c r="F147" i="13" s="1"/>
  <c r="E141" i="13"/>
  <c r="D141" i="13"/>
  <c r="J140" i="13"/>
  <c r="J139" i="13"/>
  <c r="J138" i="13"/>
  <c r="I130" i="13"/>
  <c r="I136" i="13" s="1"/>
  <c r="H130" i="13"/>
  <c r="H136" i="13" s="1"/>
  <c r="G130" i="13"/>
  <c r="G136" i="13" s="1"/>
  <c r="F130" i="13"/>
  <c r="F136" i="13" s="1"/>
  <c r="E130" i="13"/>
  <c r="E136" i="13" s="1"/>
  <c r="D130" i="13"/>
  <c r="J129" i="13"/>
  <c r="J128" i="13"/>
  <c r="J127" i="13"/>
  <c r="H121" i="13"/>
  <c r="J121" i="13" s="1"/>
  <c r="I119" i="13"/>
  <c r="H119" i="13"/>
  <c r="G119" i="13"/>
  <c r="G125" i="13" s="1"/>
  <c r="F119" i="13"/>
  <c r="F125" i="13" s="1"/>
  <c r="D119" i="13"/>
  <c r="J118" i="13"/>
  <c r="E117" i="13"/>
  <c r="J117" i="13" s="1"/>
  <c r="J116" i="13"/>
  <c r="F108" i="13"/>
  <c r="E108" i="13"/>
  <c r="I102" i="13"/>
  <c r="H102" i="13"/>
  <c r="G102" i="13"/>
  <c r="F102" i="13"/>
  <c r="D102" i="13"/>
  <c r="J101" i="13"/>
  <c r="E102" i="13"/>
  <c r="J99" i="13"/>
  <c r="I91" i="13"/>
  <c r="H91" i="13"/>
  <c r="G91" i="13"/>
  <c r="F91" i="13"/>
  <c r="F97" i="13" s="1"/>
  <c r="E91" i="13"/>
  <c r="E97" i="13" s="1"/>
  <c r="T348" i="20" s="1"/>
  <c r="D91" i="13"/>
  <c r="E85" i="10"/>
  <c r="I75" i="13"/>
  <c r="H75" i="13"/>
  <c r="F75" i="13"/>
  <c r="D75" i="13"/>
  <c r="J74" i="13"/>
  <c r="G75" i="13"/>
  <c r="U342" i="20" s="1"/>
  <c r="D11" i="13"/>
  <c r="F10" i="13"/>
  <c r="F11" i="13" s="1"/>
  <c r="E9" i="13"/>
  <c r="E11" i="13" s="1"/>
  <c r="G165" i="12"/>
  <c r="U295" i="20" s="1"/>
  <c r="F165" i="12"/>
  <c r="E165" i="12"/>
  <c r="T295" i="20" s="1"/>
  <c r="I141" i="12"/>
  <c r="H141" i="12"/>
  <c r="G141" i="12"/>
  <c r="G147" i="12" s="1"/>
  <c r="F141" i="12"/>
  <c r="F147" i="12" s="1"/>
  <c r="E141" i="12"/>
  <c r="D141" i="12"/>
  <c r="J140" i="12"/>
  <c r="J139" i="12"/>
  <c r="J138" i="12"/>
  <c r="I130" i="12"/>
  <c r="I136" i="12" s="1"/>
  <c r="H130" i="12"/>
  <c r="H136" i="12" s="1"/>
  <c r="G130" i="12"/>
  <c r="G136" i="12" s="1"/>
  <c r="F130" i="12"/>
  <c r="E130" i="12"/>
  <c r="E136" i="12" s="1"/>
  <c r="D130" i="12"/>
  <c r="J129" i="12"/>
  <c r="J128" i="12"/>
  <c r="J127" i="12"/>
  <c r="I119" i="12"/>
  <c r="H119" i="12"/>
  <c r="G119" i="12"/>
  <c r="G125" i="12" s="1"/>
  <c r="F119" i="12"/>
  <c r="F125" i="12" s="1"/>
  <c r="D119" i="12"/>
  <c r="J118" i="12"/>
  <c r="J117" i="12"/>
  <c r="J116" i="12"/>
  <c r="F108" i="12"/>
  <c r="E108" i="12"/>
  <c r="I102" i="12"/>
  <c r="H102" i="12"/>
  <c r="G102" i="12"/>
  <c r="F102" i="12"/>
  <c r="D102" i="12"/>
  <c r="J101" i="12"/>
  <c r="J100" i="12"/>
  <c r="J99" i="12"/>
  <c r="I91" i="12"/>
  <c r="H91" i="12"/>
  <c r="G91" i="12"/>
  <c r="F91" i="12"/>
  <c r="F97" i="12" s="1"/>
  <c r="E91" i="12"/>
  <c r="E97" i="12" s="1"/>
  <c r="T283" i="20" s="1"/>
  <c r="D91" i="12"/>
  <c r="I80" i="12"/>
  <c r="I80" i="11" s="1"/>
  <c r="H80" i="12"/>
  <c r="H80" i="11" s="1"/>
  <c r="G80" i="12"/>
  <c r="G80" i="11" s="1"/>
  <c r="D80" i="12"/>
  <c r="D80" i="11" s="1"/>
  <c r="F79" i="12"/>
  <c r="F79" i="11" s="1"/>
  <c r="E78" i="12"/>
  <c r="E80" i="12" s="1"/>
  <c r="E86" i="12" s="1"/>
  <c r="J77" i="12"/>
  <c r="J80" i="12" s="1"/>
  <c r="J80" i="11" s="1"/>
  <c r="I75" i="12"/>
  <c r="H75" i="12"/>
  <c r="F75" i="12"/>
  <c r="D75" i="12"/>
  <c r="J74" i="12"/>
  <c r="E75" i="12"/>
  <c r="G75" i="12"/>
  <c r="U277" i="20" s="1"/>
  <c r="I22" i="12"/>
  <c r="H22" i="12"/>
  <c r="H22" i="11" s="1"/>
  <c r="G22" i="12"/>
  <c r="F22" i="12"/>
  <c r="F28" i="12" s="1"/>
  <c r="D22" i="12"/>
  <c r="D22" i="11" s="1"/>
  <c r="J21" i="12"/>
  <c r="J21" i="11" s="1"/>
  <c r="E22" i="12"/>
  <c r="E28" i="12" s="1"/>
  <c r="T274" i="20" s="1"/>
  <c r="J19" i="12"/>
  <c r="J19" i="11" s="1"/>
  <c r="G17" i="12"/>
  <c r="D11" i="12"/>
  <c r="F10" i="12"/>
  <c r="F11" i="12" s="1"/>
  <c r="E9" i="12"/>
  <c r="E11" i="12" s="1"/>
  <c r="T277" i="20" l="1"/>
  <c r="T419" i="20"/>
  <c r="I22" i="11"/>
  <c r="W337" i="20"/>
  <c r="W338" i="20"/>
  <c r="V503" i="20"/>
  <c r="V501" i="20"/>
  <c r="U395" i="20"/>
  <c r="W402" i="20"/>
  <c r="W403" i="20"/>
  <c r="W503" i="20"/>
  <c r="W501" i="20"/>
  <c r="T472" i="20"/>
  <c r="T471" i="20"/>
  <c r="U534" i="20"/>
  <c r="U532" i="20"/>
  <c r="V402" i="20"/>
  <c r="V403" i="20"/>
  <c r="U343" i="20"/>
  <c r="U344" i="20"/>
  <c r="V534" i="20"/>
  <c r="V532" i="20"/>
  <c r="U397" i="20"/>
  <c r="U396" i="20"/>
  <c r="U472" i="20"/>
  <c r="U471" i="20"/>
  <c r="W534" i="20"/>
  <c r="W532" i="20"/>
  <c r="U565" i="20"/>
  <c r="U563" i="20"/>
  <c r="U216" i="20"/>
  <c r="U217" i="20"/>
  <c r="V396" i="20"/>
  <c r="V397" i="20"/>
  <c r="V565" i="20"/>
  <c r="V563" i="20"/>
  <c r="U289" i="20"/>
  <c r="V216" i="20"/>
  <c r="V217" i="20"/>
  <c r="U338" i="20"/>
  <c r="U337" i="20"/>
  <c r="W396" i="20"/>
  <c r="W397" i="20"/>
  <c r="W565" i="20"/>
  <c r="W563" i="20"/>
  <c r="U271" i="20"/>
  <c r="V343" i="20"/>
  <c r="V344" i="20"/>
  <c r="U413" i="20"/>
  <c r="W216" i="20"/>
  <c r="W217" i="20"/>
  <c r="V338" i="20"/>
  <c r="V337" i="20"/>
  <c r="U402" i="20"/>
  <c r="U403" i="20"/>
  <c r="D103" i="14"/>
  <c r="G103" i="14" s="1"/>
  <c r="J103" i="14" s="1"/>
  <c r="E183" i="14"/>
  <c r="D104" i="13"/>
  <c r="F183" i="13"/>
  <c r="F108" i="11"/>
  <c r="E108" i="11"/>
  <c r="W544" i="20"/>
  <c r="W542" i="20"/>
  <c r="U556" i="20"/>
  <c r="U554" i="20"/>
  <c r="U544" i="20"/>
  <c r="U542" i="20"/>
  <c r="V556" i="20"/>
  <c r="V554" i="20"/>
  <c r="J112" i="14"/>
  <c r="V550" i="20"/>
  <c r="V548" i="20"/>
  <c r="V544" i="20"/>
  <c r="V542" i="20"/>
  <c r="W556" i="20"/>
  <c r="W554" i="20"/>
  <c r="J113" i="14"/>
  <c r="W550" i="20"/>
  <c r="W548" i="20"/>
  <c r="J113" i="13"/>
  <c r="W519" i="20"/>
  <c r="W517" i="20"/>
  <c r="U513" i="20"/>
  <c r="U511" i="20"/>
  <c r="V513" i="20"/>
  <c r="V511" i="20"/>
  <c r="U525" i="20"/>
  <c r="U523" i="20"/>
  <c r="W508" i="20"/>
  <c r="W510" i="20"/>
  <c r="W525" i="20"/>
  <c r="W523" i="20"/>
  <c r="V510" i="20"/>
  <c r="V508" i="20"/>
  <c r="W513" i="20"/>
  <c r="W511" i="20"/>
  <c r="V525" i="20"/>
  <c r="V523" i="20"/>
  <c r="J112" i="13"/>
  <c r="V519" i="20"/>
  <c r="V517" i="20"/>
  <c r="U489" i="20"/>
  <c r="U491" i="20"/>
  <c r="J113" i="12"/>
  <c r="W488" i="20"/>
  <c r="W486" i="20"/>
  <c r="V491" i="20"/>
  <c r="V489" i="20"/>
  <c r="W479" i="20"/>
  <c r="W477" i="20"/>
  <c r="U482" i="20"/>
  <c r="U480" i="20"/>
  <c r="W491" i="20"/>
  <c r="W489" i="20"/>
  <c r="V485" i="20"/>
  <c r="V483" i="20"/>
  <c r="W482" i="20"/>
  <c r="W480" i="20"/>
  <c r="V494" i="20"/>
  <c r="V492" i="20"/>
  <c r="V479" i="20"/>
  <c r="V477" i="20"/>
  <c r="D27" i="11"/>
  <c r="W485" i="20"/>
  <c r="W483" i="20"/>
  <c r="W494" i="20"/>
  <c r="W492" i="20"/>
  <c r="U483" i="20"/>
  <c r="U485" i="20"/>
  <c r="V482" i="20"/>
  <c r="V480" i="20"/>
  <c r="U494" i="20"/>
  <c r="U492" i="20"/>
  <c r="J112" i="12"/>
  <c r="V488" i="20"/>
  <c r="V486" i="20"/>
  <c r="W559" i="20"/>
  <c r="W557" i="20"/>
  <c r="W538" i="20"/>
  <c r="W536" i="20"/>
  <c r="V559" i="20"/>
  <c r="V557" i="20"/>
  <c r="V538" i="20"/>
  <c r="V536" i="20"/>
  <c r="U559" i="20"/>
  <c r="U557" i="20"/>
  <c r="V528" i="20"/>
  <c r="V526" i="20"/>
  <c r="V507" i="20"/>
  <c r="V505" i="20"/>
  <c r="W528" i="20"/>
  <c r="W526" i="20"/>
  <c r="W507" i="20"/>
  <c r="W505" i="20"/>
  <c r="U528" i="20"/>
  <c r="U526" i="20"/>
  <c r="W497" i="20"/>
  <c r="W495" i="20"/>
  <c r="W476" i="20"/>
  <c r="W474" i="20"/>
  <c r="V497" i="20"/>
  <c r="V495" i="20"/>
  <c r="V476" i="20"/>
  <c r="V474" i="20"/>
  <c r="U497" i="20"/>
  <c r="U495" i="20"/>
  <c r="J133" i="12"/>
  <c r="J133" i="11" s="1"/>
  <c r="U503" i="20"/>
  <c r="U501" i="20"/>
  <c r="U187" i="20"/>
  <c r="U230" i="20"/>
  <c r="U186" i="20"/>
  <c r="V186" i="20"/>
  <c r="V187" i="20"/>
  <c r="V230" i="20"/>
  <c r="W187" i="20"/>
  <c r="W230" i="20"/>
  <c r="W186" i="20"/>
  <c r="U228" i="20"/>
  <c r="W228" i="20"/>
  <c r="T259" i="20"/>
  <c r="T258" i="20"/>
  <c r="T257" i="20"/>
  <c r="T256" i="20"/>
  <c r="T255" i="20"/>
  <c r="T254" i="20"/>
  <c r="T253" i="20"/>
  <c r="T252" i="20"/>
  <c r="W259" i="20"/>
  <c r="W258" i="20"/>
  <c r="W257" i="20"/>
  <c r="W256" i="20"/>
  <c r="W255" i="20"/>
  <c r="W254" i="20"/>
  <c r="W253" i="20"/>
  <c r="W252" i="20"/>
  <c r="W251" i="20"/>
  <c r="U258" i="20"/>
  <c r="U257" i="20"/>
  <c r="U255" i="20"/>
  <c r="U253" i="20"/>
  <c r="U251" i="20"/>
  <c r="V259" i="20"/>
  <c r="V258" i="20"/>
  <c r="V257" i="20"/>
  <c r="V256" i="20"/>
  <c r="V255" i="20"/>
  <c r="V254" i="20"/>
  <c r="V253" i="20"/>
  <c r="V252" i="20"/>
  <c r="V251" i="20"/>
  <c r="U259" i="20"/>
  <c r="U256" i="20"/>
  <c r="U254" i="20"/>
  <c r="U252" i="20"/>
  <c r="D147" i="12"/>
  <c r="D68" i="11"/>
  <c r="D55" i="11"/>
  <c r="C86" i="10"/>
  <c r="C90" i="10"/>
  <c r="C86" i="17"/>
  <c r="C90" i="17"/>
  <c r="C83" i="9"/>
  <c r="C90" i="9"/>
  <c r="C84" i="9"/>
  <c r="C86" i="9"/>
  <c r="I94" i="14"/>
  <c r="I97" i="14" s="1"/>
  <c r="W407" i="20" s="1"/>
  <c r="J164" i="14"/>
  <c r="J123" i="13"/>
  <c r="J33" i="12"/>
  <c r="D26" i="11"/>
  <c r="I35" i="12"/>
  <c r="I86" i="12"/>
  <c r="W280" i="20" s="1"/>
  <c r="D123" i="11"/>
  <c r="J164" i="12"/>
  <c r="H56" i="12"/>
  <c r="H93" i="12"/>
  <c r="H97" i="12" s="1"/>
  <c r="V283" i="20" s="1"/>
  <c r="D143" i="11"/>
  <c r="J27" i="12"/>
  <c r="J27" i="11" s="1"/>
  <c r="D84" i="11"/>
  <c r="I94" i="13"/>
  <c r="I97" i="13" s="1"/>
  <c r="W348" i="20" s="1"/>
  <c r="J16" i="12"/>
  <c r="J84" i="12"/>
  <c r="J84" i="11" s="1"/>
  <c r="D90" i="10"/>
  <c r="J41" i="14"/>
  <c r="J41" i="11" s="1"/>
  <c r="C5" i="14"/>
  <c r="J34" i="12"/>
  <c r="G86" i="12"/>
  <c r="U280" i="20" s="1"/>
  <c r="J85" i="12"/>
  <c r="J95" i="13"/>
  <c r="J162" i="13"/>
  <c r="H38" i="14"/>
  <c r="H42" i="14" s="1"/>
  <c r="J95" i="14"/>
  <c r="H121" i="14"/>
  <c r="J121" i="14" s="1"/>
  <c r="J162" i="14"/>
  <c r="G42" i="11"/>
  <c r="D15" i="11"/>
  <c r="I35" i="13"/>
  <c r="J15" i="12"/>
  <c r="J40" i="14"/>
  <c r="H93" i="14"/>
  <c r="H97" i="14" s="1"/>
  <c r="V407" i="20" s="1"/>
  <c r="I94" i="12"/>
  <c r="I97" i="12" s="1"/>
  <c r="W283" i="20" s="1"/>
  <c r="J124" i="13"/>
  <c r="J124" i="14"/>
  <c r="J15" i="13"/>
  <c r="E75" i="13"/>
  <c r="T342" i="20" s="1"/>
  <c r="H93" i="13"/>
  <c r="H97" i="13" s="1"/>
  <c r="V348" i="20" s="1"/>
  <c r="J164" i="13"/>
  <c r="I46" i="14"/>
  <c r="I49" i="14" s="1"/>
  <c r="I49" i="11" s="1"/>
  <c r="J123" i="14"/>
  <c r="D90" i="17"/>
  <c r="C5" i="12"/>
  <c r="D40" i="11"/>
  <c r="D62" i="11"/>
  <c r="I25" i="12"/>
  <c r="I25" i="11" s="1"/>
  <c r="D31" i="11"/>
  <c r="D96" i="11"/>
  <c r="J163" i="12"/>
  <c r="H31" i="13"/>
  <c r="H35" i="13" s="1"/>
  <c r="J96" i="13"/>
  <c r="D39" i="11"/>
  <c r="G97" i="14"/>
  <c r="U407" i="20" s="1"/>
  <c r="J96" i="14"/>
  <c r="J163" i="14"/>
  <c r="F28" i="11"/>
  <c r="E86" i="11"/>
  <c r="C5" i="13"/>
  <c r="F114" i="12"/>
  <c r="J26" i="12"/>
  <c r="J26" i="11" s="1"/>
  <c r="J123" i="12"/>
  <c r="D32" i="11"/>
  <c r="D164" i="11"/>
  <c r="D70" i="12"/>
  <c r="D113" i="11"/>
  <c r="D133" i="11"/>
  <c r="F130" i="11"/>
  <c r="I102" i="11"/>
  <c r="H75" i="11"/>
  <c r="J128" i="11"/>
  <c r="J20" i="12"/>
  <c r="J22" i="12" s="1"/>
  <c r="J22" i="11" s="1"/>
  <c r="J99" i="11"/>
  <c r="J73" i="14"/>
  <c r="F114" i="14"/>
  <c r="J74" i="11"/>
  <c r="D11" i="11"/>
  <c r="G165" i="11"/>
  <c r="U221" i="20" s="1"/>
  <c r="D82" i="17"/>
  <c r="E82" i="17"/>
  <c r="E114" i="14"/>
  <c r="J130" i="14"/>
  <c r="J136" i="14" s="1"/>
  <c r="F82" i="17"/>
  <c r="J139" i="11"/>
  <c r="F147" i="11"/>
  <c r="J72" i="13"/>
  <c r="J130" i="13"/>
  <c r="F114" i="13"/>
  <c r="D82" i="9"/>
  <c r="D132" i="11"/>
  <c r="D48" i="11"/>
  <c r="D83" i="11"/>
  <c r="D16" i="11"/>
  <c r="D33" i="11"/>
  <c r="D53" i="11"/>
  <c r="D59" i="11"/>
  <c r="E147" i="12"/>
  <c r="J62" i="11"/>
  <c r="J163" i="13"/>
  <c r="I75" i="11"/>
  <c r="J117" i="14"/>
  <c r="J117" i="11" s="1"/>
  <c r="D141" i="11"/>
  <c r="J100" i="14"/>
  <c r="D91" i="11"/>
  <c r="J73" i="13"/>
  <c r="E114" i="13"/>
  <c r="H91" i="11"/>
  <c r="H119" i="11"/>
  <c r="I141" i="11"/>
  <c r="G28" i="12"/>
  <c r="U274" i="20" s="1"/>
  <c r="H147" i="12"/>
  <c r="J141" i="12"/>
  <c r="J147" i="12" s="1"/>
  <c r="D75" i="11"/>
  <c r="D88" i="9"/>
  <c r="D102" i="11"/>
  <c r="E22" i="11"/>
  <c r="D88" i="17"/>
  <c r="I91" i="11"/>
  <c r="G102" i="11"/>
  <c r="D119" i="11"/>
  <c r="I119" i="11"/>
  <c r="J129" i="11"/>
  <c r="G136" i="11"/>
  <c r="J140" i="11"/>
  <c r="G141" i="11"/>
  <c r="J72" i="14"/>
  <c r="J118" i="14"/>
  <c r="J118" i="11" s="1"/>
  <c r="F74" i="11"/>
  <c r="F101" i="11"/>
  <c r="G75" i="11"/>
  <c r="F125" i="11"/>
  <c r="F165" i="11"/>
  <c r="G91" i="11"/>
  <c r="H102" i="11"/>
  <c r="G125" i="11"/>
  <c r="J141" i="14"/>
  <c r="J147" i="14" s="1"/>
  <c r="F118" i="11"/>
  <c r="E136" i="11"/>
  <c r="I136" i="11"/>
  <c r="E11" i="11"/>
  <c r="E117" i="11"/>
  <c r="J141" i="13"/>
  <c r="J147" i="13" s="1"/>
  <c r="G147" i="13"/>
  <c r="D88" i="10" s="1"/>
  <c r="F10" i="11"/>
  <c r="D130" i="11"/>
  <c r="H136" i="11"/>
  <c r="G119" i="11"/>
  <c r="J73" i="12"/>
  <c r="F11" i="11"/>
  <c r="F22" i="11"/>
  <c r="E28" i="11"/>
  <c r="J77" i="11"/>
  <c r="E80" i="11"/>
  <c r="E97" i="11"/>
  <c r="G130" i="11"/>
  <c r="H141" i="11"/>
  <c r="E165" i="11"/>
  <c r="J119" i="12"/>
  <c r="F136" i="12"/>
  <c r="F136" i="11" s="1"/>
  <c r="D90" i="9"/>
  <c r="E9" i="11"/>
  <c r="E20" i="11"/>
  <c r="G22" i="11"/>
  <c r="G72" i="11"/>
  <c r="E91" i="11"/>
  <c r="F97" i="11"/>
  <c r="F102" i="11"/>
  <c r="J116" i="11"/>
  <c r="H130" i="11"/>
  <c r="J138" i="11"/>
  <c r="E141" i="11"/>
  <c r="J72" i="12"/>
  <c r="F80" i="12"/>
  <c r="D104" i="12" s="1"/>
  <c r="J130" i="12"/>
  <c r="E73" i="11"/>
  <c r="E78" i="11"/>
  <c r="F91" i="11"/>
  <c r="E100" i="11"/>
  <c r="F119" i="11"/>
  <c r="J127" i="11"/>
  <c r="E130" i="11"/>
  <c r="I130" i="11"/>
  <c r="F141" i="11"/>
  <c r="D35" i="12"/>
  <c r="J69" i="11"/>
  <c r="G56" i="11"/>
  <c r="I70" i="12"/>
  <c r="I70" i="11" s="1"/>
  <c r="D67" i="11"/>
  <c r="D34" i="11"/>
  <c r="J54" i="11"/>
  <c r="D66" i="11"/>
  <c r="D85" i="11"/>
  <c r="D63" i="12"/>
  <c r="D25" i="11"/>
  <c r="J96" i="12"/>
  <c r="D61" i="11"/>
  <c r="E147" i="13"/>
  <c r="D121" i="11"/>
  <c r="D135" i="11"/>
  <c r="D162" i="11"/>
  <c r="G17" i="13"/>
  <c r="J16" i="13"/>
  <c r="G70" i="11"/>
  <c r="D69" i="11"/>
  <c r="D112" i="11"/>
  <c r="J145" i="11"/>
  <c r="H147" i="13"/>
  <c r="H59" i="13"/>
  <c r="J59" i="13" s="1"/>
  <c r="H125" i="13"/>
  <c r="D94" i="11"/>
  <c r="D163" i="11"/>
  <c r="D93" i="11"/>
  <c r="D145" i="11"/>
  <c r="I56" i="13"/>
  <c r="D147" i="13"/>
  <c r="D122" i="11"/>
  <c r="D146" i="11"/>
  <c r="D56" i="13"/>
  <c r="D97" i="13"/>
  <c r="J132" i="13"/>
  <c r="I39" i="14"/>
  <c r="I42" i="14" s="1"/>
  <c r="D42" i="14"/>
  <c r="D42" i="11" s="1"/>
  <c r="D97" i="14"/>
  <c r="E147" i="14"/>
  <c r="D49" i="14"/>
  <c r="D49" i="11" s="1"/>
  <c r="H143" i="11"/>
  <c r="J49" i="14"/>
  <c r="J49" i="11" s="1"/>
  <c r="D125" i="14"/>
  <c r="D147" i="14"/>
  <c r="H147" i="14"/>
  <c r="D38" i="11"/>
  <c r="D136" i="14"/>
  <c r="I147" i="14"/>
  <c r="J47" i="11"/>
  <c r="J146" i="11"/>
  <c r="D70" i="13"/>
  <c r="D125" i="13"/>
  <c r="D136" i="13"/>
  <c r="I147" i="13"/>
  <c r="D54" i="11"/>
  <c r="J61" i="11"/>
  <c r="D124" i="11"/>
  <c r="D134" i="11"/>
  <c r="D144" i="11"/>
  <c r="D35" i="13"/>
  <c r="J34" i="13"/>
  <c r="J67" i="13"/>
  <c r="G97" i="13"/>
  <c r="U348" i="20" s="1"/>
  <c r="F85" i="10"/>
  <c r="G63" i="11"/>
  <c r="J124" i="12"/>
  <c r="J134" i="12"/>
  <c r="J134" i="11" s="1"/>
  <c r="I56" i="12"/>
  <c r="J53" i="12"/>
  <c r="D60" i="11"/>
  <c r="J60" i="12"/>
  <c r="D95" i="11"/>
  <c r="J95" i="12"/>
  <c r="I144" i="11"/>
  <c r="J55" i="12"/>
  <c r="J55" i="11" s="1"/>
  <c r="D97" i="12"/>
  <c r="D136" i="12"/>
  <c r="J135" i="12"/>
  <c r="J135" i="11" s="1"/>
  <c r="J162" i="12"/>
  <c r="D86" i="12"/>
  <c r="D125" i="12"/>
  <c r="E17" i="14"/>
  <c r="F17" i="14"/>
  <c r="H45" i="14"/>
  <c r="F75" i="14"/>
  <c r="T401" i="20" s="1"/>
  <c r="J101" i="14"/>
  <c r="I122" i="14"/>
  <c r="I125" i="14" s="1"/>
  <c r="F17" i="13"/>
  <c r="J119" i="13"/>
  <c r="D63" i="13"/>
  <c r="E119" i="13"/>
  <c r="E17" i="13"/>
  <c r="J33" i="13"/>
  <c r="H66" i="13"/>
  <c r="J100" i="13"/>
  <c r="I122" i="13"/>
  <c r="I125" i="13" s="1"/>
  <c r="J60" i="13"/>
  <c r="E17" i="12"/>
  <c r="H70" i="12"/>
  <c r="J66" i="12"/>
  <c r="J102" i="12"/>
  <c r="D56" i="12"/>
  <c r="E102" i="12"/>
  <c r="D103" i="12" s="1"/>
  <c r="E119" i="12"/>
  <c r="F17" i="12"/>
  <c r="H59" i="12"/>
  <c r="J59" i="12" s="1"/>
  <c r="J68" i="12"/>
  <c r="J68" i="11" s="1"/>
  <c r="I122" i="12"/>
  <c r="I125" i="12" s="1"/>
  <c r="J112" i="11" l="1"/>
  <c r="E183" i="12"/>
  <c r="T200" i="20"/>
  <c r="J113" i="11"/>
  <c r="F184" i="13"/>
  <c r="T336" i="20"/>
  <c r="T221" i="20"/>
  <c r="G103" i="12"/>
  <c r="J103" i="12" s="1"/>
  <c r="H104" i="12"/>
  <c r="J104" i="12"/>
  <c r="U352" i="20"/>
  <c r="U353" i="20"/>
  <c r="V394" i="20"/>
  <c r="V393" i="20"/>
  <c r="T418" i="20"/>
  <c r="T417" i="20"/>
  <c r="F183" i="14"/>
  <c r="W354" i="20"/>
  <c r="U411" i="20"/>
  <c r="U412" i="20"/>
  <c r="U393" i="20"/>
  <c r="U394" i="20"/>
  <c r="T406" i="20"/>
  <c r="T405" i="20"/>
  <c r="D104" i="14"/>
  <c r="D104" i="11" s="1"/>
  <c r="T272" i="20"/>
  <c r="T273" i="20"/>
  <c r="T395" i="20"/>
  <c r="U359" i="20"/>
  <c r="U358" i="20"/>
  <c r="T359" i="20"/>
  <c r="T358" i="20"/>
  <c r="U294" i="20"/>
  <c r="U293" i="20"/>
  <c r="T294" i="20"/>
  <c r="T293" i="20"/>
  <c r="W413" i="20"/>
  <c r="W401" i="20"/>
  <c r="T346" i="20"/>
  <c r="T347" i="20"/>
  <c r="E183" i="13"/>
  <c r="F183" i="12"/>
  <c r="U418" i="20"/>
  <c r="U417" i="20"/>
  <c r="T271" i="20"/>
  <c r="W468" i="20"/>
  <c r="W466" i="20"/>
  <c r="T209" i="20"/>
  <c r="V468" i="20"/>
  <c r="V466" i="20"/>
  <c r="T282" i="20"/>
  <c r="T281" i="20"/>
  <c r="D103" i="13"/>
  <c r="D103" i="11" s="1"/>
  <c r="U354" i="20"/>
  <c r="U336" i="20"/>
  <c r="W343" i="20"/>
  <c r="W344" i="20"/>
  <c r="U270" i="20"/>
  <c r="U269" i="20"/>
  <c r="W394" i="20"/>
  <c r="W393" i="20"/>
  <c r="F184" i="14"/>
  <c r="T276" i="20"/>
  <c r="T275" i="20"/>
  <c r="H104" i="14"/>
  <c r="J104" i="14" s="1"/>
  <c r="T410" i="20"/>
  <c r="F185" i="13"/>
  <c r="T351" i="20"/>
  <c r="H104" i="13"/>
  <c r="V354" i="20"/>
  <c r="W342" i="20"/>
  <c r="W454" i="20"/>
  <c r="W456" i="20"/>
  <c r="W453" i="20"/>
  <c r="W451" i="20"/>
  <c r="U450" i="20"/>
  <c r="U448" i="20"/>
  <c r="V453" i="20"/>
  <c r="V451" i="20"/>
  <c r="V447" i="20"/>
  <c r="V445" i="20"/>
  <c r="T447" i="20"/>
  <c r="T445" i="20"/>
  <c r="V444" i="20"/>
  <c r="V442" i="20"/>
  <c r="U456" i="20"/>
  <c r="U454" i="20"/>
  <c r="V456" i="20"/>
  <c r="V454" i="20"/>
  <c r="W448" i="20"/>
  <c r="W450" i="20"/>
  <c r="U459" i="20"/>
  <c r="U457" i="20"/>
  <c r="W457" i="20"/>
  <c r="W459" i="20"/>
  <c r="V450" i="20"/>
  <c r="V448" i="20"/>
  <c r="V459" i="20"/>
  <c r="V457" i="20"/>
  <c r="T459" i="20"/>
  <c r="T457" i="20"/>
  <c r="W447" i="20"/>
  <c r="W445" i="20"/>
  <c r="W444" i="20"/>
  <c r="W442" i="20"/>
  <c r="U447" i="20"/>
  <c r="U445" i="20"/>
  <c r="V462" i="20"/>
  <c r="V460" i="20"/>
  <c r="V441" i="20"/>
  <c r="V439" i="20"/>
  <c r="U460" i="20"/>
  <c r="U462" i="20"/>
  <c r="W462" i="20"/>
  <c r="W460" i="20"/>
  <c r="W441" i="20"/>
  <c r="W439" i="20"/>
  <c r="T468" i="20"/>
  <c r="T466" i="20"/>
  <c r="U288" i="20"/>
  <c r="U287" i="20"/>
  <c r="U468" i="20"/>
  <c r="U466" i="20"/>
  <c r="C84" i="10"/>
  <c r="C83" i="8"/>
  <c r="J16" i="11"/>
  <c r="C87" i="10"/>
  <c r="C82" i="10"/>
  <c r="C90" i="8"/>
  <c r="J86" i="12"/>
  <c r="J86" i="11" s="1"/>
  <c r="C87" i="17"/>
  <c r="J97" i="14"/>
  <c r="C84" i="17"/>
  <c r="C86" i="8"/>
  <c r="C82" i="17"/>
  <c r="C82" i="9"/>
  <c r="I46" i="11"/>
  <c r="I94" i="11"/>
  <c r="E125" i="13"/>
  <c r="T354" i="20" s="1"/>
  <c r="I83" i="11"/>
  <c r="J17" i="12"/>
  <c r="J42" i="14"/>
  <c r="J42" i="11" s="1"/>
  <c r="H125" i="14"/>
  <c r="V413" i="20" s="1"/>
  <c r="J164" i="11"/>
  <c r="J40" i="11"/>
  <c r="J162" i="11"/>
  <c r="E75" i="11"/>
  <c r="J96" i="11"/>
  <c r="J20" i="11"/>
  <c r="J34" i="11"/>
  <c r="J85" i="11"/>
  <c r="J15" i="11"/>
  <c r="J123" i="11"/>
  <c r="J97" i="13"/>
  <c r="I35" i="11"/>
  <c r="F84" i="10"/>
  <c r="E86" i="10"/>
  <c r="E86" i="17"/>
  <c r="F84" i="17"/>
  <c r="J124" i="11"/>
  <c r="G17" i="11"/>
  <c r="U197" i="20" s="1"/>
  <c r="J95" i="11"/>
  <c r="H38" i="11"/>
  <c r="F86" i="10"/>
  <c r="J32" i="13"/>
  <c r="F86" i="17"/>
  <c r="H93" i="11"/>
  <c r="J163" i="11"/>
  <c r="D86" i="17"/>
  <c r="I32" i="11"/>
  <c r="D86" i="10"/>
  <c r="J31" i="13"/>
  <c r="J136" i="13"/>
  <c r="J32" i="12"/>
  <c r="G28" i="11"/>
  <c r="U200" i="20" s="1"/>
  <c r="D90" i="8"/>
  <c r="F85" i="9"/>
  <c r="J17" i="13"/>
  <c r="D70" i="11"/>
  <c r="J102" i="14"/>
  <c r="J75" i="13"/>
  <c r="F175" i="14"/>
  <c r="I56" i="11"/>
  <c r="J53" i="13"/>
  <c r="J53" i="11" s="1"/>
  <c r="I53" i="11"/>
  <c r="J75" i="14"/>
  <c r="F175" i="13"/>
  <c r="J132" i="11"/>
  <c r="F114" i="11"/>
  <c r="J130" i="11"/>
  <c r="D82" i="10"/>
  <c r="H63" i="13"/>
  <c r="J28" i="12"/>
  <c r="J28" i="11" s="1"/>
  <c r="J67" i="12"/>
  <c r="J67" i="11" s="1"/>
  <c r="J141" i="11"/>
  <c r="I67" i="11"/>
  <c r="F88" i="17"/>
  <c r="J72" i="11"/>
  <c r="J119" i="14"/>
  <c r="J119" i="11" s="1"/>
  <c r="D147" i="11"/>
  <c r="D97" i="11"/>
  <c r="D83" i="9"/>
  <c r="D88" i="8"/>
  <c r="I86" i="11"/>
  <c r="W206" i="20" s="1"/>
  <c r="I42" i="11"/>
  <c r="I39" i="11"/>
  <c r="F75" i="11"/>
  <c r="J101" i="11"/>
  <c r="E147" i="11"/>
  <c r="G147" i="11"/>
  <c r="U215" i="20" s="1"/>
  <c r="J102" i="13"/>
  <c r="J100" i="11"/>
  <c r="F17" i="11"/>
  <c r="E17" i="11"/>
  <c r="F86" i="12"/>
  <c r="T280" i="20" s="1"/>
  <c r="F80" i="11"/>
  <c r="G97" i="12"/>
  <c r="E125" i="12"/>
  <c r="T289" i="20" s="1"/>
  <c r="E119" i="11"/>
  <c r="E114" i="12"/>
  <c r="T286" i="20" s="1"/>
  <c r="E102" i="11"/>
  <c r="J75" i="12"/>
  <c r="J73" i="11"/>
  <c r="D35" i="11"/>
  <c r="D63" i="11"/>
  <c r="D86" i="11"/>
  <c r="D136" i="11"/>
  <c r="J60" i="11"/>
  <c r="J122" i="13"/>
  <c r="J125" i="13" s="1"/>
  <c r="H147" i="11"/>
  <c r="E88" i="10"/>
  <c r="D56" i="11"/>
  <c r="J63" i="13"/>
  <c r="F88" i="10"/>
  <c r="J147" i="11"/>
  <c r="E125" i="14"/>
  <c r="T413" i="20" s="1"/>
  <c r="H42" i="11"/>
  <c r="H49" i="14"/>
  <c r="H49" i="11" s="1"/>
  <c r="H45" i="11"/>
  <c r="H56" i="13"/>
  <c r="H56" i="11" s="1"/>
  <c r="H52" i="11"/>
  <c r="H70" i="13"/>
  <c r="H70" i="11" s="1"/>
  <c r="H66" i="11"/>
  <c r="D125" i="11"/>
  <c r="J33" i="11"/>
  <c r="H35" i="12"/>
  <c r="H31" i="11"/>
  <c r="I125" i="11"/>
  <c r="J136" i="12"/>
  <c r="J97" i="12"/>
  <c r="H121" i="11"/>
  <c r="J121" i="12"/>
  <c r="J121" i="11" s="1"/>
  <c r="I147" i="12"/>
  <c r="I147" i="11" s="1"/>
  <c r="J63" i="12"/>
  <c r="J59" i="11"/>
  <c r="J122" i="12"/>
  <c r="I122" i="11"/>
  <c r="H63" i="12"/>
  <c r="H59" i="11"/>
  <c r="I97" i="11"/>
  <c r="W209" i="20" s="1"/>
  <c r="F86" i="9"/>
  <c r="H125" i="12"/>
  <c r="V289" i="20" s="1"/>
  <c r="H86" i="12"/>
  <c r="V280" i="20" s="1"/>
  <c r="I63" i="12"/>
  <c r="W277" i="20" s="1"/>
  <c r="I60" i="11"/>
  <c r="G86" i="11"/>
  <c r="U206" i="20" s="1"/>
  <c r="D85" i="9"/>
  <c r="H97" i="11"/>
  <c r="V209" i="20" s="1"/>
  <c r="E86" i="9"/>
  <c r="J122" i="14"/>
  <c r="G108" i="14"/>
  <c r="J66" i="13"/>
  <c r="F183" i="11" l="1"/>
  <c r="T203" i="20"/>
  <c r="U470" i="20"/>
  <c r="F185" i="14"/>
  <c r="F184" i="12"/>
  <c r="F185" i="12" s="1"/>
  <c r="W412" i="20"/>
  <c r="W411" i="20"/>
  <c r="W352" i="20"/>
  <c r="W353" i="20"/>
  <c r="T208" i="20"/>
  <c r="T207" i="20"/>
  <c r="E183" i="11"/>
  <c r="T335" i="20"/>
  <c r="T334" i="20"/>
  <c r="E184" i="14"/>
  <c r="E185" i="14" s="1"/>
  <c r="U347" i="20"/>
  <c r="U346" i="20"/>
  <c r="T399" i="20"/>
  <c r="T400" i="20"/>
  <c r="E184" i="13"/>
  <c r="E185" i="13" s="1"/>
  <c r="E184" i="12"/>
  <c r="E185" i="12" s="1"/>
  <c r="T270" i="20"/>
  <c r="T269" i="20"/>
  <c r="U273" i="20"/>
  <c r="U272" i="20"/>
  <c r="U283" i="20"/>
  <c r="C45" i="10"/>
  <c r="C46" i="10" s="1"/>
  <c r="U279" i="20"/>
  <c r="U278" i="20"/>
  <c r="G103" i="13"/>
  <c r="T393" i="20"/>
  <c r="T394" i="20"/>
  <c r="U335" i="20"/>
  <c r="U334" i="20"/>
  <c r="U220" i="20"/>
  <c r="U219" i="20"/>
  <c r="U406" i="20"/>
  <c r="U405" i="20"/>
  <c r="T198" i="20"/>
  <c r="T199" i="20"/>
  <c r="U469" i="20"/>
  <c r="W289" i="20"/>
  <c r="C45" i="17"/>
  <c r="C46" i="17" s="1"/>
  <c r="T549" i="20" s="1"/>
  <c r="T197" i="20"/>
  <c r="T220" i="20"/>
  <c r="T219" i="20"/>
  <c r="T341" i="20"/>
  <c r="T340" i="20"/>
  <c r="H104" i="11"/>
  <c r="W215" i="20"/>
  <c r="W470" i="20"/>
  <c r="W469" i="20"/>
  <c r="T408" i="20"/>
  <c r="T409" i="20"/>
  <c r="G183" i="14"/>
  <c r="D105" i="14"/>
  <c r="T349" i="20"/>
  <c r="T350" i="20"/>
  <c r="J104" i="13"/>
  <c r="J104" i="11" s="1"/>
  <c r="W406" i="20"/>
  <c r="W405" i="20"/>
  <c r="W400" i="20"/>
  <c r="W399" i="20"/>
  <c r="V406" i="20"/>
  <c r="V405" i="20"/>
  <c r="V401" i="20"/>
  <c r="V353" i="20"/>
  <c r="V352" i="20"/>
  <c r="W347" i="20"/>
  <c r="W346" i="20"/>
  <c r="V347" i="20"/>
  <c r="V346" i="20"/>
  <c r="V342" i="20"/>
  <c r="W341" i="20"/>
  <c r="W340" i="20"/>
  <c r="V277" i="20"/>
  <c r="F85" i="8"/>
  <c r="W278" i="20"/>
  <c r="W279" i="20"/>
  <c r="V281" i="20"/>
  <c r="V282" i="20"/>
  <c r="W281" i="20"/>
  <c r="W282" i="20"/>
  <c r="U213" i="20"/>
  <c r="U214" i="20"/>
  <c r="C88" i="10"/>
  <c r="T366" i="20" s="1"/>
  <c r="C84" i="8"/>
  <c r="J35" i="13"/>
  <c r="H108" i="13"/>
  <c r="J97" i="11"/>
  <c r="C82" i="8"/>
  <c r="C87" i="9"/>
  <c r="C85" i="9"/>
  <c r="C88" i="9"/>
  <c r="J56" i="12"/>
  <c r="C88" i="17"/>
  <c r="E175" i="13"/>
  <c r="J17" i="11"/>
  <c r="E88" i="17"/>
  <c r="J125" i="14"/>
  <c r="J32" i="11"/>
  <c r="J136" i="11"/>
  <c r="J56" i="13"/>
  <c r="D84" i="10"/>
  <c r="D84" i="17"/>
  <c r="D82" i="8"/>
  <c r="H108" i="14"/>
  <c r="E84" i="17"/>
  <c r="D84" i="9"/>
  <c r="E86" i="8"/>
  <c r="D85" i="8"/>
  <c r="E84" i="9"/>
  <c r="I63" i="11"/>
  <c r="W203" i="20" s="1"/>
  <c r="F86" i="8"/>
  <c r="F175" i="12"/>
  <c r="D86" i="9"/>
  <c r="D83" i="8"/>
  <c r="F84" i="9"/>
  <c r="J102" i="11"/>
  <c r="J75" i="11"/>
  <c r="E175" i="14"/>
  <c r="H63" i="11"/>
  <c r="J63" i="11"/>
  <c r="E175" i="12"/>
  <c r="J70" i="12"/>
  <c r="G97" i="11"/>
  <c r="U209" i="20" s="1"/>
  <c r="F88" i="9"/>
  <c r="E125" i="11"/>
  <c r="E114" i="11"/>
  <c r="F86" i="11"/>
  <c r="T206" i="20" s="1"/>
  <c r="J70" i="13"/>
  <c r="G49" i="11"/>
  <c r="J66" i="11"/>
  <c r="E84" i="10"/>
  <c r="J52" i="11"/>
  <c r="J35" i="12"/>
  <c r="J31" i="11"/>
  <c r="H86" i="11"/>
  <c r="V206" i="20" s="1"/>
  <c r="E85" i="9"/>
  <c r="H125" i="11"/>
  <c r="E88" i="9"/>
  <c r="J125" i="12"/>
  <c r="J122" i="11"/>
  <c r="G35" i="11"/>
  <c r="U203" i="20" s="1"/>
  <c r="H35" i="11"/>
  <c r="G114" i="14"/>
  <c r="D45" i="17" s="1"/>
  <c r="D110" i="14" l="1"/>
  <c r="U205" i="20"/>
  <c r="U204" i="20"/>
  <c r="T411" i="20"/>
  <c r="T412" i="20"/>
  <c r="T548" i="20"/>
  <c r="U198" i="20"/>
  <c r="U199" i="20"/>
  <c r="U275" i="20"/>
  <c r="U276" i="20"/>
  <c r="J103" i="13"/>
  <c r="J103" i="11" s="1"/>
  <c r="G103" i="11"/>
  <c r="G108" i="13"/>
  <c r="V278" i="20"/>
  <c r="V279" i="20"/>
  <c r="T298" i="20"/>
  <c r="T296" i="20"/>
  <c r="U282" i="20"/>
  <c r="U281" i="20"/>
  <c r="T288" i="20"/>
  <c r="T287" i="20"/>
  <c r="T202" i="20"/>
  <c r="T201" i="20"/>
  <c r="T279" i="20"/>
  <c r="T278" i="20"/>
  <c r="U340" i="20"/>
  <c r="U341" i="20"/>
  <c r="C91" i="10"/>
  <c r="T372" i="20" s="1"/>
  <c r="T352" i="20"/>
  <c r="T353" i="20"/>
  <c r="T285" i="20"/>
  <c r="T284" i="20"/>
  <c r="T362" i="20"/>
  <c r="T425" i="20"/>
  <c r="F184" i="11"/>
  <c r="F185" i="11" s="1"/>
  <c r="T470" i="20"/>
  <c r="T215" i="20"/>
  <c r="T469" i="20"/>
  <c r="U196" i="20"/>
  <c r="U195" i="20"/>
  <c r="T196" i="20"/>
  <c r="T195" i="20"/>
  <c r="T297" i="20"/>
  <c r="U399" i="20"/>
  <c r="U400" i="20"/>
  <c r="T421" i="20"/>
  <c r="W288" i="20"/>
  <c r="W287" i="20"/>
  <c r="G184" i="14"/>
  <c r="G185" i="14" s="1"/>
  <c r="U410" i="20"/>
  <c r="T422" i="20"/>
  <c r="T420" i="20"/>
  <c r="T550" i="20"/>
  <c r="H110" i="14"/>
  <c r="I110" i="14" s="1"/>
  <c r="E184" i="11"/>
  <c r="E185" i="11" s="1"/>
  <c r="T212" i="20"/>
  <c r="T518" i="20"/>
  <c r="D110" i="13"/>
  <c r="T363" i="20"/>
  <c r="T361" i="20"/>
  <c r="V412" i="20"/>
  <c r="V411" i="20"/>
  <c r="V400" i="20"/>
  <c r="V399" i="20"/>
  <c r="V469" i="20"/>
  <c r="V470" i="20"/>
  <c r="V215" i="20"/>
  <c r="V341" i="20"/>
  <c r="V340" i="20"/>
  <c r="V203" i="20"/>
  <c r="V276" i="20"/>
  <c r="V275" i="20"/>
  <c r="W205" i="20"/>
  <c r="W204" i="20"/>
  <c r="W276" i="20"/>
  <c r="W275" i="20"/>
  <c r="W208" i="20"/>
  <c r="W207" i="20"/>
  <c r="V208" i="20"/>
  <c r="V207" i="20"/>
  <c r="D106" i="14"/>
  <c r="J106" i="14" s="1"/>
  <c r="H183" i="14"/>
  <c r="D106" i="13"/>
  <c r="J106" i="13" s="1"/>
  <c r="H183" i="13"/>
  <c r="V288" i="20"/>
  <c r="V287" i="20"/>
  <c r="T365" i="20"/>
  <c r="T364" i="20"/>
  <c r="C93" i="10"/>
  <c r="C91" i="17"/>
  <c r="C85" i="8"/>
  <c r="C87" i="8"/>
  <c r="J56" i="11"/>
  <c r="C88" i="8"/>
  <c r="J125" i="11"/>
  <c r="G175" i="14"/>
  <c r="E84" i="8"/>
  <c r="D84" i="8"/>
  <c r="E85" i="8"/>
  <c r="E175" i="11"/>
  <c r="F88" i="8"/>
  <c r="F84" i="8"/>
  <c r="E88" i="8"/>
  <c r="F175" i="11"/>
  <c r="D86" i="8"/>
  <c r="J70" i="11"/>
  <c r="J35" i="11"/>
  <c r="D87" i="17"/>
  <c r="G108" i="12"/>
  <c r="G183" i="12" s="1"/>
  <c r="I105" i="14"/>
  <c r="I108" i="14" s="1"/>
  <c r="T214" i="20" l="1"/>
  <c r="T213" i="20"/>
  <c r="U202" i="20"/>
  <c r="U201" i="20"/>
  <c r="U208" i="20"/>
  <c r="U207" i="20"/>
  <c r="G183" i="13"/>
  <c r="D105" i="13"/>
  <c r="I105" i="13" s="1"/>
  <c r="I108" i="13" s="1"/>
  <c r="I183" i="13" s="1"/>
  <c r="G114" i="13"/>
  <c r="V205" i="20"/>
  <c r="V204" i="20"/>
  <c r="T205" i="20"/>
  <c r="T204" i="20"/>
  <c r="W214" i="20"/>
  <c r="W213" i="20"/>
  <c r="U421" i="20"/>
  <c r="U409" i="20"/>
  <c r="U408" i="20"/>
  <c r="U422" i="20"/>
  <c r="U420" i="20"/>
  <c r="D107" i="14"/>
  <c r="I183" i="14"/>
  <c r="H114" i="14"/>
  <c r="E87" i="17" s="1"/>
  <c r="T519" i="20"/>
  <c r="H110" i="13"/>
  <c r="H63" i="10"/>
  <c r="I63" i="10"/>
  <c r="C63" i="10"/>
  <c r="T210" i="20"/>
  <c r="T211" i="20"/>
  <c r="T223" i="20"/>
  <c r="T222" i="20"/>
  <c r="T224" i="20"/>
  <c r="T517" i="20"/>
  <c r="W202" i="20"/>
  <c r="W201" i="20"/>
  <c r="V202" i="20"/>
  <c r="V201" i="20"/>
  <c r="V214" i="20"/>
  <c r="V213" i="20"/>
  <c r="G114" i="12"/>
  <c r="D105" i="12"/>
  <c r="G108" i="11"/>
  <c r="G183" i="11" s="1"/>
  <c r="T377" i="20"/>
  <c r="T371" i="20"/>
  <c r="T370" i="20"/>
  <c r="T424" i="20"/>
  <c r="T431" i="20"/>
  <c r="T423" i="20"/>
  <c r="C96" i="10"/>
  <c r="C93" i="17"/>
  <c r="G175" i="12"/>
  <c r="D87" i="9"/>
  <c r="G114" i="11"/>
  <c r="J105" i="14"/>
  <c r="D107" i="13" l="1"/>
  <c r="J107" i="13" s="1"/>
  <c r="J105" i="13"/>
  <c r="J108" i="13" s="1"/>
  <c r="D105" i="11"/>
  <c r="U286" i="20"/>
  <c r="D45" i="9"/>
  <c r="G184" i="12"/>
  <c r="G185" i="12" s="1"/>
  <c r="D45" i="10"/>
  <c r="D87" i="10"/>
  <c r="G175" i="13"/>
  <c r="G184" i="13"/>
  <c r="G185" i="13" s="1"/>
  <c r="U351" i="20"/>
  <c r="I63" i="17"/>
  <c r="H63" i="17"/>
  <c r="C63" i="17"/>
  <c r="V410" i="20"/>
  <c r="U212" i="20"/>
  <c r="G184" i="11"/>
  <c r="G185" i="11" s="1"/>
  <c r="I110" i="13"/>
  <c r="H114" i="13"/>
  <c r="T527" i="20"/>
  <c r="D161" i="13"/>
  <c r="T526" i="20"/>
  <c r="U296" i="20"/>
  <c r="U298" i="20"/>
  <c r="U297" i="20"/>
  <c r="U284" i="20"/>
  <c r="U285" i="20"/>
  <c r="T376" i="20"/>
  <c r="T375" i="20"/>
  <c r="V408" i="20"/>
  <c r="V409" i="20"/>
  <c r="T436" i="20"/>
  <c r="T430" i="20"/>
  <c r="T429" i="20"/>
  <c r="C96" i="17"/>
  <c r="G175" i="11"/>
  <c r="I105" i="12"/>
  <c r="D87" i="8"/>
  <c r="J107" i="14"/>
  <c r="J108" i="14" s="1"/>
  <c r="D108" i="14"/>
  <c r="J114" i="13" l="1"/>
  <c r="J183" i="13"/>
  <c r="D108" i="13"/>
  <c r="D183" i="13" s="1"/>
  <c r="U361" i="20"/>
  <c r="U363" i="20"/>
  <c r="U350" i="20"/>
  <c r="U362" i="20"/>
  <c r="U349" i="20"/>
  <c r="D45" i="8"/>
  <c r="V351" i="20"/>
  <c r="E87" i="10"/>
  <c r="H161" i="13"/>
  <c r="T528" i="20"/>
  <c r="D165" i="13"/>
  <c r="T558" i="20"/>
  <c r="C78" i="17"/>
  <c r="D161" i="14"/>
  <c r="T557" i="20" s="1"/>
  <c r="D183" i="14"/>
  <c r="J114" i="14"/>
  <c r="J183" i="14"/>
  <c r="U211" i="20"/>
  <c r="U223" i="20"/>
  <c r="U210" i="20"/>
  <c r="U224" i="20"/>
  <c r="U222" i="20"/>
  <c r="T435" i="20"/>
  <c r="T434" i="20"/>
  <c r="I108" i="12"/>
  <c r="I105" i="11"/>
  <c r="J105" i="12"/>
  <c r="J105" i="11" s="1"/>
  <c r="D107" i="12" l="1"/>
  <c r="D107" i="11" s="1"/>
  <c r="I183" i="12"/>
  <c r="V349" i="20"/>
  <c r="V350" i="20"/>
  <c r="H161" i="14"/>
  <c r="T559" i="20"/>
  <c r="T538" i="20"/>
  <c r="D165" i="14"/>
  <c r="T537" i="20"/>
  <c r="T536" i="20"/>
  <c r="I161" i="13"/>
  <c r="H165" i="13"/>
  <c r="I108" i="11"/>
  <c r="I183" i="11" s="1"/>
  <c r="J107" i="12"/>
  <c r="J107" i="11" s="1"/>
  <c r="I165" i="13" l="1"/>
  <c r="J161" i="13"/>
  <c r="J165" i="13" s="1"/>
  <c r="V360" i="20"/>
  <c r="E90" i="10"/>
  <c r="I161" i="14"/>
  <c r="H165" i="14"/>
  <c r="I39" i="4"/>
  <c r="J39" i="4"/>
  <c r="K15" i="3"/>
  <c r="J68" i="4"/>
  <c r="I68" i="6"/>
  <c r="H68" i="6"/>
  <c r="G68" i="6"/>
  <c r="F68" i="6"/>
  <c r="E68" i="6"/>
  <c r="D68" i="6"/>
  <c r="C68" i="6"/>
  <c r="J57" i="3"/>
  <c r="H57" i="6"/>
  <c r="G57" i="6"/>
  <c r="F57" i="6"/>
  <c r="E57" i="6"/>
  <c r="D57" i="6"/>
  <c r="C57" i="6"/>
  <c r="H31" i="6"/>
  <c r="G31" i="6"/>
  <c r="F31" i="6"/>
  <c r="E31" i="6"/>
  <c r="D31" i="6"/>
  <c r="C31" i="6"/>
  <c r="I57" i="6"/>
  <c r="H18" i="6"/>
  <c r="G18" i="6"/>
  <c r="F18" i="6"/>
  <c r="E18" i="6"/>
  <c r="D18" i="6"/>
  <c r="C18" i="6"/>
  <c r="H68" i="5"/>
  <c r="G68" i="5"/>
  <c r="F68" i="5"/>
  <c r="E68" i="5"/>
  <c r="D68" i="5"/>
  <c r="C68" i="5"/>
  <c r="H65" i="5"/>
  <c r="I64" i="5"/>
  <c r="H64" i="5"/>
  <c r="G64" i="5"/>
  <c r="F64" i="5"/>
  <c r="E64" i="5"/>
  <c r="D64" i="5"/>
  <c r="C64" i="5"/>
  <c r="H39" i="5"/>
  <c r="G39" i="5"/>
  <c r="F39" i="5"/>
  <c r="E39" i="5"/>
  <c r="D39" i="5"/>
  <c r="C39" i="5"/>
  <c r="H31" i="5"/>
  <c r="G31" i="5"/>
  <c r="F31" i="5"/>
  <c r="E31" i="5"/>
  <c r="D31" i="5"/>
  <c r="C31" i="5"/>
  <c r="H18" i="5"/>
  <c r="G18" i="5"/>
  <c r="F18" i="5"/>
  <c r="E18" i="5"/>
  <c r="D18" i="5"/>
  <c r="C18" i="5"/>
  <c r="H68" i="4"/>
  <c r="G68" i="4"/>
  <c r="F68" i="4"/>
  <c r="E68" i="4"/>
  <c r="D68" i="4"/>
  <c r="C68" i="4"/>
  <c r="H65" i="4"/>
  <c r="K64" i="4"/>
  <c r="H64" i="4"/>
  <c r="G64" i="4"/>
  <c r="F64" i="4"/>
  <c r="E64" i="4"/>
  <c r="D64" i="4"/>
  <c r="C64" i="4"/>
  <c r="H39" i="4"/>
  <c r="G39" i="4"/>
  <c r="F39" i="4"/>
  <c r="E39" i="4"/>
  <c r="D39" i="4"/>
  <c r="C39" i="4"/>
  <c r="H31" i="4"/>
  <c r="G31" i="4"/>
  <c r="F31" i="4"/>
  <c r="E31" i="4"/>
  <c r="D31" i="4"/>
  <c r="C31" i="4"/>
  <c r="J18" i="4"/>
  <c r="H18" i="4"/>
  <c r="G18" i="4"/>
  <c r="F18" i="4"/>
  <c r="E18" i="4"/>
  <c r="D18" i="4"/>
  <c r="C18" i="4"/>
  <c r="H69" i="3"/>
  <c r="G69" i="3"/>
  <c r="F69" i="3"/>
  <c r="E69" i="3"/>
  <c r="D69" i="3"/>
  <c r="G65" i="3"/>
  <c r="I65" i="5"/>
  <c r="K60" i="3"/>
  <c r="J60" i="3"/>
  <c r="I60" i="3"/>
  <c r="H60" i="3"/>
  <c r="G60" i="3"/>
  <c r="F60" i="3"/>
  <c r="E60" i="3"/>
  <c r="D60" i="3"/>
  <c r="C60" i="3"/>
  <c r="H57" i="3"/>
  <c r="D57" i="3"/>
  <c r="H47" i="3"/>
  <c r="G47" i="3"/>
  <c r="F47" i="3"/>
  <c r="E47" i="3"/>
  <c r="D47" i="3"/>
  <c r="C47" i="3"/>
  <c r="K38" i="3"/>
  <c r="I38" i="3"/>
  <c r="H38" i="3"/>
  <c r="G38" i="3"/>
  <c r="F38" i="3"/>
  <c r="E38" i="3"/>
  <c r="D38" i="3"/>
  <c r="C38" i="3"/>
  <c r="K37" i="3"/>
  <c r="J37" i="3"/>
  <c r="I37" i="3"/>
  <c r="H37" i="3"/>
  <c r="G37" i="3"/>
  <c r="F37" i="3"/>
  <c r="E37" i="3"/>
  <c r="D37" i="3"/>
  <c r="C37" i="3"/>
  <c r="H36" i="3"/>
  <c r="G36" i="3"/>
  <c r="F36" i="3"/>
  <c r="E36" i="3"/>
  <c r="D36" i="3"/>
  <c r="C36" i="3"/>
  <c r="K30" i="3"/>
  <c r="J30" i="3"/>
  <c r="I30" i="3"/>
  <c r="H30" i="3"/>
  <c r="G30" i="3"/>
  <c r="F30" i="3"/>
  <c r="E30" i="3"/>
  <c r="D30" i="3"/>
  <c r="C30" i="3"/>
  <c r="K29" i="3"/>
  <c r="J29" i="3"/>
  <c r="I29" i="3"/>
  <c r="H29" i="3"/>
  <c r="G29" i="3"/>
  <c r="F29" i="3"/>
  <c r="E29" i="3"/>
  <c r="D29" i="3"/>
  <c r="C29" i="3"/>
  <c r="H28" i="3"/>
  <c r="G28" i="3"/>
  <c r="F28" i="3"/>
  <c r="E28" i="3"/>
  <c r="D28" i="3"/>
  <c r="C28" i="3"/>
  <c r="H27" i="3"/>
  <c r="G27" i="3"/>
  <c r="F27" i="3"/>
  <c r="E27" i="3"/>
  <c r="D27" i="3"/>
  <c r="C27" i="3"/>
  <c r="H26" i="3"/>
  <c r="G26" i="3"/>
  <c r="F26" i="3"/>
  <c r="E26" i="3"/>
  <c r="D26" i="3"/>
  <c r="C26" i="3"/>
  <c r="H25" i="3"/>
  <c r="G25" i="3"/>
  <c r="F25" i="3"/>
  <c r="E25" i="3"/>
  <c r="D25" i="3"/>
  <c r="C25" i="3"/>
  <c r="H24" i="3"/>
  <c r="G24" i="3"/>
  <c r="F24" i="3"/>
  <c r="E24" i="3"/>
  <c r="D24" i="3"/>
  <c r="C24" i="3"/>
  <c r="H23" i="3"/>
  <c r="G23" i="3"/>
  <c r="F23" i="3"/>
  <c r="E23" i="3"/>
  <c r="D23" i="3"/>
  <c r="C23" i="3"/>
  <c r="H22" i="3"/>
  <c r="G22" i="3"/>
  <c r="F22" i="3"/>
  <c r="E22" i="3"/>
  <c r="D22" i="3"/>
  <c r="C22" i="3"/>
  <c r="K17" i="3"/>
  <c r="J17" i="3"/>
  <c r="I17" i="3"/>
  <c r="H17" i="3"/>
  <c r="G17" i="3"/>
  <c r="F17" i="3"/>
  <c r="E17" i="3"/>
  <c r="D17" i="3"/>
  <c r="C17" i="3"/>
  <c r="H16" i="3"/>
  <c r="G16" i="3"/>
  <c r="F16" i="3"/>
  <c r="E16" i="3"/>
  <c r="D16" i="3"/>
  <c r="C16" i="3"/>
  <c r="I15" i="3"/>
  <c r="H15" i="3"/>
  <c r="G15" i="3"/>
  <c r="F15" i="3"/>
  <c r="E15" i="3"/>
  <c r="D15" i="3"/>
  <c r="C15" i="3"/>
  <c r="J14" i="3"/>
  <c r="H14" i="3"/>
  <c r="G14" i="3"/>
  <c r="F14" i="3"/>
  <c r="E14" i="3"/>
  <c r="D14" i="3"/>
  <c r="C14" i="3"/>
  <c r="H12" i="3"/>
  <c r="G12" i="3"/>
  <c r="F12" i="3"/>
  <c r="E12" i="3"/>
  <c r="D12" i="3"/>
  <c r="C12" i="3"/>
  <c r="H106" i="20" l="1"/>
  <c r="H107" i="20"/>
  <c r="E45" i="20"/>
  <c r="E41" i="20"/>
  <c r="E40" i="20"/>
  <c r="G74" i="20"/>
  <c r="G73" i="20"/>
  <c r="G72" i="20"/>
  <c r="G68" i="20"/>
  <c r="G67" i="20"/>
  <c r="G66" i="20"/>
  <c r="G70" i="20"/>
  <c r="I59" i="20"/>
  <c r="I58" i="20"/>
  <c r="I53" i="20"/>
  <c r="I52" i="20"/>
  <c r="E87" i="20"/>
  <c r="E86" i="20"/>
  <c r="E91" i="20"/>
  <c r="G120" i="20"/>
  <c r="G116" i="20"/>
  <c r="G121" i="20"/>
  <c r="G122" i="20"/>
  <c r="G118" i="20"/>
  <c r="I106" i="20"/>
  <c r="I107" i="20"/>
  <c r="I101" i="20"/>
  <c r="I100" i="20"/>
  <c r="K146" i="20"/>
  <c r="K145" i="20"/>
  <c r="K149" i="20"/>
  <c r="K148" i="20"/>
  <c r="K143" i="20"/>
  <c r="K142" i="20"/>
  <c r="F143" i="20"/>
  <c r="F142" i="20"/>
  <c r="F146" i="20"/>
  <c r="F145" i="20"/>
  <c r="F149" i="20"/>
  <c r="F148" i="20"/>
  <c r="G154" i="20"/>
  <c r="G155" i="20"/>
  <c r="K68" i="20"/>
  <c r="K67" i="20"/>
  <c r="K66" i="20"/>
  <c r="K70" i="20"/>
  <c r="K74" i="20"/>
  <c r="K73" i="20"/>
  <c r="K72" i="20"/>
  <c r="H52" i="20"/>
  <c r="H53" i="20"/>
  <c r="C18" i="3"/>
  <c r="E25" i="20" s="1"/>
  <c r="E44" i="20"/>
  <c r="E43" i="20"/>
  <c r="E38" i="20"/>
  <c r="E37" i="20"/>
  <c r="F41" i="20"/>
  <c r="F40" i="20"/>
  <c r="F45" i="20"/>
  <c r="H68" i="20"/>
  <c r="H66" i="20"/>
  <c r="H67" i="20"/>
  <c r="H70" i="20"/>
  <c r="H74" i="20"/>
  <c r="H73" i="20"/>
  <c r="H72" i="20"/>
  <c r="J58" i="20"/>
  <c r="J59" i="20"/>
  <c r="J53" i="20"/>
  <c r="J52" i="20"/>
  <c r="F87" i="20"/>
  <c r="F86" i="20"/>
  <c r="F91" i="20"/>
  <c r="H120" i="20"/>
  <c r="H116" i="20"/>
  <c r="H121" i="20"/>
  <c r="H122" i="20"/>
  <c r="H118" i="20"/>
  <c r="J106" i="20"/>
  <c r="J107" i="20"/>
  <c r="J101" i="20"/>
  <c r="J100" i="20"/>
  <c r="E139" i="20"/>
  <c r="E135" i="20"/>
  <c r="E134" i="20"/>
  <c r="E57" i="3"/>
  <c r="G143" i="20"/>
  <c r="G142" i="20"/>
  <c r="G146" i="20"/>
  <c r="G145" i="20"/>
  <c r="G149" i="20"/>
  <c r="G148" i="20"/>
  <c r="H155" i="20"/>
  <c r="H154" i="20"/>
  <c r="F74" i="20"/>
  <c r="F73" i="20"/>
  <c r="F72" i="20"/>
  <c r="F70" i="20"/>
  <c r="F68" i="20"/>
  <c r="F67" i="20"/>
  <c r="F66" i="20"/>
  <c r="E149" i="20"/>
  <c r="E148" i="20"/>
  <c r="E143" i="20"/>
  <c r="E142" i="20"/>
  <c r="E146" i="20"/>
  <c r="E145" i="20"/>
  <c r="K109" i="20"/>
  <c r="K110" i="20"/>
  <c r="K96" i="20"/>
  <c r="L95" i="20"/>
  <c r="F43" i="20"/>
  <c r="F38" i="20"/>
  <c r="F37" i="20"/>
  <c r="F44" i="20"/>
  <c r="G41" i="20"/>
  <c r="G40" i="20"/>
  <c r="G45" i="20"/>
  <c r="I68" i="20"/>
  <c r="I67" i="20"/>
  <c r="I66" i="20"/>
  <c r="I70" i="20"/>
  <c r="I74" i="20"/>
  <c r="I73" i="20"/>
  <c r="I72" i="20"/>
  <c r="E84" i="20"/>
  <c r="E83" i="20"/>
  <c r="E90" i="20"/>
  <c r="E89" i="20"/>
  <c r="G87" i="20"/>
  <c r="G86" i="20"/>
  <c r="G91" i="20"/>
  <c r="I120" i="20"/>
  <c r="I116" i="20"/>
  <c r="I121" i="20"/>
  <c r="I122" i="20"/>
  <c r="I118" i="20"/>
  <c r="K107" i="20"/>
  <c r="K106" i="20"/>
  <c r="E138" i="20"/>
  <c r="E137" i="20"/>
  <c r="E132" i="20"/>
  <c r="E131" i="20"/>
  <c r="F135" i="20"/>
  <c r="F134" i="20"/>
  <c r="F139" i="20"/>
  <c r="H143" i="20"/>
  <c r="H142" i="20"/>
  <c r="H146" i="20"/>
  <c r="H145" i="20"/>
  <c r="H149" i="20"/>
  <c r="H148" i="20"/>
  <c r="I155" i="20"/>
  <c r="I154" i="20"/>
  <c r="H59" i="20"/>
  <c r="H58" i="20"/>
  <c r="F115" i="20"/>
  <c r="F120" i="20"/>
  <c r="F116" i="20"/>
  <c r="F121" i="20"/>
  <c r="F122" i="20"/>
  <c r="F118" i="20"/>
  <c r="F114" i="20"/>
  <c r="D41" i="5"/>
  <c r="H100" i="20"/>
  <c r="H101" i="20"/>
  <c r="I30" i="20"/>
  <c r="J29" i="20"/>
  <c r="I63" i="20"/>
  <c r="J28" i="20"/>
  <c r="I111" i="20"/>
  <c r="G38" i="20"/>
  <c r="G37" i="20"/>
  <c r="G44" i="20"/>
  <c r="G43" i="20"/>
  <c r="H41" i="20"/>
  <c r="H40" i="20"/>
  <c r="H45" i="20"/>
  <c r="J68" i="20"/>
  <c r="J67" i="20"/>
  <c r="J66" i="20"/>
  <c r="J70" i="20"/>
  <c r="J74" i="20"/>
  <c r="J73" i="20"/>
  <c r="J72" i="20"/>
  <c r="J62" i="20"/>
  <c r="J61" i="20"/>
  <c r="J48" i="20"/>
  <c r="K47" i="20"/>
  <c r="F84" i="20"/>
  <c r="F83" i="20"/>
  <c r="F90" i="20"/>
  <c r="F89" i="20"/>
  <c r="H86" i="20"/>
  <c r="H87" i="20"/>
  <c r="H91" i="20"/>
  <c r="J121" i="20"/>
  <c r="J122" i="20"/>
  <c r="J118" i="20"/>
  <c r="J120" i="20"/>
  <c r="J116" i="20"/>
  <c r="J110" i="20"/>
  <c r="J109" i="20"/>
  <c r="K95" i="20"/>
  <c r="K94" i="20"/>
  <c r="J96" i="20"/>
  <c r="F132" i="20"/>
  <c r="F131" i="20"/>
  <c r="F138" i="20"/>
  <c r="F137" i="20"/>
  <c r="G135" i="20"/>
  <c r="G134" i="20"/>
  <c r="G139" i="20"/>
  <c r="I143" i="20"/>
  <c r="I142" i="20"/>
  <c r="I146" i="20"/>
  <c r="I145" i="20"/>
  <c r="I149" i="20"/>
  <c r="I148" i="20"/>
  <c r="J155" i="20"/>
  <c r="J154" i="20"/>
  <c r="L74" i="20"/>
  <c r="L72" i="20"/>
  <c r="L70" i="20"/>
  <c r="L73" i="20"/>
  <c r="L66" i="20"/>
  <c r="L68" i="20"/>
  <c r="L67" i="20"/>
  <c r="G16" i="20"/>
  <c r="H38" i="20"/>
  <c r="H37" i="20"/>
  <c r="H44" i="20"/>
  <c r="H43" i="20"/>
  <c r="I41" i="20"/>
  <c r="I40" i="20"/>
  <c r="I45" i="20"/>
  <c r="E59" i="20"/>
  <c r="E58" i="20"/>
  <c r="E53" i="20"/>
  <c r="E52" i="20"/>
  <c r="G84" i="20"/>
  <c r="G83" i="20"/>
  <c r="G90" i="20"/>
  <c r="G89" i="20"/>
  <c r="I87" i="20"/>
  <c r="I86" i="20"/>
  <c r="I91" i="20"/>
  <c r="E107" i="20"/>
  <c r="E106" i="20"/>
  <c r="E100" i="20"/>
  <c r="E101" i="20"/>
  <c r="G132" i="20"/>
  <c r="G131" i="20"/>
  <c r="G138" i="20"/>
  <c r="G137" i="20"/>
  <c r="H135" i="20"/>
  <c r="H134" i="20"/>
  <c r="H139" i="20"/>
  <c r="J146" i="20"/>
  <c r="J145" i="20"/>
  <c r="J149" i="20"/>
  <c r="J148" i="20"/>
  <c r="J143" i="20"/>
  <c r="J142" i="20"/>
  <c r="K155" i="20"/>
  <c r="K154" i="20"/>
  <c r="R19" i="4"/>
  <c r="K19" i="4"/>
  <c r="J61" i="4"/>
  <c r="L37" i="20"/>
  <c r="L44" i="20"/>
  <c r="L38" i="20"/>
  <c r="F154" i="20"/>
  <c r="F155" i="20"/>
  <c r="E19" i="20"/>
  <c r="I44" i="20"/>
  <c r="I43" i="20"/>
  <c r="I38" i="20"/>
  <c r="I37" i="20"/>
  <c r="J41" i="20"/>
  <c r="J40" i="20"/>
  <c r="J45" i="20"/>
  <c r="F58" i="20"/>
  <c r="F59" i="20"/>
  <c r="F53" i="20"/>
  <c r="F52" i="20"/>
  <c r="H84" i="20"/>
  <c r="H83" i="20"/>
  <c r="H90" i="20"/>
  <c r="H89" i="20"/>
  <c r="J87" i="20"/>
  <c r="J86" i="20"/>
  <c r="J91" i="20"/>
  <c r="F107" i="20"/>
  <c r="F106" i="20"/>
  <c r="F101" i="20"/>
  <c r="F100" i="20"/>
  <c r="H132" i="20"/>
  <c r="H131" i="20"/>
  <c r="H138" i="20"/>
  <c r="H137" i="20"/>
  <c r="I135" i="20"/>
  <c r="I134" i="20"/>
  <c r="I139" i="20"/>
  <c r="R69" i="4"/>
  <c r="L53" i="20"/>
  <c r="L52" i="20"/>
  <c r="J84" i="20"/>
  <c r="J83" i="20"/>
  <c r="J90" i="20"/>
  <c r="J89" i="20"/>
  <c r="J138" i="20"/>
  <c r="J137" i="20"/>
  <c r="J132" i="20"/>
  <c r="J131" i="20"/>
  <c r="H16" i="20"/>
  <c r="C57" i="3"/>
  <c r="J43" i="20"/>
  <c r="J44" i="20"/>
  <c r="J38" i="20"/>
  <c r="J37" i="20"/>
  <c r="E70" i="20"/>
  <c r="E74" i="20"/>
  <c r="E73" i="20"/>
  <c r="E72" i="20"/>
  <c r="E68" i="20"/>
  <c r="E67" i="20"/>
  <c r="E66" i="20"/>
  <c r="G59" i="20"/>
  <c r="G58" i="20"/>
  <c r="G52" i="20"/>
  <c r="G53" i="20"/>
  <c r="I84" i="20"/>
  <c r="I83" i="20"/>
  <c r="I89" i="20"/>
  <c r="I90" i="20"/>
  <c r="E122" i="20"/>
  <c r="E118" i="20"/>
  <c r="E114" i="20"/>
  <c r="E115" i="20"/>
  <c r="E120" i="20"/>
  <c r="E116" i="20"/>
  <c r="E121" i="20"/>
  <c r="C41" i="5"/>
  <c r="G106" i="20"/>
  <c r="G107" i="20"/>
  <c r="G100" i="20"/>
  <c r="G101" i="20"/>
  <c r="I132" i="20"/>
  <c r="I131" i="20"/>
  <c r="I138" i="20"/>
  <c r="I137" i="20"/>
  <c r="J135" i="20"/>
  <c r="J134" i="20"/>
  <c r="J139" i="20"/>
  <c r="E155" i="20"/>
  <c r="E154" i="20"/>
  <c r="V419" i="20"/>
  <c r="E90" i="17"/>
  <c r="H175" i="14"/>
  <c r="H184" i="14"/>
  <c r="H185" i="14" s="1"/>
  <c r="V358" i="20"/>
  <c r="V359" i="20"/>
  <c r="I165" i="14"/>
  <c r="J161" i="14"/>
  <c r="J165" i="14" s="1"/>
  <c r="J175" i="13"/>
  <c r="J184" i="13"/>
  <c r="J185" i="13" s="1"/>
  <c r="W360" i="20"/>
  <c r="F90" i="10"/>
  <c r="I16" i="20"/>
  <c r="H19" i="20"/>
  <c r="F19" i="20"/>
  <c r="J16" i="20"/>
  <c r="G19" i="20"/>
  <c r="I19" i="20"/>
  <c r="J19" i="20"/>
  <c r="E16" i="20"/>
  <c r="F16" i="20"/>
  <c r="M59" i="20"/>
  <c r="M58" i="20"/>
  <c r="C61" i="4"/>
  <c r="F61" i="4"/>
  <c r="F41" i="4"/>
  <c r="H65" i="20" s="1"/>
  <c r="D61" i="4"/>
  <c r="G41" i="4"/>
  <c r="I65" i="20" s="1"/>
  <c r="E41" i="4"/>
  <c r="G65" i="20" s="1"/>
  <c r="E61" i="4"/>
  <c r="D41" i="4"/>
  <c r="F65" i="20" s="1"/>
  <c r="H41" i="4"/>
  <c r="J65" i="20" s="1"/>
  <c r="F61" i="5"/>
  <c r="C61" i="5"/>
  <c r="G19" i="5"/>
  <c r="D61" i="5"/>
  <c r="H61" i="5"/>
  <c r="H66" i="5" s="1"/>
  <c r="C39" i="3"/>
  <c r="G19" i="6"/>
  <c r="D32" i="6"/>
  <c r="H61" i="6"/>
  <c r="G57" i="3"/>
  <c r="C61" i="6"/>
  <c r="G61" i="6"/>
  <c r="E69" i="4"/>
  <c r="G69" i="6"/>
  <c r="E31" i="3"/>
  <c r="F39" i="3"/>
  <c r="I57" i="3"/>
  <c r="F57" i="3"/>
  <c r="F32" i="4"/>
  <c r="F32" i="6"/>
  <c r="D69" i="5"/>
  <c r="F69" i="6"/>
  <c r="G69" i="4"/>
  <c r="F69" i="5"/>
  <c r="D69" i="6"/>
  <c r="H69" i="6"/>
  <c r="G69" i="5"/>
  <c r="E69" i="6"/>
  <c r="I69" i="6"/>
  <c r="E69" i="5"/>
  <c r="H69" i="5"/>
  <c r="J25" i="3"/>
  <c r="J23" i="3"/>
  <c r="J24" i="3"/>
  <c r="G32" i="5"/>
  <c r="G18" i="3"/>
  <c r="E39" i="3"/>
  <c r="F18" i="3"/>
  <c r="E32" i="6"/>
  <c r="H32" i="6"/>
  <c r="C31" i="3"/>
  <c r="G31" i="3"/>
  <c r="D32" i="5"/>
  <c r="G39" i="3"/>
  <c r="C41" i="4"/>
  <c r="E65" i="20" s="1"/>
  <c r="H19" i="4"/>
  <c r="E92" i="9"/>
  <c r="E92" i="10"/>
  <c r="F65" i="3"/>
  <c r="H61" i="4"/>
  <c r="F31" i="3"/>
  <c r="G32" i="4"/>
  <c r="D69" i="4"/>
  <c r="H19" i="5"/>
  <c r="F32" i="5"/>
  <c r="F19" i="6"/>
  <c r="F61" i="6"/>
  <c r="E61" i="6"/>
  <c r="H18" i="3"/>
  <c r="D39" i="3"/>
  <c r="H39" i="3"/>
  <c r="F19" i="4"/>
  <c r="H69" i="4"/>
  <c r="E19" i="5"/>
  <c r="D18" i="3"/>
  <c r="G19" i="4"/>
  <c r="F69" i="4"/>
  <c r="H32" i="5"/>
  <c r="G61" i="5"/>
  <c r="J38" i="3"/>
  <c r="K69" i="3"/>
  <c r="J65" i="3"/>
  <c r="I65" i="4"/>
  <c r="E32" i="4"/>
  <c r="D31" i="3"/>
  <c r="D32" i="4"/>
  <c r="J26" i="3"/>
  <c r="J27" i="3"/>
  <c r="H31" i="3"/>
  <c r="H32" i="4"/>
  <c r="I68" i="5"/>
  <c r="I69" i="3"/>
  <c r="I12" i="3"/>
  <c r="I18" i="4"/>
  <c r="I14" i="3"/>
  <c r="I68" i="4"/>
  <c r="K68" i="4"/>
  <c r="K12" i="3"/>
  <c r="K14" i="3"/>
  <c r="I16" i="3"/>
  <c r="I41" i="4"/>
  <c r="K64" i="20" s="1"/>
  <c r="D19" i="4"/>
  <c r="I64" i="4"/>
  <c r="E61" i="5"/>
  <c r="E18" i="3"/>
  <c r="E32" i="5"/>
  <c r="D61" i="6"/>
  <c r="D19" i="6"/>
  <c r="H19" i="6"/>
  <c r="G65" i="5"/>
  <c r="G65" i="4"/>
  <c r="J41" i="4"/>
  <c r="L65" i="20" s="1"/>
  <c r="E19" i="4"/>
  <c r="K39" i="4"/>
  <c r="K41" i="4" s="1"/>
  <c r="G61" i="4"/>
  <c r="D19" i="5"/>
  <c r="I18" i="6"/>
  <c r="J64" i="5"/>
  <c r="J68" i="5"/>
  <c r="J68" i="6"/>
  <c r="J69" i="3"/>
  <c r="J64" i="4"/>
  <c r="F19" i="5"/>
  <c r="E19" i="6"/>
  <c r="K57" i="3"/>
  <c r="G32" i="6"/>
  <c r="I31" i="6"/>
  <c r="J104" i="20" l="1"/>
  <c r="J99" i="20"/>
  <c r="I152" i="20"/>
  <c r="F152" i="20"/>
  <c r="E152" i="20"/>
  <c r="F13" i="20"/>
  <c r="F112" i="20"/>
  <c r="F113" i="20"/>
  <c r="L59" i="20"/>
  <c r="L58" i="20"/>
  <c r="K101" i="20"/>
  <c r="K100" i="20"/>
  <c r="H111" i="20"/>
  <c r="H63" i="20"/>
  <c r="I28" i="20"/>
  <c r="H30" i="20"/>
  <c r="I29" i="20"/>
  <c r="E20" i="20"/>
  <c r="H66" i="6"/>
  <c r="J152" i="20"/>
  <c r="J151" i="20"/>
  <c r="H13" i="20"/>
  <c r="E14" i="20"/>
  <c r="F64" i="20"/>
  <c r="G64" i="20"/>
  <c r="I13" i="20"/>
  <c r="I50" i="20"/>
  <c r="J13" i="20"/>
  <c r="J50" i="20"/>
  <c r="E13" i="20"/>
  <c r="E15" i="20"/>
  <c r="L64" i="20"/>
  <c r="I64" i="20"/>
  <c r="H64" i="20"/>
  <c r="G152" i="20"/>
  <c r="K62" i="20"/>
  <c r="K61" i="20"/>
  <c r="L47" i="20"/>
  <c r="K48" i="20"/>
  <c r="H152" i="20"/>
  <c r="R69" i="6"/>
  <c r="L155" i="20"/>
  <c r="L154" i="20"/>
  <c r="M53" i="20"/>
  <c r="M52" i="20"/>
  <c r="L30" i="20"/>
  <c r="M29" i="20"/>
  <c r="L111" i="20"/>
  <c r="L63" i="20"/>
  <c r="T29" i="20"/>
  <c r="L28" i="20"/>
  <c r="K135" i="20"/>
  <c r="K134" i="20"/>
  <c r="K139" i="20"/>
  <c r="R69" i="5"/>
  <c r="L101" i="20"/>
  <c r="L100" i="20"/>
  <c r="I62" i="20"/>
  <c r="I61" i="20"/>
  <c r="J46" i="20"/>
  <c r="I48" i="20"/>
  <c r="J47" i="20"/>
  <c r="F65" i="4"/>
  <c r="E21" i="20"/>
  <c r="E112" i="20"/>
  <c r="E113" i="20"/>
  <c r="E64" i="20"/>
  <c r="K44" i="20"/>
  <c r="K38" i="20"/>
  <c r="K37" i="20"/>
  <c r="L107" i="20"/>
  <c r="L106" i="20"/>
  <c r="I96" i="20"/>
  <c r="J95" i="20"/>
  <c r="I109" i="20"/>
  <c r="I110" i="20"/>
  <c r="J94" i="20"/>
  <c r="K59" i="20"/>
  <c r="K58" i="20"/>
  <c r="K53" i="20"/>
  <c r="K52" i="20"/>
  <c r="G13" i="20"/>
  <c r="J64" i="20"/>
  <c r="K65" i="20"/>
  <c r="K138" i="20"/>
  <c r="K137" i="20"/>
  <c r="K132" i="20"/>
  <c r="K131" i="20"/>
  <c r="I98" i="20"/>
  <c r="J98" i="20"/>
  <c r="J97" i="20"/>
  <c r="K46" i="20"/>
  <c r="V420" i="20"/>
  <c r="V422" i="20"/>
  <c r="J175" i="14"/>
  <c r="J184" i="14"/>
  <c r="J185" i="14" s="1"/>
  <c r="W419" i="20"/>
  <c r="F90" i="17"/>
  <c r="V418" i="20"/>
  <c r="V417" i="20"/>
  <c r="V421" i="20"/>
  <c r="W358" i="20"/>
  <c r="W359" i="20"/>
  <c r="V261" i="20"/>
  <c r="V260" i="20"/>
  <c r="V304" i="20"/>
  <c r="V373" i="20"/>
  <c r="V368" i="20"/>
  <c r="V367" i="20"/>
  <c r="V308" i="20"/>
  <c r="V303" i="20"/>
  <c r="V302" i="20"/>
  <c r="H25" i="20"/>
  <c r="H21" i="20"/>
  <c r="H20" i="20"/>
  <c r="H15" i="20"/>
  <c r="H14" i="20"/>
  <c r="K16" i="20"/>
  <c r="G22" i="20"/>
  <c r="G18" i="20"/>
  <c r="G17" i="20"/>
  <c r="F22" i="20"/>
  <c r="F18" i="20"/>
  <c r="F17" i="20"/>
  <c r="I25" i="20"/>
  <c r="I21" i="20"/>
  <c r="I20" i="20"/>
  <c r="I15" i="20"/>
  <c r="I14" i="20"/>
  <c r="F25" i="20"/>
  <c r="F21" i="20"/>
  <c r="F20" i="20"/>
  <c r="F15" i="20"/>
  <c r="F14" i="20"/>
  <c r="G25" i="20"/>
  <c r="G21" i="20"/>
  <c r="G20" i="20"/>
  <c r="G15" i="20"/>
  <c r="G14" i="20"/>
  <c r="H22" i="20"/>
  <c r="H18" i="20"/>
  <c r="H17" i="20"/>
  <c r="I22" i="20"/>
  <c r="I18" i="20"/>
  <c r="I17" i="20"/>
  <c r="E22" i="20"/>
  <c r="E18" i="20"/>
  <c r="E17" i="20"/>
  <c r="J25" i="20"/>
  <c r="J21" i="20"/>
  <c r="J15" i="20"/>
  <c r="J14" i="20"/>
  <c r="J20" i="20"/>
  <c r="J17" i="20"/>
  <c r="J22" i="20"/>
  <c r="J18" i="20"/>
  <c r="M72" i="20"/>
  <c r="M73" i="20"/>
  <c r="M74" i="20"/>
  <c r="M70" i="20"/>
  <c r="J32" i="6"/>
  <c r="J19" i="6"/>
  <c r="C61" i="3"/>
  <c r="R65" i="3"/>
  <c r="K65" i="3"/>
  <c r="M68" i="4"/>
  <c r="I26" i="3"/>
  <c r="G66" i="6"/>
  <c r="I151" i="20" s="1"/>
  <c r="F61" i="3"/>
  <c r="C66" i="6"/>
  <c r="I69" i="5"/>
  <c r="F66" i="4"/>
  <c r="L69" i="4"/>
  <c r="H61" i="3"/>
  <c r="F65" i="5"/>
  <c r="H98" i="20" s="1"/>
  <c r="E65" i="3"/>
  <c r="J69" i="6"/>
  <c r="K69" i="6"/>
  <c r="J69" i="5"/>
  <c r="K69" i="5"/>
  <c r="K25" i="3"/>
  <c r="K23" i="3"/>
  <c r="K26" i="3"/>
  <c r="K24" i="3"/>
  <c r="F92" i="17"/>
  <c r="E92" i="17"/>
  <c r="G19" i="3"/>
  <c r="D19" i="3"/>
  <c r="G32" i="3"/>
  <c r="E15" i="9"/>
  <c r="E12" i="9"/>
  <c r="H66" i="4"/>
  <c r="J49" i="20" s="1"/>
  <c r="F92" i="10"/>
  <c r="F92" i="9"/>
  <c r="D92" i="10"/>
  <c r="D92" i="9"/>
  <c r="D92" i="17"/>
  <c r="E66" i="6"/>
  <c r="G151" i="20" s="1"/>
  <c r="H19" i="3"/>
  <c r="F66" i="6"/>
  <c r="H151" i="20" s="1"/>
  <c r="F32" i="3"/>
  <c r="K27" i="3"/>
  <c r="I25" i="3"/>
  <c r="I23" i="3"/>
  <c r="H70" i="5"/>
  <c r="J105" i="20" s="1"/>
  <c r="J31" i="4"/>
  <c r="J22" i="3"/>
  <c r="I32" i="6"/>
  <c r="J16" i="3"/>
  <c r="I61" i="6"/>
  <c r="I19" i="6"/>
  <c r="G66" i="5"/>
  <c r="I97" i="20" s="1"/>
  <c r="I18" i="5"/>
  <c r="G61" i="3"/>
  <c r="G66" i="4"/>
  <c r="D66" i="6"/>
  <c r="F151" i="20" s="1"/>
  <c r="D61" i="3"/>
  <c r="I69" i="4"/>
  <c r="J69" i="4"/>
  <c r="J15" i="3"/>
  <c r="I27" i="3"/>
  <c r="H32" i="3"/>
  <c r="D32" i="3"/>
  <c r="E32" i="3"/>
  <c r="H70" i="6"/>
  <c r="J159" i="20" s="1"/>
  <c r="J12" i="3"/>
  <c r="K69" i="4"/>
  <c r="J65" i="5"/>
  <c r="J65" i="4"/>
  <c r="L46" i="20" s="1"/>
  <c r="E61" i="3"/>
  <c r="E19" i="3"/>
  <c r="F19" i="3"/>
  <c r="I61" i="4"/>
  <c r="I19" i="4"/>
  <c r="J19" i="4"/>
  <c r="I24" i="3"/>
  <c r="H62" i="20" l="1"/>
  <c r="H61" i="20"/>
  <c r="I46" i="20"/>
  <c r="H48" i="20"/>
  <c r="I47" i="20"/>
  <c r="U29" i="20"/>
  <c r="S65" i="3"/>
  <c r="K152" i="20"/>
  <c r="E158" i="20"/>
  <c r="E153" i="20"/>
  <c r="L50" i="20"/>
  <c r="H56" i="20"/>
  <c r="H55" i="20"/>
  <c r="H51" i="20"/>
  <c r="I66" i="4"/>
  <c r="K49" i="20"/>
  <c r="K50" i="20"/>
  <c r="J158" i="20"/>
  <c r="J157" i="20"/>
  <c r="J153" i="20"/>
  <c r="I99" i="20"/>
  <c r="I104" i="20"/>
  <c r="H158" i="20"/>
  <c r="H153" i="20"/>
  <c r="H67" i="6"/>
  <c r="I158" i="20"/>
  <c r="I153" i="20"/>
  <c r="H49" i="20"/>
  <c r="L110" i="20"/>
  <c r="T95" i="20"/>
  <c r="L96" i="20"/>
  <c r="M95" i="20"/>
  <c r="L109" i="20"/>
  <c r="L98" i="20"/>
  <c r="L94" i="20"/>
  <c r="J56" i="20"/>
  <c r="J51" i="20"/>
  <c r="G63" i="20"/>
  <c r="H28" i="20"/>
  <c r="G30" i="20"/>
  <c r="H29" i="20"/>
  <c r="G111" i="20"/>
  <c r="I56" i="20"/>
  <c r="I51" i="20"/>
  <c r="H110" i="20"/>
  <c r="H109" i="20"/>
  <c r="I94" i="20"/>
  <c r="H96" i="20"/>
  <c r="I95" i="20"/>
  <c r="I49" i="20"/>
  <c r="H50" i="20"/>
  <c r="R32" i="4"/>
  <c r="L45" i="20"/>
  <c r="L41" i="20"/>
  <c r="L40" i="20"/>
  <c r="L43" i="20"/>
  <c r="G153" i="20"/>
  <c r="G158" i="20"/>
  <c r="C38" i="9"/>
  <c r="C40" i="9" s="1"/>
  <c r="C45" i="9"/>
  <c r="C45" i="8" s="1"/>
  <c r="F153" i="20"/>
  <c r="F158" i="20"/>
  <c r="T47" i="20"/>
  <c r="L61" i="20"/>
  <c r="L48" i="20"/>
  <c r="M47" i="20"/>
  <c r="L62" i="20"/>
  <c r="K90" i="20"/>
  <c r="K84" i="20"/>
  <c r="K83" i="20"/>
  <c r="E151" i="20"/>
  <c r="J103" i="20"/>
  <c r="W418" i="20"/>
  <c r="W417" i="20"/>
  <c r="T262" i="20"/>
  <c r="O53" i="20"/>
  <c r="O52" i="20"/>
  <c r="U326" i="20"/>
  <c r="U325" i="20"/>
  <c r="U369" i="20"/>
  <c r="U373" i="20"/>
  <c r="U368" i="20"/>
  <c r="U367" i="20"/>
  <c r="U261" i="20"/>
  <c r="U304" i="20"/>
  <c r="U260" i="20"/>
  <c r="W325" i="20"/>
  <c r="W369" i="20"/>
  <c r="W326" i="20"/>
  <c r="U308" i="20"/>
  <c r="U303" i="20"/>
  <c r="U302" i="20"/>
  <c r="W368" i="20"/>
  <c r="W367" i="20"/>
  <c r="W373" i="20"/>
  <c r="W261" i="20"/>
  <c r="W304" i="20"/>
  <c r="W260" i="20"/>
  <c r="W302" i="20"/>
  <c r="W308" i="20"/>
  <c r="W303" i="20"/>
  <c r="V326" i="20"/>
  <c r="V325" i="20"/>
  <c r="V369" i="20"/>
  <c r="I24" i="20"/>
  <c r="I23" i="20"/>
  <c r="I12" i="20"/>
  <c r="I11" i="20"/>
  <c r="G24" i="20"/>
  <c r="G23" i="20"/>
  <c r="G12" i="20"/>
  <c r="G11" i="20"/>
  <c r="U432" i="20"/>
  <c r="U426" i="20"/>
  <c r="U427" i="20"/>
  <c r="V432" i="20"/>
  <c r="V426" i="20"/>
  <c r="V427" i="20"/>
  <c r="J11" i="20"/>
  <c r="J23" i="20"/>
  <c r="J12" i="20"/>
  <c r="J24" i="20"/>
  <c r="V428" i="20"/>
  <c r="V384" i="20"/>
  <c r="V385" i="20"/>
  <c r="L16" i="20"/>
  <c r="W428" i="20"/>
  <c r="W384" i="20"/>
  <c r="W385" i="20"/>
  <c r="U428" i="20"/>
  <c r="U384" i="20"/>
  <c r="U385" i="20"/>
  <c r="F24" i="20"/>
  <c r="F23" i="20"/>
  <c r="F12" i="20"/>
  <c r="F11" i="20"/>
  <c r="W427" i="20"/>
  <c r="W426" i="20"/>
  <c r="W432" i="20"/>
  <c r="H24" i="20"/>
  <c r="H23" i="20"/>
  <c r="H12" i="20"/>
  <c r="H11" i="20"/>
  <c r="E24" i="20"/>
  <c r="E23" i="20"/>
  <c r="E12" i="20"/>
  <c r="E11" i="20"/>
  <c r="V249" i="20"/>
  <c r="V250" i="20"/>
  <c r="V241" i="20"/>
  <c r="V268" i="20"/>
  <c r="V240" i="20"/>
  <c r="V244" i="20"/>
  <c r="V243" i="20"/>
  <c r="T111" i="20"/>
  <c r="T63" i="20"/>
  <c r="T30" i="20"/>
  <c r="T28" i="20"/>
  <c r="M111" i="20"/>
  <c r="M28" i="20"/>
  <c r="M30" i="20"/>
  <c r="N29" i="20"/>
  <c r="M63" i="20"/>
  <c r="F27" i="19"/>
  <c r="D9" i="19"/>
  <c r="R65" i="4"/>
  <c r="R65" i="5"/>
  <c r="C92" i="9"/>
  <c r="F70" i="4"/>
  <c r="H57" i="20" s="1"/>
  <c r="E65" i="5"/>
  <c r="I66" i="6"/>
  <c r="G70" i="6"/>
  <c r="D67" i="6"/>
  <c r="C70" i="6"/>
  <c r="E159" i="20" s="1"/>
  <c r="F66" i="5"/>
  <c r="D65" i="3"/>
  <c r="E65" i="4"/>
  <c r="E33" i="8"/>
  <c r="K65" i="5"/>
  <c r="L65" i="3"/>
  <c r="N28" i="20" s="1"/>
  <c r="E67" i="6"/>
  <c r="F67" i="6"/>
  <c r="G67" i="6"/>
  <c r="I18" i="3"/>
  <c r="J19" i="5"/>
  <c r="H66" i="3"/>
  <c r="H67" i="4"/>
  <c r="H70" i="4"/>
  <c r="J57" i="20" s="1"/>
  <c r="K51" i="3"/>
  <c r="F12" i="17"/>
  <c r="D15" i="10"/>
  <c r="D12" i="10"/>
  <c r="D44" i="10" s="1"/>
  <c r="D46" i="10" s="1"/>
  <c r="D15" i="9"/>
  <c r="D12" i="9"/>
  <c r="D44" i="9" s="1"/>
  <c r="E81" i="9"/>
  <c r="F12" i="9"/>
  <c r="F15" i="9"/>
  <c r="J66" i="4"/>
  <c r="F70" i="6"/>
  <c r="H159" i="20" s="1"/>
  <c r="E70" i="6"/>
  <c r="G159" i="20" s="1"/>
  <c r="K36" i="3"/>
  <c r="J66" i="5"/>
  <c r="J18" i="3"/>
  <c r="K65" i="4"/>
  <c r="D65" i="4"/>
  <c r="G67" i="4"/>
  <c r="G70" i="4"/>
  <c r="I57" i="20" s="1"/>
  <c r="G66" i="3"/>
  <c r="I61" i="5"/>
  <c r="K13" i="20" s="1"/>
  <c r="I19" i="5"/>
  <c r="K28" i="3"/>
  <c r="D70" i="6"/>
  <c r="F159" i="20" s="1"/>
  <c r="J61" i="6"/>
  <c r="I22" i="3"/>
  <c r="I31" i="4"/>
  <c r="G70" i="5"/>
  <c r="I105" i="20" s="1"/>
  <c r="H67" i="5"/>
  <c r="S65" i="5" l="1"/>
  <c r="W29" i="20"/>
  <c r="U65" i="3"/>
  <c r="W28" i="20" s="1"/>
  <c r="U111" i="20"/>
  <c r="S65" i="4"/>
  <c r="U63" i="20"/>
  <c r="U30" i="20"/>
  <c r="C41" i="9"/>
  <c r="U28" i="20"/>
  <c r="K40" i="20"/>
  <c r="K45" i="20"/>
  <c r="K41" i="20"/>
  <c r="K43" i="20"/>
  <c r="H71" i="6"/>
  <c r="I159" i="20"/>
  <c r="G157" i="20"/>
  <c r="H157" i="20"/>
  <c r="H104" i="20"/>
  <c r="H99" i="20"/>
  <c r="K158" i="20"/>
  <c r="K157" i="20"/>
  <c r="K153" i="20"/>
  <c r="H97" i="20"/>
  <c r="I55" i="20"/>
  <c r="J55" i="20"/>
  <c r="E157" i="20"/>
  <c r="L152" i="20"/>
  <c r="L13" i="20"/>
  <c r="L104" i="20"/>
  <c r="L99" i="20"/>
  <c r="U95" i="20"/>
  <c r="U94" i="20"/>
  <c r="D46" i="9"/>
  <c r="G109" i="20"/>
  <c r="H94" i="20"/>
  <c r="G96" i="20"/>
  <c r="H95" i="20"/>
  <c r="G110" i="20"/>
  <c r="G98" i="20"/>
  <c r="K98" i="20"/>
  <c r="E66" i="4"/>
  <c r="G48" i="20"/>
  <c r="G62" i="20"/>
  <c r="G61" i="20"/>
  <c r="H47" i="20"/>
  <c r="H46" i="20"/>
  <c r="G50" i="20"/>
  <c r="G49" i="20"/>
  <c r="F157" i="20"/>
  <c r="I103" i="20"/>
  <c r="K56" i="20"/>
  <c r="K51" i="20"/>
  <c r="K151" i="20"/>
  <c r="U46" i="20"/>
  <c r="U47" i="20"/>
  <c r="F48" i="20"/>
  <c r="G47" i="20"/>
  <c r="G46" i="20"/>
  <c r="F62" i="20"/>
  <c r="F61" i="20"/>
  <c r="F50" i="20"/>
  <c r="U518" i="20"/>
  <c r="D111" i="13"/>
  <c r="U517" i="20" s="1"/>
  <c r="D65" i="5"/>
  <c r="F111" i="20"/>
  <c r="F63" i="20"/>
  <c r="G28" i="20"/>
  <c r="F30" i="20"/>
  <c r="G29" i="20"/>
  <c r="L97" i="20"/>
  <c r="I157" i="20"/>
  <c r="U314" i="20"/>
  <c r="U333" i="20"/>
  <c r="U315" i="20"/>
  <c r="U317" i="20"/>
  <c r="U318" i="20"/>
  <c r="L56" i="20"/>
  <c r="L49" i="20"/>
  <c r="L51" i="20"/>
  <c r="T304" i="20"/>
  <c r="T261" i="20"/>
  <c r="T260" i="20"/>
  <c r="T303" i="20"/>
  <c r="T302" i="20"/>
  <c r="R19" i="3"/>
  <c r="L25" i="20"/>
  <c r="L21" i="20"/>
  <c r="L15" i="20"/>
  <c r="L14" i="20"/>
  <c r="H70" i="3"/>
  <c r="J33" i="20" s="1"/>
  <c r="J32" i="20"/>
  <c r="I32" i="20"/>
  <c r="I19" i="3"/>
  <c r="K21" i="20"/>
  <c r="K15" i="20"/>
  <c r="K25" i="20"/>
  <c r="K14" i="20"/>
  <c r="W392" i="20"/>
  <c r="W379" i="20"/>
  <c r="W380" i="20"/>
  <c r="W250" i="20"/>
  <c r="W249" i="20"/>
  <c r="U249" i="20"/>
  <c r="U250" i="20"/>
  <c r="W241" i="20"/>
  <c r="W268" i="20"/>
  <c r="W240" i="20"/>
  <c r="W244" i="20"/>
  <c r="W243" i="20"/>
  <c r="V267" i="20"/>
  <c r="V266" i="20"/>
  <c r="U241" i="20"/>
  <c r="U268" i="20"/>
  <c r="U240" i="20"/>
  <c r="U244" i="20"/>
  <c r="U243" i="20"/>
  <c r="V183" i="20"/>
  <c r="V184" i="20"/>
  <c r="T98" i="20"/>
  <c r="T110" i="20"/>
  <c r="T109" i="20"/>
  <c r="T96" i="20"/>
  <c r="T94" i="20"/>
  <c r="T50" i="20"/>
  <c r="T62" i="20"/>
  <c r="T61" i="20"/>
  <c r="T48" i="20"/>
  <c r="T46" i="20"/>
  <c r="N47" i="20"/>
  <c r="M62" i="20"/>
  <c r="M46" i="20"/>
  <c r="M61" i="20"/>
  <c r="M48" i="20"/>
  <c r="M109" i="20"/>
  <c r="M94" i="20"/>
  <c r="N95" i="20"/>
  <c r="M110" i="20"/>
  <c r="M98" i="20"/>
  <c r="M96" i="20"/>
  <c r="N30" i="20"/>
  <c r="P29" i="20"/>
  <c r="N111" i="20"/>
  <c r="N63" i="20"/>
  <c r="D27" i="19"/>
  <c r="H27" i="19" s="1"/>
  <c r="K9" i="19"/>
  <c r="R66" i="4"/>
  <c r="C65" i="3"/>
  <c r="E66" i="5"/>
  <c r="G97" i="20" s="1"/>
  <c r="R66" i="5"/>
  <c r="C94" i="9"/>
  <c r="T309" i="20" s="1"/>
  <c r="H108" i="12"/>
  <c r="H183" i="12" s="1"/>
  <c r="G67" i="5"/>
  <c r="F66" i="3"/>
  <c r="J66" i="6"/>
  <c r="L151" i="20" s="1"/>
  <c r="I67" i="6"/>
  <c r="F70" i="5"/>
  <c r="H105" i="20" s="1"/>
  <c r="H71" i="5"/>
  <c r="E70" i="5"/>
  <c r="G105" i="20" s="1"/>
  <c r="D71" i="6"/>
  <c r="D81" i="10"/>
  <c r="K66" i="5"/>
  <c r="M97" i="20" s="1"/>
  <c r="D33" i="8"/>
  <c r="F81" i="17"/>
  <c r="F33" i="8"/>
  <c r="N65" i="3"/>
  <c r="L65" i="4"/>
  <c r="L65" i="5"/>
  <c r="N94" i="20" s="1"/>
  <c r="F71" i="6"/>
  <c r="G71" i="6"/>
  <c r="H71" i="4"/>
  <c r="E71" i="6"/>
  <c r="J67" i="6"/>
  <c r="J70" i="4"/>
  <c r="L57" i="20" s="1"/>
  <c r="D15" i="8"/>
  <c r="D12" i="17"/>
  <c r="D44" i="17" s="1"/>
  <c r="D46" i="17" s="1"/>
  <c r="E12" i="17"/>
  <c r="F15" i="10"/>
  <c r="F12" i="10"/>
  <c r="H67" i="3"/>
  <c r="E12" i="10"/>
  <c r="E15" i="10"/>
  <c r="I61" i="3"/>
  <c r="I66" i="5"/>
  <c r="F81" i="9"/>
  <c r="D81" i="9"/>
  <c r="J67" i="4"/>
  <c r="I32" i="4"/>
  <c r="I70" i="6"/>
  <c r="K159" i="20" s="1"/>
  <c r="D66" i="5"/>
  <c r="J32" i="4"/>
  <c r="D66" i="4"/>
  <c r="G70" i="3"/>
  <c r="I33" i="20" s="1"/>
  <c r="I70" i="4"/>
  <c r="K57" i="20" s="1"/>
  <c r="I67" i="4"/>
  <c r="I31" i="5"/>
  <c r="I28" i="3"/>
  <c r="K19" i="20" s="1"/>
  <c r="J28" i="3"/>
  <c r="L19" i="20" s="1"/>
  <c r="K39" i="3"/>
  <c r="E70" i="4"/>
  <c r="G57" i="20" s="1"/>
  <c r="F67" i="4"/>
  <c r="J61" i="3"/>
  <c r="G71" i="4"/>
  <c r="J19" i="3"/>
  <c r="D44" i="8" l="1"/>
  <c r="F96" i="20"/>
  <c r="G94" i="20"/>
  <c r="G95" i="20"/>
  <c r="F109" i="20"/>
  <c r="F110" i="20"/>
  <c r="F97" i="20"/>
  <c r="F98" i="20"/>
  <c r="C19" i="10"/>
  <c r="H103" i="20"/>
  <c r="W47" i="20"/>
  <c r="U61" i="20"/>
  <c r="U48" i="20"/>
  <c r="S66" i="4"/>
  <c r="U50" i="20"/>
  <c r="U62" i="20"/>
  <c r="K104" i="20"/>
  <c r="K99" i="20"/>
  <c r="K55" i="20"/>
  <c r="F56" i="20"/>
  <c r="F51" i="20"/>
  <c r="U519" i="20"/>
  <c r="I111" i="13"/>
  <c r="I114" i="13" s="1"/>
  <c r="D114" i="13"/>
  <c r="U549" i="20"/>
  <c r="D78" i="17"/>
  <c r="D111" i="14"/>
  <c r="U548" i="20" s="1"/>
  <c r="G104" i="20"/>
  <c r="G99" i="20"/>
  <c r="G103" i="20"/>
  <c r="G56" i="20"/>
  <c r="G51" i="20"/>
  <c r="G55" i="20"/>
  <c r="U65" i="5"/>
  <c r="W63" i="20"/>
  <c r="W30" i="20"/>
  <c r="W111" i="20"/>
  <c r="D17" i="8"/>
  <c r="U65" i="4"/>
  <c r="D46" i="8"/>
  <c r="U487" i="20"/>
  <c r="D111" i="12"/>
  <c r="U486" i="20" s="1"/>
  <c r="K87" i="20"/>
  <c r="K86" i="20"/>
  <c r="K91" i="20"/>
  <c r="K89" i="20"/>
  <c r="E111" i="20"/>
  <c r="E63" i="20"/>
  <c r="F28" i="20"/>
  <c r="F29" i="20"/>
  <c r="C41" i="8"/>
  <c r="T484" i="20"/>
  <c r="D24" i="12"/>
  <c r="T483" i="20"/>
  <c r="F104" i="20"/>
  <c r="F99" i="20"/>
  <c r="R67" i="6"/>
  <c r="L158" i="20"/>
  <c r="L153" i="20"/>
  <c r="T66" i="4"/>
  <c r="F49" i="20"/>
  <c r="K97" i="20"/>
  <c r="W95" i="20"/>
  <c r="W94" i="20"/>
  <c r="U109" i="20"/>
  <c r="U96" i="20"/>
  <c r="S66" i="5"/>
  <c r="U97" i="20"/>
  <c r="U98" i="20"/>
  <c r="U110" i="20"/>
  <c r="J31" i="20"/>
  <c r="T308" i="20"/>
  <c r="V317" i="20"/>
  <c r="V318" i="20"/>
  <c r="V314" i="20"/>
  <c r="V333" i="20"/>
  <c r="V315" i="20"/>
  <c r="W314" i="20"/>
  <c r="W333" i="20"/>
  <c r="W315" i="20"/>
  <c r="W318" i="20"/>
  <c r="W317" i="20"/>
  <c r="U332" i="20"/>
  <c r="U331" i="20"/>
  <c r="U366" i="20"/>
  <c r="L55" i="20"/>
  <c r="D106" i="12"/>
  <c r="D106" i="11" s="1"/>
  <c r="H108" i="11"/>
  <c r="H183" i="11" s="1"/>
  <c r="V392" i="20"/>
  <c r="V380" i="20"/>
  <c r="V379" i="20"/>
  <c r="U392" i="20"/>
  <c r="U380" i="20"/>
  <c r="U379" i="20"/>
  <c r="L24" i="20"/>
  <c r="L23" i="20"/>
  <c r="L12" i="20"/>
  <c r="L11" i="20"/>
  <c r="W391" i="20"/>
  <c r="W390" i="20"/>
  <c r="I31" i="20"/>
  <c r="F70" i="3"/>
  <c r="H33" i="20" s="1"/>
  <c r="H32" i="20"/>
  <c r="K23" i="20"/>
  <c r="K24" i="20"/>
  <c r="K12" i="20"/>
  <c r="K11" i="20"/>
  <c r="W183" i="20"/>
  <c r="W184" i="20"/>
  <c r="U183" i="20"/>
  <c r="U184" i="20"/>
  <c r="U267" i="20"/>
  <c r="U266" i="20"/>
  <c r="U301" i="20"/>
  <c r="W267" i="20"/>
  <c r="W266" i="20"/>
  <c r="U177" i="20"/>
  <c r="U178" i="20"/>
  <c r="T104" i="20"/>
  <c r="T99" i="20"/>
  <c r="T97" i="20"/>
  <c r="T56" i="20"/>
  <c r="T51" i="20"/>
  <c r="T49" i="20"/>
  <c r="N62" i="20"/>
  <c r="N61" i="20"/>
  <c r="N50" i="20"/>
  <c r="N48" i="20"/>
  <c r="P47" i="20"/>
  <c r="M104" i="20"/>
  <c r="M99" i="20"/>
  <c r="N110" i="20"/>
  <c r="N98" i="20"/>
  <c r="N96" i="20"/>
  <c r="P95" i="20"/>
  <c r="N109" i="20"/>
  <c r="P30" i="20"/>
  <c r="Q29" i="20"/>
  <c r="P63" i="20"/>
  <c r="U182" i="20"/>
  <c r="P111" i="20"/>
  <c r="P28" i="20"/>
  <c r="N46" i="20"/>
  <c r="E66" i="3"/>
  <c r="E70" i="3" s="1"/>
  <c r="G33" i="20" s="1"/>
  <c r="J32" i="5"/>
  <c r="G67" i="3"/>
  <c r="G27" i="19"/>
  <c r="C65" i="4"/>
  <c r="F67" i="5"/>
  <c r="C65" i="5"/>
  <c r="R70" i="5"/>
  <c r="T105" i="20" s="1"/>
  <c r="R67" i="5"/>
  <c r="R70" i="4"/>
  <c r="T57" i="20" s="1"/>
  <c r="R67" i="4"/>
  <c r="R66" i="3"/>
  <c r="C94" i="8"/>
  <c r="G71" i="5"/>
  <c r="K67" i="6"/>
  <c r="F71" i="5"/>
  <c r="H71" i="3"/>
  <c r="K70" i="5"/>
  <c r="M105" i="20" s="1"/>
  <c r="L66" i="4"/>
  <c r="K67" i="5"/>
  <c r="F81" i="10"/>
  <c r="E81" i="17"/>
  <c r="D91" i="10"/>
  <c r="E15" i="8"/>
  <c r="F15" i="8"/>
  <c r="D81" i="17"/>
  <c r="L66" i="5"/>
  <c r="N65" i="5"/>
  <c r="P94" i="20" s="1"/>
  <c r="N65" i="4"/>
  <c r="P46" i="20" s="1"/>
  <c r="O65" i="3"/>
  <c r="F12" i="8"/>
  <c r="I71" i="6"/>
  <c r="D12" i="8"/>
  <c r="E81" i="10"/>
  <c r="E12" i="8"/>
  <c r="D91" i="9"/>
  <c r="D16" i="8"/>
  <c r="E67" i="4"/>
  <c r="I70" i="5"/>
  <c r="K105" i="20" s="1"/>
  <c r="I67" i="5"/>
  <c r="J70" i="6"/>
  <c r="L157" i="20" s="1"/>
  <c r="F71" i="4"/>
  <c r="C66" i="4"/>
  <c r="J70" i="5"/>
  <c r="J67" i="5"/>
  <c r="J66" i="3"/>
  <c r="I32" i="5"/>
  <c r="I71" i="4"/>
  <c r="G71" i="3"/>
  <c r="D70" i="4"/>
  <c r="F57" i="20" s="1"/>
  <c r="D66" i="3"/>
  <c r="D70" i="5"/>
  <c r="F105" i="20" s="1"/>
  <c r="E67" i="5"/>
  <c r="I66" i="3"/>
  <c r="J31" i="3"/>
  <c r="J71" i="4"/>
  <c r="I31" i="3"/>
  <c r="V56" i="20" l="1"/>
  <c r="T70" i="4"/>
  <c r="V57" i="20" s="1"/>
  <c r="V55" i="20"/>
  <c r="W48" i="20"/>
  <c r="W62" i="20"/>
  <c r="D17" i="9"/>
  <c r="W61" i="20"/>
  <c r="W50" i="20"/>
  <c r="U66" i="4"/>
  <c r="W49" i="20" s="1"/>
  <c r="F55" i="20"/>
  <c r="U51" i="20"/>
  <c r="U56" i="20"/>
  <c r="S67" i="4"/>
  <c r="S66" i="3"/>
  <c r="S70" i="4"/>
  <c r="U99" i="20"/>
  <c r="S70" i="5"/>
  <c r="U104" i="20"/>
  <c r="S67" i="5"/>
  <c r="T485" i="20"/>
  <c r="D24" i="11"/>
  <c r="T450" i="20" s="1"/>
  <c r="D28" i="12"/>
  <c r="D28" i="11" s="1"/>
  <c r="H24" i="12"/>
  <c r="I24" i="12" s="1"/>
  <c r="D18" i="8"/>
  <c r="F87" i="10"/>
  <c r="W351" i="20"/>
  <c r="R71" i="6"/>
  <c r="L159" i="20"/>
  <c r="T449" i="20"/>
  <c r="K103" i="20"/>
  <c r="W46" i="20"/>
  <c r="V98" i="20"/>
  <c r="E110" i="20"/>
  <c r="E109" i="20"/>
  <c r="F94" i="20"/>
  <c r="F95" i="20"/>
  <c r="E98" i="20"/>
  <c r="I111" i="12"/>
  <c r="D111" i="11"/>
  <c r="U453" i="20" s="1"/>
  <c r="U488" i="20"/>
  <c r="W96" i="20"/>
  <c r="D17" i="10"/>
  <c r="W98" i="20"/>
  <c r="W110" i="20"/>
  <c r="W109" i="20"/>
  <c r="U66" i="5"/>
  <c r="W97" i="20" s="1"/>
  <c r="I111" i="14"/>
  <c r="I114" i="14" s="1"/>
  <c r="U538" i="20"/>
  <c r="U550" i="20"/>
  <c r="D114" i="14"/>
  <c r="T66" i="5"/>
  <c r="T66" i="3" s="1"/>
  <c r="F103" i="20"/>
  <c r="U537" i="20"/>
  <c r="U536" i="20"/>
  <c r="U49" i="20"/>
  <c r="L105" i="20"/>
  <c r="L103" i="20"/>
  <c r="E56" i="20"/>
  <c r="E51" i="20"/>
  <c r="F46" i="20"/>
  <c r="F47" i="20"/>
  <c r="E62" i="20"/>
  <c r="E61" i="20"/>
  <c r="E50" i="20"/>
  <c r="E49" i="20"/>
  <c r="U452" i="20"/>
  <c r="T509" i="20"/>
  <c r="D13" i="13"/>
  <c r="T508" i="20"/>
  <c r="C78" i="10"/>
  <c r="H31" i="20"/>
  <c r="T103" i="20"/>
  <c r="U364" i="20"/>
  <c r="U365" i="20"/>
  <c r="U372" i="20"/>
  <c r="F81" i="8"/>
  <c r="W193" i="20" s="1"/>
  <c r="W331" i="20"/>
  <c r="W332" i="20"/>
  <c r="V332" i="20"/>
  <c r="V331" i="20"/>
  <c r="M103" i="20"/>
  <c r="T235" i="20"/>
  <c r="T234" i="20"/>
  <c r="F28" i="19"/>
  <c r="F29" i="19" s="1"/>
  <c r="G31" i="20"/>
  <c r="G32" i="20"/>
  <c r="F32" i="20"/>
  <c r="F67" i="3"/>
  <c r="K18" i="20"/>
  <c r="K22" i="20"/>
  <c r="K17" i="20"/>
  <c r="K20" i="20"/>
  <c r="K32" i="20"/>
  <c r="L32" i="20"/>
  <c r="V390" i="20"/>
  <c r="V425" i="20"/>
  <c r="V391" i="20"/>
  <c r="D81" i="8"/>
  <c r="U227" i="20" s="1"/>
  <c r="U390" i="20"/>
  <c r="U425" i="20"/>
  <c r="U391" i="20"/>
  <c r="R32" i="3"/>
  <c r="L22" i="20"/>
  <c r="L18" i="20"/>
  <c r="L17" i="20"/>
  <c r="L20" i="20"/>
  <c r="T55" i="20"/>
  <c r="W177" i="20"/>
  <c r="W178" i="20"/>
  <c r="V177" i="20"/>
  <c r="V178" i="20"/>
  <c r="U194" i="20"/>
  <c r="U174" i="20"/>
  <c r="U175" i="20"/>
  <c r="U307" i="20"/>
  <c r="U300" i="20"/>
  <c r="U299" i="20"/>
  <c r="W174" i="20"/>
  <c r="W194" i="20"/>
  <c r="W175" i="20"/>
  <c r="V194" i="20"/>
  <c r="V175" i="20"/>
  <c r="V174" i="20"/>
  <c r="T32" i="20"/>
  <c r="U180" i="20"/>
  <c r="U181" i="20"/>
  <c r="L67" i="5"/>
  <c r="N104" i="20"/>
  <c r="N99" i="20"/>
  <c r="Q63" i="20"/>
  <c r="R29" i="20"/>
  <c r="V182" i="20"/>
  <c r="Q111" i="20"/>
  <c r="Q30" i="20"/>
  <c r="N51" i="20"/>
  <c r="N56" i="20"/>
  <c r="Q28" i="20"/>
  <c r="N49" i="20"/>
  <c r="P110" i="20"/>
  <c r="P96" i="20"/>
  <c r="Q95" i="20"/>
  <c r="U322" i="20"/>
  <c r="P109" i="20"/>
  <c r="P98" i="20"/>
  <c r="U248" i="20"/>
  <c r="P61" i="20"/>
  <c r="P50" i="20"/>
  <c r="P48" i="20"/>
  <c r="Q47" i="20"/>
  <c r="P62" i="20"/>
  <c r="N97" i="20"/>
  <c r="O98" i="20"/>
  <c r="D108" i="12"/>
  <c r="D10" i="19"/>
  <c r="D28" i="19" s="1"/>
  <c r="E27" i="19"/>
  <c r="I27" i="19" s="1"/>
  <c r="L9" i="19"/>
  <c r="R71" i="4"/>
  <c r="R67" i="3"/>
  <c r="R70" i="3"/>
  <c r="T33" i="20" s="1"/>
  <c r="C66" i="5"/>
  <c r="G28" i="19"/>
  <c r="G29" i="19" s="1"/>
  <c r="R71" i="5"/>
  <c r="J106" i="12"/>
  <c r="J106" i="11" s="1"/>
  <c r="M66" i="5"/>
  <c r="O97" i="20" s="1"/>
  <c r="L70" i="4"/>
  <c r="N57" i="20" s="1"/>
  <c r="K71" i="6"/>
  <c r="L70" i="5"/>
  <c r="N105" i="20" s="1"/>
  <c r="K71" i="5"/>
  <c r="L66" i="3"/>
  <c r="N66" i="4"/>
  <c r="P49" i="20" s="1"/>
  <c r="N66" i="5"/>
  <c r="E91" i="17"/>
  <c r="D91" i="17"/>
  <c r="D93" i="10"/>
  <c r="O65" i="5"/>
  <c r="Q94" i="20" s="1"/>
  <c r="O65" i="4"/>
  <c r="Q46" i="20" s="1"/>
  <c r="P65" i="3"/>
  <c r="E71" i="5"/>
  <c r="J71" i="6"/>
  <c r="I71" i="5"/>
  <c r="J71" i="5"/>
  <c r="E81" i="8"/>
  <c r="D93" i="9"/>
  <c r="U305" i="20" s="1"/>
  <c r="D16" i="9"/>
  <c r="D16" i="10"/>
  <c r="E16" i="8"/>
  <c r="I32" i="3"/>
  <c r="J32" i="3"/>
  <c r="F71" i="3"/>
  <c r="D67" i="4"/>
  <c r="J70" i="3"/>
  <c r="L33" i="20" s="1"/>
  <c r="J67" i="3"/>
  <c r="E71" i="4"/>
  <c r="C66" i="3"/>
  <c r="D67" i="3" s="1"/>
  <c r="C70" i="4"/>
  <c r="E57" i="20" s="1"/>
  <c r="I70" i="3"/>
  <c r="K33" i="20" s="1"/>
  <c r="I67" i="3"/>
  <c r="D70" i="3"/>
  <c r="F33" i="20" s="1"/>
  <c r="E67" i="3"/>
  <c r="U451" i="20" l="1"/>
  <c r="V32" i="20"/>
  <c r="T70" i="3"/>
  <c r="V33" i="20" s="1"/>
  <c r="V31" i="20"/>
  <c r="C70" i="5"/>
  <c r="E105" i="20" s="1"/>
  <c r="E103" i="20"/>
  <c r="E104" i="20"/>
  <c r="E99" i="20"/>
  <c r="T506" i="20"/>
  <c r="T505" i="20"/>
  <c r="D18" i="10"/>
  <c r="D19" i="10" s="1"/>
  <c r="U32" i="20"/>
  <c r="S70" i="3"/>
  <c r="S67" i="3"/>
  <c r="D18" i="9"/>
  <c r="D19" i="9" s="1"/>
  <c r="T510" i="20"/>
  <c r="H13" i="13"/>
  <c r="H17" i="13" s="1"/>
  <c r="T507" i="20"/>
  <c r="W410" i="20"/>
  <c r="F87" i="17"/>
  <c r="I175" i="14"/>
  <c r="I184" i="14"/>
  <c r="I185" i="14" s="1"/>
  <c r="W104" i="20"/>
  <c r="U70" i="5"/>
  <c r="U67" i="5"/>
  <c r="W99" i="20"/>
  <c r="I111" i="11"/>
  <c r="W349" i="20"/>
  <c r="W350" i="20"/>
  <c r="E97" i="20"/>
  <c r="U103" i="20"/>
  <c r="U105" i="20"/>
  <c r="S71" i="5"/>
  <c r="U70" i="4"/>
  <c r="W55" i="20" s="1"/>
  <c r="U66" i="3"/>
  <c r="W56" i="20"/>
  <c r="U67" i="4"/>
  <c r="W51" i="20"/>
  <c r="D67" i="5"/>
  <c r="T70" i="5"/>
  <c r="V105" i="20" s="1"/>
  <c r="V104" i="20"/>
  <c r="V99" i="20"/>
  <c r="V103" i="20"/>
  <c r="V97" i="20"/>
  <c r="I24" i="11"/>
  <c r="I28" i="12"/>
  <c r="E55" i="20"/>
  <c r="D175" i="14"/>
  <c r="D184" i="14"/>
  <c r="D185" i="14" s="1"/>
  <c r="T448" i="20"/>
  <c r="H28" i="12"/>
  <c r="H24" i="11"/>
  <c r="U55" i="20"/>
  <c r="U57" i="20"/>
  <c r="S71" i="4"/>
  <c r="N55" i="20"/>
  <c r="D108" i="11"/>
  <c r="D183" i="11" s="1"/>
  <c r="D183" i="12"/>
  <c r="W192" i="20"/>
  <c r="D15" i="19"/>
  <c r="D16" i="19" s="1"/>
  <c r="N103" i="20"/>
  <c r="U377" i="20"/>
  <c r="U371" i="20"/>
  <c r="U370" i="20"/>
  <c r="U192" i="20"/>
  <c r="L31" i="20"/>
  <c r="U193" i="20"/>
  <c r="F31" i="20"/>
  <c r="D11" i="19"/>
  <c r="K31" i="20"/>
  <c r="U424" i="20"/>
  <c r="U431" i="20"/>
  <c r="U423" i="20"/>
  <c r="V424" i="20"/>
  <c r="V431" i="20"/>
  <c r="V423" i="20"/>
  <c r="T31" i="20"/>
  <c r="V192" i="20"/>
  <c r="V193" i="20"/>
  <c r="U312" i="20"/>
  <c r="U306" i="20"/>
  <c r="W182" i="20"/>
  <c r="R111" i="20"/>
  <c r="R63" i="20"/>
  <c r="R30" i="20"/>
  <c r="P56" i="20"/>
  <c r="P51" i="20"/>
  <c r="O99" i="20"/>
  <c r="O104" i="20"/>
  <c r="U247" i="20"/>
  <c r="U246" i="20"/>
  <c r="N32" i="20"/>
  <c r="R28" i="20"/>
  <c r="V181" i="20"/>
  <c r="V180" i="20"/>
  <c r="U320" i="20"/>
  <c r="U321" i="20"/>
  <c r="Q61" i="20"/>
  <c r="Q50" i="20"/>
  <c r="Q48" i="20"/>
  <c r="R47" i="20"/>
  <c r="Q62" i="20"/>
  <c r="V248" i="20"/>
  <c r="Q96" i="20"/>
  <c r="R95" i="20"/>
  <c r="Q110" i="20"/>
  <c r="V322" i="20"/>
  <c r="Q109" i="20"/>
  <c r="Q98" i="20"/>
  <c r="N70" i="5"/>
  <c r="P105" i="20" s="1"/>
  <c r="P99" i="20"/>
  <c r="P104" i="20"/>
  <c r="P97" i="20"/>
  <c r="D91" i="8"/>
  <c r="D93" i="8" s="1"/>
  <c r="D29" i="19"/>
  <c r="H29" i="19" s="1"/>
  <c r="H28" i="19"/>
  <c r="E28" i="19"/>
  <c r="E11" i="19"/>
  <c r="E15" i="19"/>
  <c r="E16" i="19" s="1"/>
  <c r="R71" i="3"/>
  <c r="M70" i="5"/>
  <c r="O105" i="20" s="1"/>
  <c r="J108" i="12"/>
  <c r="N67" i="5"/>
  <c r="N70" i="4"/>
  <c r="P57" i="20" s="1"/>
  <c r="L70" i="3"/>
  <c r="N33" i="20" s="1"/>
  <c r="E16" i="10"/>
  <c r="L71" i="5"/>
  <c r="N67" i="4"/>
  <c r="N66" i="3"/>
  <c r="D96" i="10"/>
  <c r="D93" i="17"/>
  <c r="U429" i="20" s="1"/>
  <c r="O66" i="4"/>
  <c r="O66" i="5"/>
  <c r="Q97" i="20" s="1"/>
  <c r="E93" i="17"/>
  <c r="V429" i="20" s="1"/>
  <c r="D96" i="9"/>
  <c r="D71" i="5"/>
  <c r="P65" i="4"/>
  <c r="R46" i="20" s="1"/>
  <c r="P65" i="5"/>
  <c r="F16" i="8"/>
  <c r="E16" i="9"/>
  <c r="D71" i="4"/>
  <c r="I71" i="3"/>
  <c r="J71" i="3"/>
  <c r="C70" i="3"/>
  <c r="D71" i="3" s="1"/>
  <c r="E71" i="3"/>
  <c r="W274" i="20" l="1"/>
  <c r="I28" i="11"/>
  <c r="W200" i="20" s="1"/>
  <c r="F83" i="9"/>
  <c r="W105" i="20"/>
  <c r="U71" i="5"/>
  <c r="V336" i="20"/>
  <c r="E82" i="10"/>
  <c r="H175" i="13"/>
  <c r="H184" i="13"/>
  <c r="H185" i="13" s="1"/>
  <c r="D19" i="8"/>
  <c r="U478" i="20"/>
  <c r="D78" i="9"/>
  <c r="D14" i="12"/>
  <c r="U477" i="20"/>
  <c r="V274" i="20"/>
  <c r="E83" i="9"/>
  <c r="H28" i="11"/>
  <c r="V200" i="20" s="1"/>
  <c r="W420" i="20"/>
  <c r="W422" i="20"/>
  <c r="P103" i="20"/>
  <c r="U70" i="3"/>
  <c r="U67" i="3"/>
  <c r="W32" i="20"/>
  <c r="W409" i="20"/>
  <c r="W408" i="20"/>
  <c r="W421" i="20"/>
  <c r="F91" i="17"/>
  <c r="W425" i="20"/>
  <c r="U31" i="20"/>
  <c r="S71" i="3"/>
  <c r="U33" i="20"/>
  <c r="W57" i="20"/>
  <c r="U71" i="4"/>
  <c r="U509" i="20"/>
  <c r="D78" i="10"/>
  <c r="D14" i="13"/>
  <c r="U508" i="20"/>
  <c r="W103" i="20"/>
  <c r="J108" i="11"/>
  <c r="J183" i="11" s="1"/>
  <c r="J183" i="12"/>
  <c r="P55" i="20"/>
  <c r="O103" i="20"/>
  <c r="N31" i="20"/>
  <c r="U311" i="20"/>
  <c r="U310" i="20"/>
  <c r="U376" i="20"/>
  <c r="U375" i="20"/>
  <c r="U436" i="20"/>
  <c r="U430" i="20"/>
  <c r="V436" i="20"/>
  <c r="V430" i="20"/>
  <c r="U238" i="20"/>
  <c r="U232" i="20"/>
  <c r="U231" i="20"/>
  <c r="U233" i="20"/>
  <c r="U226" i="20"/>
  <c r="U225" i="20"/>
  <c r="O70" i="5"/>
  <c r="Q105" i="20" s="1"/>
  <c r="Q104" i="20"/>
  <c r="Q99" i="20"/>
  <c r="V246" i="20"/>
  <c r="V247" i="20"/>
  <c r="R62" i="20"/>
  <c r="R50" i="20"/>
  <c r="W248" i="20"/>
  <c r="R61" i="20"/>
  <c r="R48" i="20"/>
  <c r="N71" i="5"/>
  <c r="W322" i="20"/>
  <c r="R109" i="20"/>
  <c r="R96" i="20"/>
  <c r="R98" i="20"/>
  <c r="R110" i="20"/>
  <c r="G10" i="19"/>
  <c r="G11" i="19" s="1"/>
  <c r="P32" i="20"/>
  <c r="W181" i="20"/>
  <c r="W180" i="20"/>
  <c r="Q56" i="20"/>
  <c r="Q51" i="20"/>
  <c r="V321" i="20"/>
  <c r="V320" i="20"/>
  <c r="R94" i="20"/>
  <c r="Q49" i="20"/>
  <c r="I28" i="19"/>
  <c r="E29" i="19"/>
  <c r="I29" i="19" s="1"/>
  <c r="J114" i="12"/>
  <c r="N67" i="3"/>
  <c r="N70" i="3"/>
  <c r="P33" i="20" s="1"/>
  <c r="N71" i="4"/>
  <c r="O67" i="5"/>
  <c r="O67" i="4"/>
  <c r="O70" i="4"/>
  <c r="Q57" i="20" s="1"/>
  <c r="O66" i="3"/>
  <c r="P66" i="5"/>
  <c r="P66" i="4"/>
  <c r="R49" i="20" s="1"/>
  <c r="D96" i="17"/>
  <c r="E96" i="17"/>
  <c r="D96" i="8"/>
  <c r="F16" i="10"/>
  <c r="F16" i="9"/>
  <c r="E83" i="8" l="1"/>
  <c r="V273" i="20"/>
  <c r="V272" i="20"/>
  <c r="V335" i="20"/>
  <c r="V334" i="20"/>
  <c r="V362" i="20"/>
  <c r="E91" i="10"/>
  <c r="V366" i="20"/>
  <c r="W33" i="20"/>
  <c r="U71" i="3"/>
  <c r="U510" i="20"/>
  <c r="U507" i="20"/>
  <c r="I14" i="13"/>
  <c r="I17" i="13" s="1"/>
  <c r="D17" i="13"/>
  <c r="W31" i="20"/>
  <c r="U476" i="20"/>
  <c r="D14" i="11"/>
  <c r="U442" i="20" s="1"/>
  <c r="I14" i="12"/>
  <c r="U479" i="20"/>
  <c r="V363" i="20"/>
  <c r="V361" i="20"/>
  <c r="U506" i="20"/>
  <c r="U505" i="20"/>
  <c r="W423" i="20"/>
  <c r="W424" i="20"/>
  <c r="F93" i="17"/>
  <c r="W431" i="20"/>
  <c r="D78" i="8"/>
  <c r="U475" i="20"/>
  <c r="U474" i="20"/>
  <c r="F83" i="8"/>
  <c r="W272" i="20"/>
  <c r="W273" i="20"/>
  <c r="U443" i="20"/>
  <c r="G15" i="19"/>
  <c r="G16" i="19" s="1"/>
  <c r="Q55" i="20"/>
  <c r="Q103" i="20"/>
  <c r="O71" i="5"/>
  <c r="U435" i="20"/>
  <c r="U434" i="20"/>
  <c r="U237" i="20"/>
  <c r="U236" i="20"/>
  <c r="V435" i="20"/>
  <c r="V434" i="20"/>
  <c r="P31" i="20"/>
  <c r="P70" i="5"/>
  <c r="R105" i="20" s="1"/>
  <c r="R99" i="20"/>
  <c r="R104" i="20"/>
  <c r="W320" i="20"/>
  <c r="W321" i="20"/>
  <c r="Q32" i="20"/>
  <c r="R97" i="20"/>
  <c r="W246" i="20"/>
  <c r="W247" i="20"/>
  <c r="R51" i="20"/>
  <c r="R56" i="20"/>
  <c r="J114" i="11"/>
  <c r="N71" i="3"/>
  <c r="O70" i="3"/>
  <c r="Q33" i="20" s="1"/>
  <c r="H10" i="19"/>
  <c r="O71" i="4"/>
  <c r="P67" i="5"/>
  <c r="P66" i="3"/>
  <c r="O67" i="3"/>
  <c r="P67" i="4"/>
  <c r="P70" i="4"/>
  <c r="R57" i="20" s="1"/>
  <c r="V365" i="20" l="1"/>
  <c r="V364" i="20"/>
  <c r="V372" i="20"/>
  <c r="E93" i="10"/>
  <c r="W336" i="20"/>
  <c r="F82" i="10"/>
  <c r="I175" i="13"/>
  <c r="I184" i="13"/>
  <c r="I185" i="13" s="1"/>
  <c r="D175" i="13"/>
  <c r="D184" i="13"/>
  <c r="D185" i="13" s="1"/>
  <c r="U440" i="20"/>
  <c r="U439" i="20"/>
  <c r="W429" i="20"/>
  <c r="F96" i="17"/>
  <c r="W436" i="20"/>
  <c r="W430" i="20"/>
  <c r="I17" i="12"/>
  <c r="I14" i="11"/>
  <c r="W199" i="20"/>
  <c r="W198" i="20"/>
  <c r="U444" i="20"/>
  <c r="U441" i="20"/>
  <c r="V198" i="20"/>
  <c r="V199" i="20"/>
  <c r="R103" i="20"/>
  <c r="P71" i="5"/>
  <c r="R55" i="20"/>
  <c r="Q31" i="20"/>
  <c r="P70" i="3"/>
  <c r="R33" i="20" s="1"/>
  <c r="R32" i="20"/>
  <c r="O71" i="3"/>
  <c r="P67" i="3"/>
  <c r="I10" i="19"/>
  <c r="H15" i="19"/>
  <c r="H16" i="19" s="1"/>
  <c r="H17" i="19" s="1"/>
  <c r="H11" i="19"/>
  <c r="H12" i="19"/>
  <c r="P71" i="4"/>
  <c r="W363" i="20" l="1"/>
  <c r="W361" i="20"/>
  <c r="W434" i="20"/>
  <c r="W435" i="20"/>
  <c r="W335" i="20"/>
  <c r="W334" i="20"/>
  <c r="W362" i="20"/>
  <c r="W366" i="20"/>
  <c r="F91" i="10"/>
  <c r="V370" i="20"/>
  <c r="E96" i="10"/>
  <c r="V377" i="20"/>
  <c r="V371" i="20"/>
  <c r="W271" i="20"/>
  <c r="F82" i="9"/>
  <c r="I17" i="11"/>
  <c r="W197" i="20" s="1"/>
  <c r="P71" i="3"/>
  <c r="R31" i="20"/>
  <c r="I12" i="19"/>
  <c r="I11" i="19"/>
  <c r="I15" i="19"/>
  <c r="L10" i="19"/>
  <c r="K10" i="19"/>
  <c r="I36" i="3"/>
  <c r="I39" i="5"/>
  <c r="F82" i="8" l="1"/>
  <c r="W270" i="20"/>
  <c r="W269" i="20"/>
  <c r="V375" i="20"/>
  <c r="V376" i="20"/>
  <c r="K121" i="20"/>
  <c r="K122" i="20"/>
  <c r="K118" i="20"/>
  <c r="K120" i="20"/>
  <c r="K116" i="20"/>
  <c r="W364" i="20"/>
  <c r="F93" i="10"/>
  <c r="W365" i="20"/>
  <c r="W372" i="20"/>
  <c r="L15" i="19"/>
  <c r="K15" i="19"/>
  <c r="I16" i="19"/>
  <c r="K11" i="19"/>
  <c r="L11" i="19"/>
  <c r="I39" i="3"/>
  <c r="W370" i="20" l="1"/>
  <c r="W377" i="20"/>
  <c r="W371" i="20"/>
  <c r="F96" i="10"/>
  <c r="W196" i="20"/>
  <c r="W195" i="20"/>
  <c r="K16" i="19"/>
  <c r="I17" i="19"/>
  <c r="L16" i="19"/>
  <c r="J36" i="3"/>
  <c r="W376" i="20" l="1"/>
  <c r="W375" i="20"/>
  <c r="J39" i="3"/>
  <c r="M80" i="20"/>
  <c r="M75" i="20"/>
  <c r="M39" i="20"/>
  <c r="M68" i="20"/>
  <c r="M66" i="20"/>
  <c r="M67" i="20"/>
  <c r="K16" i="3"/>
  <c r="M16" i="20" s="1"/>
  <c r="M16" i="4"/>
  <c r="M64" i="20"/>
  <c r="M37" i="20"/>
  <c r="O39" i="20" l="1"/>
  <c r="M18" i="4"/>
  <c r="O37" i="20" s="1"/>
  <c r="K61" i="4"/>
  <c r="C19" i="9" s="1"/>
  <c r="M44" i="20"/>
  <c r="M16" i="3"/>
  <c r="O16" i="20" s="1"/>
  <c r="M38" i="20"/>
  <c r="M18" i="3"/>
  <c r="L19" i="4"/>
  <c r="M61" i="4"/>
  <c r="C33" i="9" s="1"/>
  <c r="M81" i="20"/>
  <c r="M79" i="20"/>
  <c r="O38" i="20"/>
  <c r="M65" i="20"/>
  <c r="K18" i="3"/>
  <c r="T478" i="20" l="1"/>
  <c r="D13" i="12"/>
  <c r="T477" i="20"/>
  <c r="C19" i="8"/>
  <c r="M50" i="20"/>
  <c r="O44" i="20"/>
  <c r="M13" i="20"/>
  <c r="K61" i="3"/>
  <c r="M23" i="20" s="1"/>
  <c r="K66" i="4"/>
  <c r="K19" i="3"/>
  <c r="M25" i="20"/>
  <c r="M14" i="20"/>
  <c r="M21" i="20"/>
  <c r="L19" i="3"/>
  <c r="M15" i="20"/>
  <c r="T251" i="20"/>
  <c r="C12" i="9"/>
  <c r="C44" i="9" s="1"/>
  <c r="T185" i="20"/>
  <c r="T242" i="20"/>
  <c r="C15" i="9"/>
  <c r="O13" i="20"/>
  <c r="T245" i="20"/>
  <c r="M61" i="3"/>
  <c r="O14" i="20"/>
  <c r="O15" i="20"/>
  <c r="O21" i="20"/>
  <c r="O25" i="20"/>
  <c r="T443" i="20" l="1"/>
  <c r="T479" i="20"/>
  <c r="H13" i="12"/>
  <c r="D13" i="11"/>
  <c r="T444" i="20" s="1"/>
  <c r="D17" i="12"/>
  <c r="D17" i="11" s="1"/>
  <c r="C44" i="8"/>
  <c r="C46" i="9"/>
  <c r="L67" i="4"/>
  <c r="M51" i="20"/>
  <c r="K66" i="3"/>
  <c r="K70" i="4"/>
  <c r="M55" i="20"/>
  <c r="M66" i="4"/>
  <c r="M49" i="20"/>
  <c r="M56" i="20"/>
  <c r="K67" i="4"/>
  <c r="M12" i="20"/>
  <c r="M11" i="20"/>
  <c r="M24" i="20"/>
  <c r="T241" i="20"/>
  <c r="T268" i="20"/>
  <c r="T240" i="20"/>
  <c r="C81" i="9"/>
  <c r="C12" i="8"/>
  <c r="T243" i="20"/>
  <c r="T244" i="20"/>
  <c r="C15" i="8"/>
  <c r="F9" i="19"/>
  <c r="O24" i="20"/>
  <c r="T176" i="20"/>
  <c r="O11" i="20"/>
  <c r="O12" i="20"/>
  <c r="T179" i="20"/>
  <c r="O23" i="20"/>
  <c r="T249" i="20"/>
  <c r="T250" i="20"/>
  <c r="C33" i="8"/>
  <c r="H13" i="11" l="1"/>
  <c r="H17" i="12"/>
  <c r="T442" i="20"/>
  <c r="T487" i="20"/>
  <c r="D110" i="12"/>
  <c r="T486" i="20"/>
  <c r="C46" i="8"/>
  <c r="O56" i="20"/>
  <c r="M70" i="4"/>
  <c r="O57" i="20" s="1"/>
  <c r="M66" i="3"/>
  <c r="K71" i="4"/>
  <c r="M57" i="20"/>
  <c r="L71" i="4"/>
  <c r="M32" i="20"/>
  <c r="L67" i="3"/>
  <c r="K67" i="3"/>
  <c r="K70" i="3"/>
  <c r="T177" i="20"/>
  <c r="T178" i="20"/>
  <c r="T183" i="20"/>
  <c r="T184" i="20"/>
  <c r="T266" i="20"/>
  <c r="C81" i="8"/>
  <c r="C91" i="9"/>
  <c r="T301" i="20"/>
  <c r="T267" i="20"/>
  <c r="T194" i="20"/>
  <c r="T175" i="20"/>
  <c r="T174" i="20"/>
  <c r="T452" i="20" l="1"/>
  <c r="T488" i="20"/>
  <c r="H110" i="12"/>
  <c r="I110" i="12" s="1"/>
  <c r="D110" i="11"/>
  <c r="T453" i="20" s="1"/>
  <c r="D114" i="12"/>
  <c r="D114" i="11" s="1"/>
  <c r="V271" i="20"/>
  <c r="H17" i="11"/>
  <c r="V197" i="20" s="1"/>
  <c r="E82" i="9"/>
  <c r="O55" i="20"/>
  <c r="L71" i="3"/>
  <c r="M33" i="20"/>
  <c r="K71" i="3"/>
  <c r="F10" i="19"/>
  <c r="F12" i="19" s="1"/>
  <c r="M70" i="3"/>
  <c r="O33" i="20" s="1"/>
  <c r="O32" i="20"/>
  <c r="M31" i="20"/>
  <c r="T307" i="20"/>
  <c r="T299" i="20"/>
  <c r="T300" i="20"/>
  <c r="C91" i="8"/>
  <c r="C93" i="9"/>
  <c r="T227" i="20"/>
  <c r="T193" i="20"/>
  <c r="T192" i="20"/>
  <c r="I110" i="11" l="1"/>
  <c r="I114" i="12"/>
  <c r="H110" i="11"/>
  <c r="H114" i="12"/>
  <c r="I63" i="9"/>
  <c r="I63" i="8" s="1"/>
  <c r="H63" i="9"/>
  <c r="H63" i="8" s="1"/>
  <c r="C63" i="9"/>
  <c r="C63" i="8" s="1"/>
  <c r="E82" i="8"/>
  <c r="V270" i="20"/>
  <c r="V269" i="20"/>
  <c r="T451" i="20"/>
  <c r="G12" i="19"/>
  <c r="F15" i="19"/>
  <c r="F16" i="19" s="1"/>
  <c r="F11" i="19"/>
  <c r="O31" i="20"/>
  <c r="C96" i="9"/>
  <c r="T306" i="20"/>
  <c r="T312" i="20"/>
  <c r="T225" i="20"/>
  <c r="T233" i="20"/>
  <c r="C93" i="8"/>
  <c r="T226" i="20"/>
  <c r="T305" i="20"/>
  <c r="V196" i="20" l="1"/>
  <c r="V195" i="20"/>
  <c r="V286" i="20"/>
  <c r="E87" i="9"/>
  <c r="H114" i="11"/>
  <c r="V212" i="20" s="1"/>
  <c r="W286" i="20"/>
  <c r="I114" i="11"/>
  <c r="W212" i="20" s="1"/>
  <c r="F87" i="9"/>
  <c r="T231" i="20"/>
  <c r="T496" i="20"/>
  <c r="D161" i="12"/>
  <c r="T495" i="20" s="1"/>
  <c r="C78" i="9"/>
  <c r="G17" i="19"/>
  <c r="F17" i="19"/>
  <c r="T311" i="20"/>
  <c r="T310" i="20"/>
  <c r="T232" i="20"/>
  <c r="C96" i="8"/>
  <c r="T238" i="20"/>
  <c r="E87" i="8" l="1"/>
  <c r="V285" i="20"/>
  <c r="V284" i="20"/>
  <c r="W284" i="20"/>
  <c r="W285" i="20"/>
  <c r="F87" i="8"/>
  <c r="C78" i="8"/>
  <c r="T475" i="20"/>
  <c r="T474" i="20"/>
  <c r="H161" i="12"/>
  <c r="T476" i="20"/>
  <c r="T497" i="20"/>
  <c r="D161" i="11"/>
  <c r="D165" i="12"/>
  <c r="T461" i="20"/>
  <c r="T237" i="20"/>
  <c r="T236" i="20"/>
  <c r="M42" i="20"/>
  <c r="K31" i="4"/>
  <c r="M43" i="20" s="1"/>
  <c r="K22" i="3"/>
  <c r="M19" i="20" s="1"/>
  <c r="M22" i="4"/>
  <c r="M31" i="4" s="1"/>
  <c r="W211" i="20" l="1"/>
  <c r="W210" i="20"/>
  <c r="V211" i="20"/>
  <c r="V210" i="20"/>
  <c r="T441" i="20"/>
  <c r="T462" i="20"/>
  <c r="I161" i="12"/>
  <c r="H165" i="12"/>
  <c r="H161" i="11"/>
  <c r="T460" i="20"/>
  <c r="D165" i="11"/>
  <c r="D175" i="12"/>
  <c r="D184" i="12"/>
  <c r="D185" i="12" s="1"/>
  <c r="T440" i="20"/>
  <c r="T439" i="20"/>
  <c r="K31" i="3"/>
  <c r="M18" i="20" s="1"/>
  <c r="O42" i="20"/>
  <c r="O40" i="20"/>
  <c r="M31" i="3"/>
  <c r="O45" i="20"/>
  <c r="O41" i="20"/>
  <c r="O43" i="20"/>
  <c r="M40" i="20"/>
  <c r="M45" i="20"/>
  <c r="M41" i="20"/>
  <c r="M22" i="3"/>
  <c r="O19" i="20" s="1"/>
  <c r="L32" i="4"/>
  <c r="K32" i="4"/>
  <c r="M17" i="20" l="1"/>
  <c r="M20" i="20"/>
  <c r="M22" i="20"/>
  <c r="L32" i="3"/>
  <c r="K32" i="3"/>
  <c r="D175" i="11"/>
  <c r="D184" i="11"/>
  <c r="D185" i="11" s="1"/>
  <c r="V295" i="20"/>
  <c r="H165" i="11"/>
  <c r="E90" i="9"/>
  <c r="H184" i="12"/>
  <c r="H185" i="12" s="1"/>
  <c r="H175" i="12"/>
  <c r="I165" i="12"/>
  <c r="I161" i="11"/>
  <c r="J161" i="12"/>
  <c r="O22" i="20"/>
  <c r="O20" i="20"/>
  <c r="O18" i="20"/>
  <c r="O17" i="20"/>
  <c r="I184" i="12" l="1"/>
  <c r="I185" i="12" s="1"/>
  <c r="W295" i="20"/>
  <c r="I165" i="11"/>
  <c r="F90" i="9"/>
  <c r="I175" i="12"/>
  <c r="V298" i="20"/>
  <c r="V296" i="20"/>
  <c r="E90" i="8"/>
  <c r="V293" i="20"/>
  <c r="V294" i="20"/>
  <c r="V301" i="20"/>
  <c r="E91" i="9"/>
  <c r="V297" i="20"/>
  <c r="V221" i="20"/>
  <c r="H184" i="11"/>
  <c r="H185" i="11" s="1"/>
  <c r="H175" i="11"/>
  <c r="J161" i="11"/>
  <c r="J165" i="12"/>
  <c r="V219" i="20" l="1"/>
  <c r="V220" i="20"/>
  <c r="V227" i="20"/>
  <c r="V223" i="20"/>
  <c r="W296" i="20"/>
  <c r="W298" i="20"/>
  <c r="V307" i="20"/>
  <c r="E91" i="8"/>
  <c r="V300" i="20"/>
  <c r="V299" i="20"/>
  <c r="E93" i="9"/>
  <c r="W294" i="20"/>
  <c r="W293" i="20"/>
  <c r="F90" i="8"/>
  <c r="W297" i="20"/>
  <c r="F91" i="9"/>
  <c r="W301" i="20"/>
  <c r="V224" i="20"/>
  <c r="V222" i="20"/>
  <c r="I184" i="11"/>
  <c r="I185" i="11" s="1"/>
  <c r="W221" i="20"/>
  <c r="I175" i="11"/>
  <c r="J165" i="11"/>
  <c r="J184" i="12"/>
  <c r="J185" i="12" s="1"/>
  <c r="J175" i="12"/>
  <c r="W219" i="20" l="1"/>
  <c r="W220" i="20"/>
  <c r="W223" i="20"/>
  <c r="W227" i="20"/>
  <c r="W224" i="20"/>
  <c r="W222" i="20"/>
  <c r="V233" i="20"/>
  <c r="V226" i="20"/>
  <c r="V225" i="20"/>
  <c r="E93" i="8"/>
  <c r="V305" i="20"/>
  <c r="V306" i="20"/>
  <c r="V312" i="20"/>
  <c r="E96" i="9"/>
  <c r="J175" i="11"/>
  <c r="J184" i="11"/>
  <c r="J185" i="11" s="1"/>
  <c r="W299" i="20"/>
  <c r="F93" i="9"/>
  <c r="W300" i="20"/>
  <c r="W307" i="20"/>
  <c r="F91" i="8"/>
  <c r="V311" i="20" l="1"/>
  <c r="V310" i="20"/>
  <c r="W233" i="20"/>
  <c r="W226" i="20"/>
  <c r="F93" i="8"/>
  <c r="W225" i="20"/>
  <c r="W305" i="20"/>
  <c r="W306" i="20"/>
  <c r="W312" i="20"/>
  <c r="F96" i="9"/>
  <c r="V231" i="20"/>
  <c r="V238" i="20"/>
  <c r="V232" i="20"/>
  <c r="E96" i="8"/>
  <c r="V237" i="20" l="1"/>
  <c r="V236" i="20"/>
  <c r="W231" i="20"/>
  <c r="F96" i="8"/>
  <c r="W238" i="20"/>
  <c r="W232" i="20"/>
  <c r="W310" i="20"/>
  <c r="W311" i="20"/>
  <c r="W236" i="20" l="1"/>
  <c r="W237" i="20"/>
</calcChain>
</file>

<file path=xl/sharedStrings.xml><?xml version="1.0" encoding="utf-8"?>
<sst xmlns="http://schemas.openxmlformats.org/spreadsheetml/2006/main" count="2506" uniqueCount="628">
  <si>
    <t>Legend for the Check sheet</t>
  </si>
  <si>
    <t>Cells highlighted in green indicate that the items checked are equal and different to 0</t>
  </si>
  <si>
    <t>Cells highlighted in pale yellow indicate that the items entering the check are blank or 0</t>
  </si>
  <si>
    <t>Cells highlighted in red indicate that the items checked are not equal</t>
  </si>
  <si>
    <t>Cells highlighted in pale yellow indicate that one of the items entering the check is blank or 0</t>
  </si>
  <si>
    <t>#DIV/0</t>
  </si>
  <si>
    <t>Cells highlighted in orange indicate formulae that resulted in error</t>
  </si>
  <si>
    <t>N/A</t>
  </si>
  <si>
    <t>Cells highlighted in white with grey "N/A" indicate that the check is not applicable for the given combination of year and/or RP</t>
  </si>
  <si>
    <t>Actual</t>
  </si>
  <si>
    <t>Determined</t>
  </si>
  <si>
    <t>INFORMATION ON COSTS AND UNIT COSTS - TABLE 1</t>
  </si>
  <si>
    <t>Rounding 
(dec. plcs)</t>
  </si>
  <si>
    <t>#</t>
  </si>
  <si>
    <t>Item</t>
  </si>
  <si>
    <t>Checks for Route TABLE 1 (consolidated)</t>
  </si>
  <si>
    <t xml:space="preserve"> #001</t>
  </si>
  <si>
    <t>4.2</t>
  </si>
  <si>
    <t>Check that values in Table 1 Consolidated are sums of the same items across all the entities (in '000 NC)</t>
  </si>
  <si>
    <t>Total determined/actual costs (in '000 NC)</t>
  </si>
  <si>
    <t>Sum of Total determined/actual costs for all entities (in '000 NC)</t>
  </si>
  <si>
    <t xml:space="preserve"> #002</t>
  </si>
  <si>
    <t>1.6</t>
  </si>
  <si>
    <t>Check the sum of costs by nature (in '000 NC)</t>
  </si>
  <si>
    <t>Total costs by nature (in '000 NC)</t>
  </si>
  <si>
    <t>Sum of items 1.1 to 1.5 (in '000 NC)</t>
  </si>
  <si>
    <t xml:space="preserve"> #003</t>
  </si>
  <si>
    <t>2.10</t>
  </si>
  <si>
    <t>Check the sum of costs by service (in '000 NC)</t>
  </si>
  <si>
    <t>Total costs by service (in '000 NC)</t>
  </si>
  <si>
    <t>Sum of items 2.1 to 2.9 (in '000 NC)</t>
  </si>
  <si>
    <t xml:space="preserve"> #004</t>
  </si>
  <si>
    <t>Check that total costs by nature equals total costs by service (in '000 NC)</t>
  </si>
  <si>
    <t>#100</t>
  </si>
  <si>
    <t>5.1</t>
  </si>
  <si>
    <t>Check that inflation rate is not negative</t>
  </si>
  <si>
    <t>Inflation rate</t>
  </si>
  <si>
    <t xml:space="preserve"> #009</t>
  </si>
  <si>
    <t>5.2</t>
  </si>
  <si>
    <t>Check calculation of Determined/Actual inflation index (base 100 in 2017)</t>
  </si>
  <si>
    <t>Calculated price index</t>
  </si>
  <si>
    <t>Price Index</t>
  </si>
  <si>
    <t xml:space="preserve"> #017b</t>
  </si>
  <si>
    <t>5.5</t>
  </si>
  <si>
    <t>Total costs real terms / Total service units</t>
  </si>
  <si>
    <t>Unit Cost</t>
  </si>
  <si>
    <t>#063</t>
  </si>
  <si>
    <t>Check total costs after deduction of costs for exempted VFR</t>
  </si>
  <si>
    <t>Total determined/actual costs(in '000 NC)</t>
  </si>
  <si>
    <t>Total costs by service deducted by Costs for exempted VFR flights (in '000 NC)</t>
  </si>
  <si>
    <t>2.1</t>
  </si>
  <si>
    <t xml:space="preserve"> #014 RP3</t>
  </si>
  <si>
    <t>5.3</t>
  </si>
  <si>
    <t xml:space="preserve">Check total costs into real terms (in '000 NC) RP3 </t>
  </si>
  <si>
    <t>Total determined/actual costs after deduction of costs for exempted VFR flights / price index (in '000 NC)</t>
  </si>
  <si>
    <t>Total costs real terms (in '000 NC)</t>
  </si>
  <si>
    <t xml:space="preserve"> #016</t>
  </si>
  <si>
    <t>5.4</t>
  </si>
  <si>
    <t>Check that Service Units are the same for all entities (in '000)</t>
  </si>
  <si>
    <t>Total Service Units (Consolidated)</t>
  </si>
  <si>
    <t>Check calculation of the unit cost for RP3</t>
  </si>
  <si>
    <t xml:space="preserve"> #006</t>
  </si>
  <si>
    <t>Check that inflation rate for the entity is the same as at Charging Zone level (in %)</t>
  </si>
  <si>
    <t>Inflation rate (%) (ANSP)</t>
  </si>
  <si>
    <t>Inflation rate (%) (Consolidated)</t>
  </si>
  <si>
    <t xml:space="preserve"> #006b</t>
  </si>
  <si>
    <t>Check that inflation index for the entity is the same as at Charging Zone level (in %)</t>
  </si>
  <si>
    <t>Price Index (ANSP)</t>
  </si>
  <si>
    <t>Price Index (Consolidated)</t>
  </si>
  <si>
    <t xml:space="preserve"> #019</t>
  </si>
  <si>
    <t>3.5</t>
  </si>
  <si>
    <t>Check calculation of cost of capital pre-tax rate</t>
  </si>
  <si>
    <t>Cost of capital pre tax rate (%)</t>
  </si>
  <si>
    <t>Cost of capital / total asset base (%)</t>
  </si>
  <si>
    <t xml:space="preserve"> #020</t>
  </si>
  <si>
    <t>3.8</t>
  </si>
  <si>
    <t>Check proportion of financing through equity is coherent with components</t>
  </si>
  <si>
    <t>Proportion of financing through equity calculated from components is (in %):</t>
  </si>
  <si>
    <t>Proportion of financing through equity is (in %):</t>
  </si>
  <si>
    <t xml:space="preserve"> #018</t>
  </si>
  <si>
    <t>3.4</t>
  </si>
  <si>
    <t>Check total asset base (in '000 NC)</t>
  </si>
  <si>
    <t>Sum of assets (in '000 NC)</t>
  </si>
  <si>
    <t>Total asset base (in '000 NC)</t>
  </si>
  <si>
    <t>#065</t>
  </si>
  <si>
    <t>Check that no cost of capital is calculated if no asset base is reported</t>
  </si>
  <si>
    <t>Cost of capital (in '000 NC)</t>
  </si>
  <si>
    <t xml:space="preserve">Check the sum of costs by nature (in '000 NC) </t>
  </si>
  <si>
    <t>Total Service Units (NSA)</t>
  </si>
  <si>
    <t>All Entities</t>
  </si>
  <si>
    <t>Actual costs - Reference Period 3</t>
  </si>
  <si>
    <t>Cost details</t>
  </si>
  <si>
    <t>1.     Detail by nature (in nominal terms)</t>
  </si>
  <si>
    <t>1.1   Staff</t>
  </si>
  <si>
    <t xml:space="preserve">         of which, pension costs</t>
  </si>
  <si>
    <t>1.2   Other operating costs</t>
  </si>
  <si>
    <t>1.3   Depreciation</t>
  </si>
  <si>
    <t>1.4   Cost of capital</t>
  </si>
  <si>
    <t>1.5   Exceptional items</t>
  </si>
  <si>
    <t>1.6   Total costs</t>
  </si>
  <si>
    <t>Total          % n/n-1</t>
  </si>
  <si>
    <t>2.     Detail by service (in nominal terms)</t>
  </si>
  <si>
    <t>2.1   Air Traffic Management</t>
  </si>
  <si>
    <t>2.2   Communication</t>
  </si>
  <si>
    <t>2.3   Navigation</t>
  </si>
  <si>
    <t>2.4   Surveillance</t>
  </si>
  <si>
    <t>2.5   Search and rescue</t>
  </si>
  <si>
    <t>2.6   Aeronautical Information</t>
  </si>
  <si>
    <t>2.7   Meteorological services</t>
  </si>
  <si>
    <t>2.8   Supervision costs</t>
  </si>
  <si>
    <t>2.9   Other State costs</t>
  </si>
  <si>
    <t>2.10 Total costs</t>
  </si>
  <si>
    <t>3.   Complementary information (in nominal terms)</t>
  </si>
  <si>
    <t>Average asset base</t>
  </si>
  <si>
    <t>3.1  Net book val. fixed assets</t>
  </si>
  <si>
    <t>3.2  Adjustments total assets</t>
  </si>
  <si>
    <t>3.3  Net current assets</t>
  </si>
  <si>
    <t>3.4  Total asset base</t>
  </si>
  <si>
    <t>Cost of capital %</t>
  </si>
  <si>
    <t>3.5  Cost of capital pre tax rate</t>
  </si>
  <si>
    <t>3.6  Return on equity</t>
  </si>
  <si>
    <t>3.7  Average interest on debts</t>
  </si>
  <si>
    <t>3.8  Share of financing through equity</t>
  </si>
  <si>
    <t>Costs of common projects</t>
  </si>
  <si>
    <t>3.9  Common projects</t>
  </si>
  <si>
    <t xml:space="preserve">Costs of new and existing investments </t>
  </si>
  <si>
    <t>3.10  Depreciation</t>
  </si>
  <si>
    <t xml:space="preserve">3.11  Cost of capital </t>
  </si>
  <si>
    <t xml:space="preserve">3.12  Cost of leasing </t>
  </si>
  <si>
    <t xml:space="preserve">Eurocontrol costs </t>
  </si>
  <si>
    <t>3.13 Eurocontrol costs (Euro)</t>
  </si>
  <si>
    <t>3.14 Exchange rate (if applicable)</t>
  </si>
  <si>
    <t>3.15 Eurocontrol costs (national currency)</t>
  </si>
  <si>
    <t>4.  Total costs after deduction of costs for services to exempted flights (in nominal terms)</t>
  </si>
  <si>
    <t>4.1  Costs for exempted VFR flights</t>
  </si>
  <si>
    <t xml:space="preserve">4.2  Total determined/actual costs </t>
  </si>
  <si>
    <t>5.  Cost-efficiency KPI - Determined/Actual Unit Cost (in real terms)</t>
  </si>
  <si>
    <t>5.1  Inflation  %</t>
  </si>
  <si>
    <t>5.2  Inflation index (1)</t>
  </si>
  <si>
    <t>5.3  Total costs real terms (2)</t>
  </si>
  <si>
    <t>5.4 Total Service Units</t>
  </si>
  <si>
    <t>5.5 Unit cost in real terms prices (3)</t>
  </si>
  <si>
    <t>Costs and asset base items in '000  -  Service units in '000</t>
  </si>
  <si>
    <t xml:space="preserve">(2)   Determined costs (performance plan) and actual costs in real terms </t>
  </si>
  <si>
    <t>(3)   Determined unit costs (performance plan) and actual unit costs in real terms</t>
  </si>
  <si>
    <t>Currency: Euro</t>
  </si>
  <si>
    <t>NSA</t>
  </si>
  <si>
    <t>En route charging zone</t>
  </si>
  <si>
    <t>2022 D</t>
  </si>
  <si>
    <t>2023 D</t>
  </si>
  <si>
    <t>2024 D</t>
  </si>
  <si>
    <t>YoY variation</t>
  </si>
  <si>
    <t>Real en route unit costs (in national currency at 2017 prices)</t>
  </si>
  <si>
    <t xml:space="preserve">Table 2 - Unit rate calculation </t>
  </si>
  <si>
    <t>Reference Period 3</t>
  </si>
  <si>
    <t>Table 2 A - Adjustments relating to year n</t>
  </si>
  <si>
    <t>A. Cost-sharing</t>
  </si>
  <si>
    <t>Determined costs</t>
  </si>
  <si>
    <r>
      <t xml:space="preserve">1.1       Determined costs in nominal terms - VFR excl. - Table 1 </t>
    </r>
    <r>
      <rPr>
        <b/>
        <i/>
        <sz val="8"/>
        <rFont val="Calibri"/>
        <family val="2"/>
      </rPr>
      <t>(Art. 22)</t>
    </r>
  </si>
  <si>
    <t>Inflation adjustment calculation</t>
  </si>
  <si>
    <t>2.1       Determined costs subject to inflation adjustment</t>
  </si>
  <si>
    <t>2.2       Forecast inflation index - Table 1</t>
  </si>
  <si>
    <t>2.3       Actual inflation index  - Table 1</t>
  </si>
  <si>
    <t>2.4       Actual / forecast total inflation index (in %)</t>
  </si>
  <si>
    <r>
      <t xml:space="preserve">2.5       Inflation adjustment relating to year n </t>
    </r>
    <r>
      <rPr>
        <b/>
        <i/>
        <sz val="8"/>
        <rFont val="Calibri"/>
        <family val="2"/>
      </rPr>
      <t>(Art. 26)</t>
    </r>
  </si>
  <si>
    <t>Differences between determined and actual costs referred to in Article 28(4) to 28(6)</t>
  </si>
  <si>
    <r>
      <t xml:space="preserve">3.1       New and existing investments </t>
    </r>
    <r>
      <rPr>
        <i/>
        <sz val="8"/>
        <rFont val="Calibri"/>
        <family val="2"/>
      </rPr>
      <t>(Art. 28(4))</t>
    </r>
  </si>
  <si>
    <r>
      <t xml:space="preserve">3.3       Competent authorities and qualified entities costs </t>
    </r>
    <r>
      <rPr>
        <i/>
        <sz val="8"/>
        <rFont val="Calibri"/>
        <family val="2"/>
      </rPr>
      <t>(Art. 28(5))</t>
    </r>
  </si>
  <si>
    <r>
      <t xml:space="preserve">3.4       Eurocontrol costs </t>
    </r>
    <r>
      <rPr>
        <i/>
        <sz val="8"/>
        <rFont val="Calibri"/>
        <family val="2"/>
      </rPr>
      <t>(Art. 28(5))</t>
    </r>
  </si>
  <si>
    <r>
      <t xml:space="preserve">3.5       Pension costs </t>
    </r>
    <r>
      <rPr>
        <i/>
        <sz val="8"/>
        <rFont val="Calibri"/>
        <family val="2"/>
      </rPr>
      <t>(Art. 28(6))</t>
    </r>
  </si>
  <si>
    <r>
      <t xml:space="preserve">3.6       Interest on loans </t>
    </r>
    <r>
      <rPr>
        <i/>
        <sz val="8"/>
        <rFont val="Calibri"/>
        <family val="2"/>
      </rPr>
      <t>(Art. 28(6))</t>
    </r>
  </si>
  <si>
    <r>
      <t>3.7       Changes in law</t>
    </r>
    <r>
      <rPr>
        <i/>
        <sz val="8"/>
        <rFont val="Calibri"/>
        <family val="2"/>
      </rPr>
      <t xml:space="preserve"> (Art. 28(6))</t>
    </r>
  </si>
  <si>
    <r>
      <t xml:space="preserve">3.8       Differences between determined and actual costs relating to year n </t>
    </r>
    <r>
      <rPr>
        <b/>
        <i/>
        <sz val="8"/>
        <rFont val="Calibri"/>
        <family val="2"/>
      </rPr>
      <t>(Art. 28(4) to 28(6))</t>
    </r>
  </si>
  <si>
    <t>B. Traffic risk sharing</t>
  </si>
  <si>
    <t>Traffic risk sharing adjustment</t>
  </si>
  <si>
    <t>4.1       Determined costs subject to traffic risk sharing</t>
  </si>
  <si>
    <t>4.2       % deviation % referred to in Article 27(2) and 27(5)</t>
  </si>
  <si>
    <t>4.3       % additional revenue returned to users referred to in Article 27(3) and 27(5)</t>
  </si>
  <si>
    <t>4.4       % loss of revenue borne by airspace users referred to in Article 27(3) and 27(5)</t>
  </si>
  <si>
    <t xml:space="preserve">4.5       % deviation referred to in Article 27(4) </t>
  </si>
  <si>
    <t>4.6       Forecast total service units (performance plan)</t>
  </si>
  <si>
    <t>4.7       Actual total service units</t>
  </si>
  <si>
    <t>4.8       Actual / forecast total service units (in %)</t>
  </si>
  <si>
    <r>
      <t xml:space="preserve">4.9       Traffic risk sharing adjustment relating to year n </t>
    </r>
    <r>
      <rPr>
        <b/>
        <i/>
        <sz val="8"/>
        <rFont val="Calibri"/>
        <family val="2"/>
      </rPr>
      <t>(Art. 27(2) to 27(5))</t>
    </r>
  </si>
  <si>
    <t>Traffic adjustments</t>
  </si>
  <si>
    <r>
      <t xml:space="preserve">5.1      For determined costs not subject to traffic risk-sharing </t>
    </r>
    <r>
      <rPr>
        <i/>
        <sz val="8"/>
        <rFont val="Calibri"/>
        <family val="2"/>
      </rPr>
      <t>(Art. 27(8))</t>
    </r>
  </si>
  <si>
    <r>
      <t xml:space="preserve">5.2      Adjustments to year n unit rate not subject to traffic risk-sharing </t>
    </r>
    <r>
      <rPr>
        <i/>
        <sz val="8"/>
        <rFont val="Calibri"/>
        <family val="2"/>
      </rPr>
      <t>(Art. 27(9))</t>
    </r>
  </si>
  <si>
    <r>
      <t xml:space="preserve">5.3      Traffic adjustements relating to year n </t>
    </r>
    <r>
      <rPr>
        <b/>
        <i/>
        <sz val="8"/>
        <rFont val="Calibri"/>
        <family val="2"/>
      </rPr>
      <t>(Art. 27(8) and 27(9))</t>
    </r>
  </si>
  <si>
    <t>C. Financial incentive schemes on capacity and environment</t>
  </si>
  <si>
    <t>Adjustments relating to financial incentives</t>
  </si>
  <si>
    <r>
      <t xml:space="preserve">6.1      Financial incentives relating to capacity </t>
    </r>
    <r>
      <rPr>
        <i/>
        <sz val="8"/>
        <rFont val="Calibri"/>
        <family val="2"/>
      </rPr>
      <t>(Art. 11(3))</t>
    </r>
  </si>
  <si>
    <r>
      <t xml:space="preserve">6.2      Financial incentives relating to environment </t>
    </r>
    <r>
      <rPr>
        <i/>
        <sz val="8"/>
        <rFont val="Calibri"/>
        <family val="2"/>
      </rPr>
      <t>(Art. 11(4))</t>
    </r>
  </si>
  <si>
    <r>
      <t xml:space="preserve">6.3      Additional financial incentives relating to capacity </t>
    </r>
    <r>
      <rPr>
        <i/>
        <sz val="8"/>
        <rFont val="Calibri"/>
        <family val="2"/>
      </rPr>
      <t>(Art. 11(4))</t>
    </r>
  </si>
  <si>
    <r>
      <t xml:space="preserve">6.4      Financial incentives relating to year n </t>
    </r>
    <r>
      <rPr>
        <b/>
        <i/>
        <sz val="8"/>
        <rFont val="Calibri"/>
        <family val="2"/>
      </rPr>
      <t>(Art. 11(3) and 11(4))</t>
    </r>
  </si>
  <si>
    <t>D. Other adjustments</t>
  </si>
  <si>
    <t>Modulation of charges</t>
  </si>
  <si>
    <r>
      <t xml:space="preserve">7.1      Adjustment to ensure revenue neutrality for modulation of charges in year n </t>
    </r>
    <r>
      <rPr>
        <b/>
        <i/>
        <sz val="8"/>
        <rFont val="Calibri"/>
        <family val="2"/>
      </rPr>
      <t>(Art. 32(1))</t>
    </r>
  </si>
  <si>
    <t xml:space="preserve">Revision of the unit rate </t>
  </si>
  <si>
    <t>8.1       Temporary unit rate applied in year n</t>
  </si>
  <si>
    <r>
      <t xml:space="preserve">8.2       Difference in revenue due to the temporary application of unit rate in year n </t>
    </r>
    <r>
      <rPr>
        <b/>
        <i/>
        <sz val="8"/>
        <rFont val="Calibri"/>
        <family val="2"/>
      </rPr>
      <t>(Art. 29(5))</t>
    </r>
  </si>
  <si>
    <t>Cross-financing between charging zones</t>
  </si>
  <si>
    <t>Other revenues</t>
  </si>
  <si>
    <r>
      <t xml:space="preserve">10.1     Union assistance programmes </t>
    </r>
    <r>
      <rPr>
        <i/>
        <sz val="8"/>
        <rFont val="Calibri"/>
        <family val="2"/>
      </rPr>
      <t>(Art. 25(3)(a))</t>
    </r>
  </si>
  <si>
    <r>
      <t>10.3     Commercial activities (</t>
    </r>
    <r>
      <rPr>
        <i/>
        <sz val="8"/>
        <rFont val="Calibri"/>
        <family val="2"/>
      </rPr>
      <t>Art. 25(3)(b))</t>
    </r>
  </si>
  <si>
    <r>
      <t xml:space="preserve">10.4     Revenues from contracts with airport operators </t>
    </r>
    <r>
      <rPr>
        <i/>
        <sz val="8"/>
        <rFont val="Calibri"/>
        <family val="2"/>
      </rPr>
      <t>(Art. 25(3)(c))</t>
    </r>
  </si>
  <si>
    <r>
      <t xml:space="preserve">10.5     Total other revenues relating to year n </t>
    </r>
    <r>
      <rPr>
        <b/>
        <i/>
        <sz val="8"/>
        <rFont val="Calibri"/>
        <family val="2"/>
      </rPr>
      <t>(Art. 25(3))</t>
    </r>
  </si>
  <si>
    <t>Application of a lower unit rate</t>
  </si>
  <si>
    <r>
      <t xml:space="preserve">11.1     Loss of revenue relating to the application of a lower unit rate in n </t>
    </r>
    <r>
      <rPr>
        <b/>
        <i/>
        <sz val="8"/>
        <rFont val="Calibri"/>
        <family val="2"/>
      </rPr>
      <t>(Art. 29(6))</t>
    </r>
  </si>
  <si>
    <t>12        Total adjustments relating to year n</t>
  </si>
  <si>
    <t>Table 2 B - Calculation of the unit rate for year n (1)</t>
  </si>
  <si>
    <r>
      <t xml:space="preserve">13.1     Determined costs in nominal terms - VFR excl. </t>
    </r>
    <r>
      <rPr>
        <i/>
        <sz val="8"/>
        <rFont val="Calibri"/>
        <family val="2"/>
      </rPr>
      <t>(Art. 25(2)(a))</t>
    </r>
  </si>
  <si>
    <r>
      <t xml:space="preserve">13.2     Inflation adjustment : amount carried over to year n </t>
    </r>
    <r>
      <rPr>
        <i/>
        <sz val="8"/>
        <rFont val="Calibri"/>
        <family val="2"/>
      </rPr>
      <t>(Art. 25(2)(b))</t>
    </r>
  </si>
  <si>
    <r>
      <t xml:space="preserve">13.3     Traffic risk sharing adjustment : amounts carried over to year n </t>
    </r>
    <r>
      <rPr>
        <i/>
        <sz val="8"/>
        <rFont val="Calibri"/>
        <family val="2"/>
      </rPr>
      <t>(Art. 25(2)(c))</t>
    </r>
  </si>
  <si>
    <r>
      <t>13.4     Differences in costs as per Art. 28(4) to (6) : amounts carried over to year n</t>
    </r>
    <r>
      <rPr>
        <sz val="8"/>
        <rFont val="Calibri"/>
        <family val="2"/>
      </rPr>
      <t xml:space="preserve"> </t>
    </r>
    <r>
      <rPr>
        <i/>
        <sz val="8"/>
        <rFont val="Calibri"/>
        <family val="2"/>
      </rPr>
      <t>(Art. 25(2)(d))</t>
    </r>
  </si>
  <si>
    <r>
      <t xml:space="preserve">13.5     Financial incentives : amounts carried over to year n </t>
    </r>
    <r>
      <rPr>
        <i/>
        <sz val="8"/>
        <rFont val="Calibri"/>
        <family val="2"/>
      </rPr>
      <t>(Art. 25(2)(e))</t>
    </r>
  </si>
  <si>
    <r>
      <t>13.6     Modulation of charges : amounts carried over to year n</t>
    </r>
    <r>
      <rPr>
        <i/>
        <sz val="8"/>
        <rFont val="Calibri"/>
        <family val="2"/>
      </rPr>
      <t xml:space="preserve"> (Art. 25(2)(f))</t>
    </r>
  </si>
  <si>
    <r>
      <t xml:space="preserve">13.7     Traffic adjustments : amounts carried over to year n </t>
    </r>
    <r>
      <rPr>
        <sz val="8"/>
        <rFont val="Calibri"/>
        <family val="2"/>
      </rPr>
      <t>(Art. 25(2)(g) and (h))</t>
    </r>
  </si>
  <si>
    <r>
      <t xml:space="preserve">13.8     Other revenues </t>
    </r>
    <r>
      <rPr>
        <i/>
        <sz val="8"/>
        <rFont val="Calibri"/>
        <family val="2"/>
      </rPr>
      <t>(Art. 25(2)(i))</t>
    </r>
  </si>
  <si>
    <r>
      <t xml:space="preserve">13.9     Cross-financing between charging zones </t>
    </r>
    <r>
      <rPr>
        <i/>
        <sz val="8"/>
        <rFont val="Calibri"/>
        <family val="2"/>
      </rPr>
      <t>(Art. 25(2)(j))</t>
    </r>
  </si>
  <si>
    <r>
      <t xml:space="preserve">13.10   Difference in revenue from temporary application of unit rate </t>
    </r>
    <r>
      <rPr>
        <i/>
        <sz val="8"/>
        <rFont val="Calibri"/>
        <family val="2"/>
      </rPr>
      <t>(Art. 25(2)(k))</t>
    </r>
  </si>
  <si>
    <t>13.11  Grand total for the calculation of year n unit rate</t>
  </si>
  <si>
    <t>13.12  Forecast total service units for year n (performance plan)</t>
  </si>
  <si>
    <t xml:space="preserve">13.13  Unit rate for year n as per Art. 25(2) (in national currency) </t>
  </si>
  <si>
    <t>13.14  Reduction as per Art. 29(6), where applicable (in national currency)</t>
  </si>
  <si>
    <t>14        Applicable unit rate for year n</t>
  </si>
  <si>
    <t>Costs, revenues and other amounts  in '000  -  Service units in '000</t>
  </si>
  <si>
    <r>
      <t xml:space="preserve">(1) Including adjustments relating to previous reference periods </t>
    </r>
    <r>
      <rPr>
        <i/>
        <sz val="8"/>
        <rFont val="Calibri"/>
        <family val="2"/>
      </rPr>
      <t>(Art. 25(2)(l))</t>
    </r>
  </si>
  <si>
    <t>Table 3 - Complementary information on adjustments</t>
  </si>
  <si>
    <t>FILTER</t>
  </si>
  <si>
    <t>Complementary information on adjustments</t>
  </si>
  <si>
    <t>Amounts</t>
  </si>
  <si>
    <t>After RP</t>
  </si>
  <si>
    <t>Inflation adjustment 2018</t>
  </si>
  <si>
    <t>Inflation adjustment 2019</t>
  </si>
  <si>
    <t>RP2</t>
  </si>
  <si>
    <t>Total inflation adjustment up to 2019</t>
  </si>
  <si>
    <t>Inflation adjustment 2022</t>
  </si>
  <si>
    <t>Inflation adjustment 2023</t>
  </si>
  <si>
    <t>Inflation adjustment 2024</t>
  </si>
  <si>
    <t>Total</t>
  </si>
  <si>
    <t>Total inflation Adjustment (Art. 26)*</t>
  </si>
  <si>
    <t>Traffic risk sharing up to 2017</t>
  </si>
  <si>
    <t>Traffic risk sharing 2018</t>
  </si>
  <si>
    <t>Traffic risk sharing 2019</t>
  </si>
  <si>
    <t>Total traffic risk sharing adjustements up to 2019</t>
  </si>
  <si>
    <t>Traffic risk sharing 2022</t>
  </si>
  <si>
    <t>Traffic risk sharing 2023</t>
  </si>
  <si>
    <t>Traffic risk sharing 2024</t>
  </si>
  <si>
    <t>Total traffic risk sharing adjustment (Art. 27(2) to 27(5))*</t>
  </si>
  <si>
    <t>Difference in investment costs 2022</t>
  </si>
  <si>
    <t>Difference in investment costs 2023</t>
  </si>
  <si>
    <t>Difference in investment costs 2024</t>
  </si>
  <si>
    <t>Total adjustment relating to investment costs (Art. 28(4))</t>
  </si>
  <si>
    <t>Difference in competent authorities and QEs costs 2022</t>
  </si>
  <si>
    <t>Difference in competent authorities and QEs costs 2023</t>
  </si>
  <si>
    <t>Difference in competent authorities and QEs costs 2024</t>
  </si>
  <si>
    <t>Total adjustment relating to competent authorities and QEs costs (Art. 28(5))</t>
  </si>
  <si>
    <t>Difference in Eurocontrol costs 2022</t>
  </si>
  <si>
    <t>Difference in Eurocontrol costs 2023</t>
  </si>
  <si>
    <t>Difference in Eurocontrol costs 2024</t>
  </si>
  <si>
    <t>Total adjustment relating to Eurocontrol costs (Art. 28(5))</t>
  </si>
  <si>
    <t>Difference in pension costs 2022</t>
  </si>
  <si>
    <t>Difference in pension costs 2023</t>
  </si>
  <si>
    <t>Difference in pension costs 2024</t>
  </si>
  <si>
    <t>Total adjustment relating to pension costs (Art. 28(6))</t>
  </si>
  <si>
    <t>Difference in interest on loans 2022</t>
  </si>
  <si>
    <t>Difference in interest on loans 2023</t>
  </si>
  <si>
    <t>Difference in interest on loans 2024</t>
  </si>
  <si>
    <t>Total adjustment relating to interest on loans (Art. 28(6))</t>
  </si>
  <si>
    <t>Costs relating to change in law 2022</t>
  </si>
  <si>
    <t>Costs relating to change in law 2023</t>
  </si>
  <si>
    <t>Costs relating to change in law 2024</t>
  </si>
  <si>
    <t>Total adjustment relating to change in law (Art. 28(6))</t>
  </si>
  <si>
    <t>Cost exempt from cost sharing up to 2017</t>
  </si>
  <si>
    <t>Cost exempt from cost sharing 2018</t>
  </si>
  <si>
    <t>Cost exempt from cost sharing 2019</t>
  </si>
  <si>
    <t>Total adjustment relating to cost exempt from previous RPs</t>
  </si>
  <si>
    <t>Financial incentives year up to 2017</t>
  </si>
  <si>
    <t>Financial incentives year 2018</t>
  </si>
  <si>
    <t>Financial incentives year 2019</t>
  </si>
  <si>
    <t>Total financial incentives up to 2019</t>
  </si>
  <si>
    <t>Financial incentives year 2022</t>
  </si>
  <si>
    <t>Financial incentives year 2023</t>
  </si>
  <si>
    <t>Financial incentives year 2024</t>
  </si>
  <si>
    <t>Total financial incentives (Art. 11(3) and 11(4))*</t>
  </si>
  <si>
    <t>Modulation of charges  up to 2017</t>
  </si>
  <si>
    <t>Modulation of charges  year 2018</t>
  </si>
  <si>
    <t>Modulation of charges  year 2019</t>
  </si>
  <si>
    <t>Total modulation of charges up 2019</t>
  </si>
  <si>
    <t>Modulation of charges 2022</t>
  </si>
  <si>
    <t>Modulation of charges 2023</t>
  </si>
  <si>
    <t>Modulation of charges 2024</t>
  </si>
  <si>
    <t>Total adjustment relating to modulation of charges (Art. 32(1))*</t>
  </si>
  <si>
    <t>Traffic adjustment up to 2017</t>
  </si>
  <si>
    <t>Traffic adjustment 2018</t>
  </si>
  <si>
    <t>Traffic adjustment 2019</t>
  </si>
  <si>
    <t>Total traffic adjustments up to 2019</t>
  </si>
  <si>
    <t>Traffic adjustment on adjustments from previous RPs 2022</t>
  </si>
  <si>
    <t>Traffic adjustment on adjustments from previous RPs 2023</t>
  </si>
  <si>
    <t>Traffic adjustment on adjustments from previous RPs 2024</t>
  </si>
  <si>
    <t>Total traffic adjustment on adjustments from previous reference periods</t>
  </si>
  <si>
    <t>Traffic adjustment 2022</t>
  </si>
  <si>
    <t>Traffic adjustment 2023</t>
  </si>
  <si>
    <t>Traffic adjustment 2024</t>
  </si>
  <si>
    <t>Total traffic adjustment (Art. 27(8) and 27(9))*</t>
  </si>
  <si>
    <t>Revenues received from Union assistance programmes up to 2017</t>
  </si>
  <si>
    <t>Revenues received from Union assistance programmes in 2018</t>
  </si>
  <si>
    <t>Revenues received from Union assistance programmes in 2019</t>
  </si>
  <si>
    <t>Total revenues received from Union assistance programmes up to 2019</t>
  </si>
  <si>
    <t>Revenues received from Union assistance programmes in 2022</t>
  </si>
  <si>
    <t>Revenues received from Union assistance programmes in 2023</t>
  </si>
  <si>
    <t>Revenues received from Union assistance programmes in 2024</t>
  </si>
  <si>
    <t>Total revenues received from Union assistance programmes (Art. 25(3)(a))*</t>
  </si>
  <si>
    <t>Revenues received from national public funding up to 2017</t>
  </si>
  <si>
    <t>Revenues received from national public funding in 2018</t>
  </si>
  <si>
    <t>Revenues received from national public funding in 2019</t>
  </si>
  <si>
    <t>Total revenues received from national public funding up to 2019</t>
  </si>
  <si>
    <t>Revenues received from national public funding in 2022</t>
  </si>
  <si>
    <t>Revenues received from national public funding in 2023</t>
  </si>
  <si>
    <t>Revenues received from national public funding in 2024</t>
  </si>
  <si>
    <t>Total revenues received from national public funding (Art. 25(3)(a))*</t>
  </si>
  <si>
    <t>Revenues from commercial activities up to 2017</t>
  </si>
  <si>
    <t>Revenues from commercial activities in 2018</t>
  </si>
  <si>
    <t>Revenues from commercial activities in 2019</t>
  </si>
  <si>
    <t>Total revenues from commercial activities up to 2019</t>
  </si>
  <si>
    <t>Revenues from commercial activities in 2022</t>
  </si>
  <si>
    <t>Revenues from commercial activities in 2023</t>
  </si>
  <si>
    <t>Revenues from commercial activities in 2024</t>
  </si>
  <si>
    <t>Total revenues from commercial activities (Art. 25(3)(b))*</t>
  </si>
  <si>
    <t>Revenues from contracts with airport operators up to 2017</t>
  </si>
  <si>
    <t>Revenues from contracts with airport operators in 2018</t>
  </si>
  <si>
    <t>Revenues from contracts with airport operators in 2019</t>
  </si>
  <si>
    <t>Total revenues from contracts with airport operators up to 2019</t>
  </si>
  <si>
    <t>Revenues from contracts with airport operators in 2022</t>
  </si>
  <si>
    <t>Revenues from contracts with airport operators in 2023</t>
  </si>
  <si>
    <t>Revenues from contracts with airport operators in 2024</t>
  </si>
  <si>
    <t>Total revenues from contracts with airport operators (Art. 25(3)(c))*</t>
  </si>
  <si>
    <t>Revenue difference - revision of UR 2022</t>
  </si>
  <si>
    <t>Revenue difference - revision of UR 2023</t>
  </si>
  <si>
    <t>Revenue difference - revision of UR 2024</t>
  </si>
  <si>
    <t>Total revenue differences from temporary application of UR (Art. 29(5))</t>
  </si>
  <si>
    <t>Total adjustments</t>
  </si>
  <si>
    <t>Amounts  in '000  (national currency)</t>
  </si>
  <si>
    <t>* Including carry-overs relating to the previous reference period(s)</t>
  </si>
  <si>
    <t>Table 4 - Complementary information on common projects and on revenues from Union assistance programmes allocated to the charging zone</t>
  </si>
  <si>
    <t>RP3 Cost-efficiency targets</t>
  </si>
  <si>
    <t>Baseline 2019</t>
  </si>
  <si>
    <t>2019 B</t>
  </si>
  <si>
    <t>National currency</t>
  </si>
  <si>
    <t>EUR</t>
  </si>
  <si>
    <t>Actual costs 2012-2019</t>
  </si>
  <si>
    <t>Determined costs - Performance Plan  - RP3</t>
  </si>
  <si>
    <t xml:space="preserve">                                                                                                                                                                                              Table 1 - Total Costs and Unit Costs</t>
  </si>
  <si>
    <t>Baseline 2014</t>
  </si>
  <si>
    <t>Cross-financing to (-) / from (+) other charging zone(s) relating to 2022</t>
  </si>
  <si>
    <t>Cross-financing to (-) / from (+) other charging zone(s) relating to 2023</t>
  </si>
  <si>
    <t>Cross-financing to (-) / from (+) other charging zone(s) relating to 2024</t>
  </si>
  <si>
    <t>Total cross-financing to (-) / from (+) other charging zone(s)</t>
  </si>
  <si>
    <t>#087</t>
  </si>
  <si>
    <t>3.10</t>
  </si>
  <si>
    <t>Check that depreciation in item 3.10 is the same as in item 1.3 (in '000 NC)</t>
  </si>
  <si>
    <t>#088</t>
  </si>
  <si>
    <t>3.11</t>
  </si>
  <si>
    <t>Check that cost of capital in item 3.11 is calculated based on NBV of fixed assets (in '000 NC)</t>
  </si>
  <si>
    <t>Cost of capital - item 3.11 (in '000 NC)</t>
  </si>
  <si>
    <t>NBV of fixed assets * WACC rate (in '000 NC)</t>
  </si>
  <si>
    <t>#068</t>
  </si>
  <si>
    <t>3.13</t>
  </si>
  <si>
    <t>Check that Eurocontrol costs (in '000 Euro) are filled in and different from 0</t>
  </si>
  <si>
    <t>Eurocontrol costs (in '000 Euro)</t>
  </si>
  <si>
    <t>#068b</t>
  </si>
  <si>
    <t>3.15</t>
  </si>
  <si>
    <t>Check calculation of Eurocontrol costs (in '000 NC)</t>
  </si>
  <si>
    <t>Eurocontrol costs (in '000 NC)</t>
  </si>
  <si>
    <t xml:space="preserve"> #054</t>
  </si>
  <si>
    <t>Check that Eurocontrol costs are = to T1 NSA (Other States costs)</t>
  </si>
  <si>
    <t>Eurocontrol costs reported in item 3.15 (in '000 NC)</t>
  </si>
  <si>
    <t>Other State costs reported in item 2.9 (in '000 NC)</t>
  </si>
  <si>
    <t xml:space="preserve"> #055</t>
  </si>
  <si>
    <r>
      <t xml:space="preserve">Check that Eurocontrol costs are </t>
    </r>
    <r>
      <rPr>
        <sz val="11"/>
        <rFont val="Calibri"/>
        <family val="2"/>
      </rPr>
      <t>≤</t>
    </r>
    <r>
      <rPr>
        <sz val="11"/>
        <rFont val="Calibri"/>
        <family val="2"/>
        <charset val="238"/>
        <scheme val="minor"/>
      </rPr>
      <t xml:space="preserve"> to T1 NSA (Other operating costs)</t>
    </r>
  </si>
  <si>
    <t>Other operating costs of NSA reported in item 1.2 (in '000 NC)</t>
  </si>
  <si>
    <t>CALCULATION OF UNIT RATES - TABLE 2</t>
  </si>
  <si>
    <t>Checks for T2 (consolidated)</t>
  </si>
  <si>
    <t xml:space="preserve"> #023</t>
  </si>
  <si>
    <t>1.1</t>
  </si>
  <si>
    <t>Consistency of determined costs in nominal terms (VFR excl.) with T1 Consolidated</t>
  </si>
  <si>
    <t>Determined costs in nominal terms - VFR excl. - Table 2 Item 1.1 (in '000 NC)</t>
  </si>
  <si>
    <t>Total determined/actual costs - Table 1 (in '000 NC)</t>
  </si>
  <si>
    <t xml:space="preserve"> #023b</t>
  </si>
  <si>
    <t>Consistency of determined costs subject to inflation adjustment with T1 Consolidated</t>
  </si>
  <si>
    <t>Determined costs subject to inflation adjustment - Table 2 (in '000 NC)</t>
  </si>
  <si>
    <t>Determined costs subject to inflation adjustment - Table 1 (in '000 NC)</t>
  </si>
  <si>
    <t xml:space="preserve"> #025</t>
  </si>
  <si>
    <t>2.2</t>
  </si>
  <si>
    <t>Consistency of forecast inflation index with T1 Consolidated</t>
  </si>
  <si>
    <t>Forecast inflation index - Table 2</t>
  </si>
  <si>
    <t>Forecast inflation index - Table 1</t>
  </si>
  <si>
    <t xml:space="preserve"> #023c</t>
  </si>
  <si>
    <t>4.1</t>
  </si>
  <si>
    <t>Consistency of determined costs subject to traffic risk-sharing with T1 Consolidated</t>
  </si>
  <si>
    <t>Determined costs subject to traffic risk-sharing - Table 2 (in '000 NC)</t>
  </si>
  <si>
    <t>Determined costs subject to traffic risk-sharing - Table 1 (in '000 NC)</t>
  </si>
  <si>
    <t xml:space="preserve"> #027</t>
  </si>
  <si>
    <t>4.6</t>
  </si>
  <si>
    <t>Consistency of forecast total service units (performance plan) with T1 Consolidated</t>
  </si>
  <si>
    <t>Forecast total service units - Table 2 (in '000)</t>
  </si>
  <si>
    <t>Forecast total service units - Table 1 (in '000)</t>
  </si>
  <si>
    <t xml:space="preserve"> #039</t>
  </si>
  <si>
    <t>10.5</t>
  </si>
  <si>
    <t>Sum of other revenues relating to year n</t>
  </si>
  <si>
    <t>Total other revenues relating to year n (in '000 NC)</t>
  </si>
  <si>
    <t>Sum of items 10.1 to 10.4 (in '000 NC)</t>
  </si>
  <si>
    <t>13.1</t>
  </si>
  <si>
    <t>Determined costs in nominal terms (VFR excl.)</t>
  </si>
  <si>
    <t>Determined costs in nominal terms - Item 13.1 (in '000 NC)</t>
  </si>
  <si>
    <t>Determined costs in nominal terms - Item 1.1 (in '000 NC)</t>
  </si>
  <si>
    <t>#071</t>
  </si>
  <si>
    <t>13.2</t>
  </si>
  <si>
    <t>Consistency of inflation adjustment carried-over to unit rate year n with T3</t>
  </si>
  <si>
    <t>Amounts carried-over from Table 2 (in '000 NC)</t>
  </si>
  <si>
    <t>Amounts carried-over from Table 3 (in '000 NC)</t>
  </si>
  <si>
    <t>#073</t>
  </si>
  <si>
    <t>13.3</t>
  </si>
  <si>
    <t>Consistency of traffic risk-sharing adjustment carried-over to unit rate year n with T3</t>
  </si>
  <si>
    <t>#074</t>
  </si>
  <si>
    <t>13.4</t>
  </si>
  <si>
    <t>Consistency of costs exempt from cost-sharing carried-over to unit rate year n with T3</t>
  </si>
  <si>
    <t>#075</t>
  </si>
  <si>
    <t>13.5</t>
  </si>
  <si>
    <t>Consistency of financial incentives carried-over to unit rate year n with T3</t>
  </si>
  <si>
    <t>#076</t>
  </si>
  <si>
    <t>13.6</t>
  </si>
  <si>
    <t>Consistency of modulation of charges carried-over to unit rate year n with T3</t>
  </si>
  <si>
    <t>#077</t>
  </si>
  <si>
    <t>13.7</t>
  </si>
  <si>
    <t>Consistency of traffic adjustment carried-over to unit rate year n with T3</t>
  </si>
  <si>
    <t>#079</t>
  </si>
  <si>
    <t>13.8</t>
  </si>
  <si>
    <t>Consistency of other revenues carried-over to unit rate year n with T3</t>
  </si>
  <si>
    <t>#080</t>
  </si>
  <si>
    <t>13.9</t>
  </si>
  <si>
    <t>Consistency of cross-financing carried-over to unit rate year n with T3</t>
  </si>
  <si>
    <t>#078b</t>
  </si>
  <si>
    <t>13.10</t>
  </si>
  <si>
    <t>Consistency of revenue differences from temporary application of UR with T3</t>
  </si>
  <si>
    <t>#070</t>
  </si>
  <si>
    <t>13.2-13.10</t>
  </si>
  <si>
    <t>Consistency of total adjustments carried over to unit rate year n with T3</t>
  </si>
  <si>
    <t>Sum of amounts carried-over from Table 2 (in '000 NC)</t>
  </si>
  <si>
    <t xml:space="preserve"> #040</t>
  </si>
  <si>
    <t>13.11</t>
  </si>
  <si>
    <t>Grand total for the calculation of year n unit rate</t>
  </si>
  <si>
    <t>Grand total for the calculation of year n unit rate (in '000 NC)</t>
  </si>
  <si>
    <t>Sum of items 13.1 to 13.10 (in '000 NC)</t>
  </si>
  <si>
    <t xml:space="preserve"> #027b</t>
  </si>
  <si>
    <t>13.12</t>
  </si>
  <si>
    <t>Forecast total service units for year n (performance plan)</t>
  </si>
  <si>
    <t>Forecast total service units - Item  13.12 (in '000)</t>
  </si>
  <si>
    <t>Forecast total service units - Item  4.6 (in '000)</t>
  </si>
  <si>
    <t xml:space="preserve"> #081</t>
  </si>
  <si>
    <t>13.13</t>
  </si>
  <si>
    <t>Calculation of the unit rate for year n</t>
  </si>
  <si>
    <t>Unit Rate for year n</t>
  </si>
  <si>
    <t>Grand total for the calculation of year n unit rate / Forecast total service units</t>
  </si>
  <si>
    <t xml:space="preserve"> #081b</t>
  </si>
  <si>
    <t>14</t>
  </si>
  <si>
    <t>Calculation of the applicable unit rate for year n</t>
  </si>
  <si>
    <t>Applicable unit rate for year n</t>
  </si>
  <si>
    <t>Unit Rate for year n - Reduction as per Art. 29(6)</t>
  </si>
  <si>
    <t xml:space="preserve"> #089</t>
  </si>
  <si>
    <t>% of traffic deviation set as deadband is 2%</t>
  </si>
  <si>
    <t>% of traffic deviation</t>
  </si>
  <si>
    <t xml:space="preserve"> #035</t>
  </si>
  <si>
    <t>4.3</t>
  </si>
  <si>
    <t>% of TRS additional revenue returned to users is 70%</t>
  </si>
  <si>
    <t>% additional revenue returned to users in year n+2</t>
  </si>
  <si>
    <t xml:space="preserve"> #036</t>
  </si>
  <si>
    <t>4.4</t>
  </si>
  <si>
    <t>% of TRS loss borne by users is 70%</t>
  </si>
  <si>
    <t>% loss of revenue borne by airspace users in year n+2</t>
  </si>
  <si>
    <t xml:space="preserve"> #090</t>
  </si>
  <si>
    <t>4.5</t>
  </si>
  <si>
    <t>% of traffic deviation set as threshold is 10%</t>
  </si>
  <si>
    <t>Checks for T3 (consolidated)</t>
  </si>
  <si>
    <t>i</t>
  </si>
  <si>
    <t>Total adjustments relating to year n to be carried-over</t>
  </si>
  <si>
    <t>Sum of amounts to be carried-over from Table 2 (in '000 NC)</t>
  </si>
  <si>
    <t>Sum of amounts to be carried-over from Table 3 (in '000 NC)</t>
  </si>
  <si>
    <t>ii</t>
  </si>
  <si>
    <t>Inflation adjustment</t>
  </si>
  <si>
    <t>Amounts to be carried-over from Table 2 (in '000 NC)</t>
  </si>
  <si>
    <t>Amounts to be carried-over from Table 3 (in '000 NC)</t>
  </si>
  <si>
    <t>iii</t>
  </si>
  <si>
    <t>Costs exempt</t>
  </si>
  <si>
    <t>iv</t>
  </si>
  <si>
    <t>Traffic risk-sharing</t>
  </si>
  <si>
    <t>v</t>
  </si>
  <si>
    <t>Traffic adjustment</t>
  </si>
  <si>
    <t>vi</t>
  </si>
  <si>
    <t>Financial incentives</t>
  </si>
  <si>
    <t>vii</t>
  </si>
  <si>
    <t>viii</t>
  </si>
  <si>
    <t>Revision of the unit rate</t>
  </si>
  <si>
    <t>#083</t>
  </si>
  <si>
    <t>ix</t>
  </si>
  <si>
    <t>Cross-financing</t>
  </si>
  <si>
    <t>#084</t>
  </si>
  <si>
    <t>#085</t>
  </si>
  <si>
    <t>xi</t>
  </si>
  <si>
    <t>#091</t>
  </si>
  <si>
    <t>Check that pension costs (in '000 NC) are filled in and different from 0</t>
  </si>
  <si>
    <t>x</t>
  </si>
  <si>
    <t>Check that adjustments from current and future years are not anticipatively included in T3 and are equal to 0</t>
  </si>
  <si>
    <t>Sum of adjustments (in '000 NC)</t>
  </si>
  <si>
    <t>2020/2021</t>
  </si>
  <si>
    <t>(1)  Inflation index - Base 100 in 2017</t>
  </si>
  <si>
    <t>3)  Reduction as per Art. 29(6) applied In 2020 (in national currency)</t>
  </si>
  <si>
    <t xml:space="preserve">      Reduction as per Art. 29(6) applied In 2021 (in national currency)</t>
  </si>
  <si>
    <t>DELETED</t>
  </si>
  <si>
    <t>2020-2021</t>
  </si>
  <si>
    <t>Traffic risk sharing 2020-2021 (exceptional measures)</t>
  </si>
  <si>
    <t>Difference in investment costs 2020-2021 (exceptional measures)</t>
  </si>
  <si>
    <t>Difference in competent authorities and QEs costs 2020-2021 (exc.meas.)</t>
  </si>
  <si>
    <t>Difference in Eurocontrol costs 2020-2021 (exceptional measures)</t>
  </si>
  <si>
    <t>Difference in pension costs 2020-2021 (exceptional measures)</t>
  </si>
  <si>
    <t>Difference in interest on loans 2020-2021 (exceptional measures)</t>
  </si>
  <si>
    <t>Costs relating to change in law 2020-2021 (exceptional measures)</t>
  </si>
  <si>
    <t>Traffic adjustment 2020-2021 (exceptional measures)</t>
  </si>
  <si>
    <t>Inflation adjustment 2020-2021</t>
  </si>
  <si>
    <t>Cross-financing to (-) / from (+) other charging zone(s) 2020-2021</t>
  </si>
  <si>
    <t>Revenue difference - revision of UR 2020-2021</t>
  </si>
  <si>
    <t>Revenues from contracts with airport operators in 2020-2021</t>
  </si>
  <si>
    <t>Revenues from commercial activities in 2020-2021</t>
  </si>
  <si>
    <t>Revenues received from national public funding in 2020-2021</t>
  </si>
  <si>
    <t>Revenues received from Union assistance programmes in 2020-2021</t>
  </si>
  <si>
    <t>Modulation of charges 2020-2021</t>
  </si>
  <si>
    <t>a) RP3 revised cost-efficiency performance targets (IR 2020/1627)</t>
  </si>
  <si>
    <t xml:space="preserve">       RP3 revised cost-efficiency targets (determined 2020-2024)</t>
  </si>
  <si>
    <t>2014 B</t>
  </si>
  <si>
    <t>2020/2021 D</t>
  </si>
  <si>
    <t>vs. 2014 B</t>
  </si>
  <si>
    <t>vs. 2019 B</t>
  </si>
  <si>
    <r>
      <t xml:space="preserve">Total </t>
    </r>
    <r>
      <rPr>
        <sz val="11"/>
        <color indexed="8"/>
        <rFont val="Calibri"/>
        <family val="2"/>
      </rPr>
      <t>en route</t>
    </r>
    <r>
      <rPr>
        <sz val="11"/>
        <rFont val="Calibri"/>
        <family val="2"/>
      </rPr>
      <t xml:space="preserve"> costs in nominal terms (in national currency)</t>
    </r>
  </si>
  <si>
    <r>
      <t xml:space="preserve">Total </t>
    </r>
    <r>
      <rPr>
        <b/>
        <sz val="11"/>
        <color indexed="8"/>
        <rFont val="Calibri"/>
        <family val="2"/>
      </rPr>
      <t>en route</t>
    </r>
    <r>
      <rPr>
        <b/>
        <sz val="11"/>
        <rFont val="Calibri"/>
        <family val="2"/>
      </rPr>
      <t xml:space="preserve"> costs in real terms (in national currency at 2017 prices)</t>
    </r>
  </si>
  <si>
    <r>
      <t xml:space="preserve">Total en route costs in real terms (in EUR2017) </t>
    </r>
    <r>
      <rPr>
        <b/>
        <vertAlign val="superscript"/>
        <sz val="11"/>
        <rFont val="Calibri"/>
        <family val="2"/>
      </rPr>
      <t>1</t>
    </r>
  </si>
  <si>
    <r>
      <t xml:space="preserve">Total </t>
    </r>
    <r>
      <rPr>
        <sz val="11"/>
        <color indexed="8"/>
        <rFont val="Calibri"/>
        <family val="2"/>
      </rPr>
      <t>en route</t>
    </r>
    <r>
      <rPr>
        <sz val="11"/>
        <rFont val="Calibri"/>
        <family val="2"/>
      </rPr>
      <t xml:space="preserve"> Service Units (TSU)</t>
    </r>
  </si>
  <si>
    <r>
      <t xml:space="preserve">Real en route unit costs (in EUR2017) </t>
    </r>
    <r>
      <rPr>
        <b/>
        <vertAlign val="superscript"/>
        <sz val="11"/>
        <rFont val="Calibri"/>
        <family val="2"/>
      </rPr>
      <t>1</t>
    </r>
  </si>
  <si>
    <r>
      <rPr>
        <vertAlign val="superscript"/>
        <sz val="11"/>
        <rFont val="Calibri"/>
        <family val="2"/>
        <scheme val="minor"/>
      </rPr>
      <t>1</t>
    </r>
    <r>
      <rPr>
        <sz val="11"/>
        <rFont val="Calibri"/>
        <family val="2"/>
        <scheme val="minor"/>
      </rPr>
      <t xml:space="preserve"> Average exchange rate 2017 (1 EUR=)</t>
    </r>
  </si>
  <si>
    <t>b) Information on the baseline values for the determined costs and the determined unit costs</t>
  </si>
  <si>
    <t>Actuals 2014</t>
  </si>
  <si>
    <t>Actuals 2019</t>
  </si>
  <si>
    <t>2014 Baseline</t>
  </si>
  <si>
    <t>2019 Baseline</t>
  </si>
  <si>
    <t>2014 A</t>
  </si>
  <si>
    <t>2019 A</t>
  </si>
  <si>
    <t>adjustments</t>
  </si>
  <si>
    <t>Total en route costs in nominal terms (in national currency)</t>
  </si>
  <si>
    <t>Total en route costs in real terms (in national currency at 2017 prices)</t>
  </si>
  <si>
    <t>Total en route Service Units (TSU)</t>
  </si>
  <si>
    <t>Footnote 2</t>
  </si>
  <si>
    <t>Footnote 3</t>
  </si>
  <si>
    <t>Eurocontrol costs (in '000 Euro) * exchange rate - Note: (check sum for combined year 2020-2021)</t>
  </si>
  <si>
    <t>Total determined/actual costs after deduction of costs for exempted VFR flights / price index (in '000 NC) - Note: (check sum for combined year 2020-2021)</t>
  </si>
  <si>
    <t>Total costs by nature (in '000 NC) - Note: (check sum for combined year 2020-2021)</t>
  </si>
  <si>
    <t>Sum of items 1.1 to 1.5 (in '000 NC) - Note: (check sum for combined year 2020-2021)</t>
  </si>
  <si>
    <t>Total costs by service (in '000 NC) - Note: (check sum for combined year 2020-2021)</t>
  </si>
  <si>
    <t>Sum of items 2.1 to 2.9 (in '000 NC) - Note: (check sum for combined year 2020-2021)</t>
  </si>
  <si>
    <t>Pension costs (in '000 NC) - Note: (check sum for combined year 2020-2021)</t>
  </si>
  <si>
    <t>Total Service Units (ANSP) - Note: (check sum for combined year 2020-2021)</t>
  </si>
  <si>
    <t>Total Service Units (Consolidated) - Note: (check sum for combined year 2020-2021)</t>
  </si>
  <si>
    <t>Depreciation - item 1.3 (in '000 NC) - Note: (check sum for combined year 2020-2021)</t>
  </si>
  <si>
    <t>Depreciation - item 3.10 (in '000 NC) - Note: (check sum for combined year 2020-2021)</t>
  </si>
  <si>
    <t>Amounts carried-over from Table 3 (in '000 NC) - Note: (check sum for combined year 2020-2021)</t>
  </si>
  <si>
    <t>Sum of amounts carried-over from Table 3 (in '000 NC) - Note: (check sum for combined year 2020-2021)</t>
  </si>
  <si>
    <t>Determined costs subject to traffic risk-sharing - Table 2 (in '000 NC) is equal to 0</t>
  </si>
  <si>
    <t xml:space="preserve"> #101</t>
  </si>
  <si>
    <t>13.14</t>
  </si>
  <si>
    <t>Reduction as per Art. 29(6)</t>
  </si>
  <si>
    <t>Reduction as per Art. 29(6) is &lt;=0</t>
  </si>
  <si>
    <t>Note: Adjustments relating to RP3 are to be calculated and carried forward only once the RP3 performance plan has been adopted in accordance with Article 16 (a) or (b)</t>
  </si>
  <si>
    <t>#104</t>
  </si>
  <si>
    <t>Amounts to be carried-over from Table 3 (in '000 NC) are &lt;=0</t>
  </si>
  <si>
    <t>Amounts received</t>
  </si>
  <si>
    <t>Project reference
 (as per Grant Agreement)</t>
  </si>
  <si>
    <t>Project title</t>
  </si>
  <si>
    <t>Value of funded project 
in '000 Euro</t>
  </si>
  <si>
    <t>Amounts granted (as per GA)       in '000 Euro</t>
  </si>
  <si>
    <t>Common project y/n</t>
  </si>
  <si>
    <t>Actual amounts received (charging zone) in '000 Euro</t>
  </si>
  <si>
    <t>For the   charging zone</t>
  </si>
  <si>
    <t>Project y/n</t>
  </si>
  <si>
    <t>EU-TM-0136-M</t>
  </si>
  <si>
    <t>DP Implementation - Call CEF 2014</t>
  </si>
  <si>
    <t>Y</t>
  </si>
  <si>
    <t>2015-EU-TM-0196-M</t>
  </si>
  <si>
    <t>DP Implementation - CALLS CEF 2015</t>
  </si>
  <si>
    <t>2016-EU-TM-0117-M</t>
  </si>
  <si>
    <t>SESAR Deployment Programme Implementation 2016</t>
  </si>
  <si>
    <t>2017-EU-TM-0076-M</t>
  </si>
  <si>
    <t>SESAR Deployment Programme Implementation 2017</t>
  </si>
  <si>
    <t>Total in '000 Euro</t>
  </si>
  <si>
    <t>Total in '000 national currency</t>
  </si>
  <si>
    <t>Amounts retained in respect of aministrative costs for the charging zone in '000 Euro</t>
  </si>
  <si>
    <t>Total to be reimbursed for the charging zone in '000 Euro</t>
  </si>
  <si>
    <t>Amounts reimbursed to users (charging zone) in '000 national currency</t>
  </si>
  <si>
    <t>Finland</t>
  </si>
  <si>
    <t>Finnish Meteorological Institute</t>
  </si>
  <si>
    <t>Reference period 3</t>
  </si>
  <si>
    <t>Total Service Units (MET) - Note: (check sum for combined year 2020-2021)</t>
  </si>
  <si>
    <t>Inflation rate (%) (MET)</t>
  </si>
  <si>
    <t>Price Index (MET)</t>
  </si>
  <si>
    <t>Consistency of determined costs in nominal terms (VFR excl.) with T1</t>
  </si>
  <si>
    <t>Consistency of determined costs subject to inflation adjustment with T1</t>
  </si>
  <si>
    <t>Consistency of forecast inflation index with T1</t>
  </si>
  <si>
    <t>Consistency of determined costs subject to traffic risk-sharing with T1</t>
  </si>
  <si>
    <t>Consistency of forecast total service units (performance plan) with T1</t>
  </si>
  <si>
    <t>ADJUSTMENTS CARRY-OVERS - TABLE 3</t>
  </si>
  <si>
    <t>(2) Unit rate as per Art. 25(2) applied temporary in 2020 (in national currency)</t>
  </si>
  <si>
    <t xml:space="preserve">       Unit rate as per Art. 25(2) applied temporary in 2021 (in national currency)</t>
  </si>
  <si>
    <t>4) Forecast service units used for the unit rate as per Art. 25(2) applied temporary in 2020</t>
  </si>
  <si>
    <t xml:space="preserve">     Forecast service units used for the unit rate as per Art. 25(2) applied temporary in 2021</t>
  </si>
  <si>
    <t>Traffic adjustment on adjustments from previous RPs 2020</t>
  </si>
  <si>
    <t>Traffic adjustment on adjustments from previous RPs 2021</t>
  </si>
  <si>
    <t>Fintraffic ANS</t>
  </si>
  <si>
    <t>Adjustments from previous RPs</t>
  </si>
  <si>
    <t xml:space="preserve">RP3 adjustments </t>
  </si>
  <si>
    <t>9.1       Cross-financing to (-) / from (+) other charging zone(s) relating to year n</t>
  </si>
  <si>
    <t>10.2     National public funding (Art. 25(3)(a))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</si>
</sst>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4">
    <numFmt numFmtId="41" formatCode="_-* #,##0_-;\-* #,##0_-;_-* &quot;-&quot;_-;_-@_-"/>
    <numFmt numFmtId="44" formatCode="_-* #,##0.00\ &quot;€&quot;_-;\-* #,##0.00\ &quot;€&quot;_-;_-* &quot;-&quot;??\ &quot;€&quot;_-;_-@_-"/>
    <numFmt numFmtId="43" formatCode="_-* #,##0.00_-;\-* #,##0.00_-;_-* &quot;-&quot;??_-;_-@_-"/>
    <numFmt numFmtId="164" formatCode="_(* #,##0_);_(* \(#,##0\);_(* &quot;-&quot;_);_(@_)"/>
    <numFmt numFmtId="165" formatCode="_(&quot;£&quot;* #,##0.00_);_(&quot;£&quot;* \(#,##0.00\);_(&quot;£&quot;* &quot;-&quot;??_);_(@_)"/>
    <numFmt numFmtId="166" formatCode="_(* #,##0.00_);_(* \(#,##0.00\);_(* &quot;-&quot;??_);_(@_)"/>
    <numFmt numFmtId="167" formatCode="_-* #,##0.00\ _€_-;\-* #,##0.00\ _€_-;_-* &quot;-&quot;??\ _€_-;_-@_-"/>
    <numFmt numFmtId="168" formatCode="0.000"/>
    <numFmt numFmtId="169" formatCode="0.000%"/>
    <numFmt numFmtId="170" formatCode="_-* #,##0_-;\-* #,##0_-;_-* &quot;-&quot;??_-;_-@_-"/>
    <numFmt numFmtId="171" formatCode="#,##0.000"/>
    <numFmt numFmtId="172" formatCode="0.0%"/>
    <numFmt numFmtId="173" formatCode="#,##0.0"/>
    <numFmt numFmtId="174" formatCode="0.0"/>
    <numFmt numFmtId="175" formatCode="#,##0.000000"/>
    <numFmt numFmtId="176" formatCode="\$#,##0.0,_);[Red]&quot;($&quot;#,##0.0,\)"/>
    <numFmt numFmtId="177" formatCode="#,##0.00%;[Red]\(#,##0.00%\);&quot;-&quot;"/>
    <numFmt numFmtId="178" formatCode="#,##0;[Red]\-#,##0;\-"/>
    <numFmt numFmtId="179" formatCode="_-* #,##0\ _€_-;\-* #,##0\ _€_-;_-* &quot;-&quot;??\ _€_-;_-@_-"/>
    <numFmt numFmtId="180" formatCode="#,##0;[Red]\(#,##0\);&quot;-&quot;"/>
    <numFmt numFmtId="181" formatCode="#,##0,_);[Red]\(#,##0,\)"/>
    <numFmt numFmtId="182" formatCode="#,##0.00;[Red]\(#,##0.00\);&quot;-&quot;"/>
    <numFmt numFmtId="183" formatCode="_(* #,##0_);_(* \(#,##0\)"/>
    <numFmt numFmtId="184" formatCode="\ \-\ \ "/>
    <numFmt numFmtId="185" formatCode="mmm\-yyyy"/>
    <numFmt numFmtId="186" formatCode="dd\ mmm\ yy"/>
    <numFmt numFmtId="187" formatCode="#,##0;\(#,##0\)"/>
    <numFmt numFmtId="188" formatCode="#,##0;\-#,##0;\-"/>
    <numFmt numFmtId="189" formatCode="#,##0_ ;[Red]\(#,##0\);\-\ "/>
    <numFmt numFmtId="190" formatCode="#,##0;\(#,##0\);\-"/>
    <numFmt numFmtId="191" formatCode="#,###\ ;[Red]\(#,###\);[Blue]0\ ;[Magenta]&quot;null value !&quot;"/>
    <numFmt numFmtId="192" formatCode="&quot;þ&quot;;&quot;ý&quot;;&quot;¨&quot;"/>
    <numFmt numFmtId="193" formatCode="&quot;þ&quot;;;&quot;o&quot;;"/>
    <numFmt numFmtId="194" formatCode="#,##0.0_);[Red]\(#,##0.0\)"/>
    <numFmt numFmtId="195" formatCode="#,##0.00\ ;[Red]\(#,##0.00\)"/>
    <numFmt numFmtId="196" formatCode="_-* #,##0.00\ _л_в_._-;\-* #,##0.00\ _л_в_._-;_-* &quot;-&quot;??\ _л_в_._-;_-@_-"/>
    <numFmt numFmtId="197" formatCode="_-* #,##0.00\ _F_-;\-* #,##0.00\ _F_-;_-* &quot;-&quot;??\ _F_-;_-@_-"/>
    <numFmt numFmtId="198" formatCode="\$#,##0_);[Red]&quot;($&quot;#,##0\)"/>
    <numFmt numFmtId="199" formatCode="\$#,##0.00_);[Red]&quot;($&quot;#,##0.00\)"/>
    <numFmt numFmtId="200" formatCode="dd\-mmm\-yyyy;;"/>
    <numFmt numFmtId="201" formatCode="0.0;***;;"/>
    <numFmt numFmtId="202" formatCode="#,##0_);\(#,##0\);&quot;- &quot;;&quot;  &quot;@"/>
    <numFmt numFmtId="203" formatCode="_-* #,##0\ _D_M_-;\-* #,##0\ _D_M_-;_-* &quot;-&quot;\ _D_M_-;_-@_-"/>
    <numFmt numFmtId="204" formatCode="_-* #,##0.00\ _D_M_-;\-* #,##0.00\ _D_M_-;_-* &quot;-&quot;??\ _D_M_-;_-@_-"/>
    <numFmt numFmtId="205" formatCode="_-* #,##0.00\ _z_ł_-;\-* #,##0.00\ _z_ł_-;_-* &quot;-&quot;??\ _z_ł_-;_-@_-"/>
    <numFmt numFmtId="206" formatCode="[Green]&quot;é&quot;;[Red]&quot;ê&quot;;&quot;ù&quot;;"/>
    <numFmt numFmtId="207" formatCode="_(&quot;€&quot;* #,##0.00_);_(&quot;€&quot;* \(#,##0.00\);_(&quot;€&quot;* &quot;-&quot;??_);_(@_)"/>
    <numFmt numFmtId="208" formatCode="#,##0.00&quot; € &quot;;\-#,##0.00&quot; € &quot;;&quot; -&quot;#&quot; € &quot;;@\ "/>
    <numFmt numFmtId="209" formatCode="_-* #,##0.00\ [$€]_-;\-* #,##0.00\ [$€]_-;_-* &quot;-&quot;??\ [$€]_-;_-@_-"/>
    <numFmt numFmtId="210" formatCode="_-* #,##0.00\ [$€-1]_-;\-* #,##0.00\ [$€-1]_-;_-* &quot;-&quot;??\ [$€-1]_-"/>
    <numFmt numFmtId="211" formatCode="_-[$€-2]\ * #,##0.00_-;\-[$€-2]\ * #,##0.00_-;_-[$€-2]\ * &quot;-&quot;??_-"/>
    <numFmt numFmtId="212" formatCode="_-[$€-2]\ * #,##0.00_-;\-[$€-2]\ * #,##0.00_-;_-[$€-2]\ * &quot;-&quot;??_-;_-@_-"/>
    <numFmt numFmtId="213" formatCode="_([$€-2]* #,##0.00_);_([$€-2]* \(#,##0.00\);_([$€-2]* &quot;-&quot;??_)"/>
    <numFmt numFmtId="214" formatCode="#,##0.00\ [$€]\ ;\-#,##0.00\ [$€]\ ;&quot; -&quot;#\ [$€]\ ;@\ "/>
    <numFmt numFmtId="215" formatCode="0.0000;[Red]\-0.0000;"/>
    <numFmt numFmtId="216" formatCode="#,##0;\(#,##0\);0"/>
    <numFmt numFmtId="217" formatCode="_(* #,##0.0_%_);_(* \(#,##0.0_%\);_(* &quot; - &quot;_%_);_(@_)"/>
    <numFmt numFmtId="218" formatCode="_(* #,##0.0%_);_(* \(#,##0.0%\);_(* &quot; - &quot;\%_);_(@_)"/>
    <numFmt numFmtId="219" formatCode="_(* #,##0.0_);_(* \(#,##0.0\);_(* &quot; - &quot;_);_(@_)"/>
    <numFmt numFmtId="220" formatCode="_(* #,##0.00_);_(* \(#,##0.00\);_(* &quot; - &quot;_);_(@_)"/>
    <numFmt numFmtId="221" formatCode="_(* #,##0.000_);_(* \(#,##0.000\);_(* &quot; - &quot;_);_(@_)"/>
    <numFmt numFmtId="222" formatCode="#,##0;\(#,##0\);&quot;-&quot;"/>
    <numFmt numFmtId="223" formatCode="_ * #,##0_ ;_ * \-#,##0_ ;_ * &quot;-&quot;_ ;_ @_ "/>
    <numFmt numFmtId="224" formatCode="#,##0.0000_);\(#,##0.0000\);&quot;- &quot;;&quot;  &quot;@"/>
    <numFmt numFmtId="225" formatCode="#,##0.0_ ;[Red]\-#,##0.0\ "/>
    <numFmt numFmtId="226" formatCode="_-* #,##0\ [$F]_-;\-* #,##0\ [$F]_-;_-* &quot;-&quot;\ [$F]_-;_-@_-"/>
    <numFmt numFmtId="227" formatCode="#,##0.0_);\(#,##0.0\)"/>
    <numFmt numFmtId="228" formatCode="[Blue]#,##0\ ;[Red]\(#,##0\)"/>
    <numFmt numFmtId="229" formatCode="#,##0\ ;[Red]\(#,##0\);\-\ "/>
    <numFmt numFmtId="230" formatCode="&quot;Lookup&quot;\ 0"/>
    <numFmt numFmtId="231" formatCode="#,##0_);\(#,##0_)\)"/>
    <numFmt numFmtId="232" formatCode="#,##0.00&quot;$&quot;\ ;\(#,##0.00&quot;$&quot;\)"/>
    <numFmt numFmtId="233" formatCode="_-\ #,##0.0,,\ _€_-;[Red]\-\ #,##0.0,,\ _€_-;_-\ &quot;-&quot;\ _€_-;_-@_-"/>
    <numFmt numFmtId="234" formatCode="_-* #,##0.00\ &quot;F&quot;_-;\-* #,##0.00\ &quot;F&quot;_-;_-* &quot;-&quot;??\ &quot;F&quot;_-;_-@_-"/>
    <numFmt numFmtId="235" formatCode="0.000%;[Red]\-0.000%;"/>
    <numFmt numFmtId="236" formatCode="###0_);\(###0\);&quot;- &quot;;&quot;  &quot;@"/>
    <numFmt numFmtId="237" formatCode="_(* #,##0.0_);_(* \(#,##0.0\);_(* &quot;-&quot;?_);_(@_)"/>
    <numFmt numFmtId="238" formatCode="00\.00\.00\.0\.0000\.0"/>
    <numFmt numFmtId="239" formatCode="0.00%_);[Red]\(0.00%\);&quot;&quot;"/>
    <numFmt numFmtId="240" formatCode="0.000%_);[Red]\(0.000%\);&quot;&quot;"/>
    <numFmt numFmtId="241" formatCode="&quot;Period &quot;0"/>
    <numFmt numFmtId="242" formatCode="_-* #,##0.0\ _F_-;\-* #,##0.0\ _F_-;_-* &quot;-&quot;??\ _F_-;_-@_-"/>
    <numFmt numFmtId="243" formatCode="_-* #,##0\ _F_-;\-* #,##0\ _F_-;_-* &quot;-&quot;??\ _F_-;_-@_-"/>
    <numFmt numFmtId="244" formatCode="#,##0.0&quot;$&quot;\ ;\(#,##0.0&quot;$&quot;\)"/>
    <numFmt numFmtId="245" formatCode="0.00;[Red]\-0.00;"/>
    <numFmt numFmtId="246" formatCode="dd\-mmm\-yy;;"/>
    <numFmt numFmtId="247" formatCode="##0.00"/>
    <numFmt numFmtId="248" formatCode="###,000"/>
    <numFmt numFmtId="249" formatCode="##0.0"/>
    <numFmt numFmtId="250" formatCode="0\.0000\.0"/>
    <numFmt numFmtId="251" formatCode="_-* #,##0&quot; €&quot;_-;\-* #,##0&quot; €&quot;_-;_-* \-??&quot; €&quot;_-;_-@_-"/>
    <numFmt numFmtId="252" formatCode="0;[Red]\-0;;@"/>
    <numFmt numFmtId="253" formatCode="_-* #,##0\ _m_k_-;_-* #,##0\ _m_k\-;_-* &quot;-&quot;\ _m_k_-;_-@_-"/>
    <numFmt numFmtId="254" formatCode="#,##0_);[Red]\(#,##0\);"/>
    <numFmt numFmtId="255" formatCode="_-* #,##0\ &quot;mk&quot;_-;_-* #,##0\ &quot;mk&quot;\-;_-* &quot;-&quot;\ &quot;mk&quot;_-;_-@_-"/>
    <numFmt numFmtId="256" formatCode="_-&quot;€&quot;\ * #,##0.00_-;\-&quot;€&quot;\ * #,##0.00_-;_-&quot;€&quot;\ * &quot;-&quot;??_-;_-@_-"/>
    <numFmt numFmtId="257" formatCode="_-* #,##0\ &quot;DM&quot;_-;\-* #,##0\ &quot;DM&quot;_-;_-* &quot;-&quot;\ &quot;DM&quot;_-;_-@_-"/>
    <numFmt numFmtId="258" formatCode="_-* #,##0.00\ &quot;DM&quot;_-;\-* #,##0.00\ &quot;DM&quot;_-;_-* &quot;-&quot;??\ &quot;DM&quot;_-;_-@_-"/>
    <numFmt numFmtId="259" formatCode="&quot;Year &quot;0"/>
    <numFmt numFmtId="260" formatCode="_(* #,##0.0_);_(* \(#,##0.0\);_(* &quot;-&quot;??_);_(@_)"/>
    <numFmt numFmtId="261" formatCode="_(* #,##0.0000000_);_(* \(#,##0.0000000\);_(* &quot;-&quot;??_);_(@_)"/>
    <numFmt numFmtId="262" formatCode="_-\ #,##0.00_-;\-\ #,##0.00_-;_-\ &quot;-&quot;??_-;_-@_-"/>
    <numFmt numFmtId="263" formatCode="_-\ #,##0.0_-;\-\ #,##0.0_-;_-\ &quot;-&quot;??_-;_-@_-"/>
    <numFmt numFmtId="264" formatCode="#,##0.0000000000"/>
    <numFmt numFmtId="265" formatCode="0.0000"/>
    <numFmt numFmtId="266" formatCode="0.00000"/>
    <numFmt numFmtId="267" formatCode="0.000000"/>
    <numFmt numFmtId="268" formatCode="0.00000000"/>
    <numFmt numFmtId="269" formatCode="_-* #,##0.000_-;\-* #,##0.000_-;_-* &quot;-&quot;??_-;_-@_-"/>
    <numFmt numFmtId="270" formatCode="_-* #,##0\ _€_-;\-* #,##0\ _€_-;_-* &quot;-&quot;\ _€_-;_-@_-"/>
    <numFmt numFmtId="271" formatCode="_ * #,##0.00_ ;_ * \-#,##0.00_ ;_ * &quot;-&quot;??_ ;_ @_ "/>
    <numFmt numFmtId="272" formatCode="0.000000000"/>
    <numFmt numFmtId="273" formatCode="#,##0.0_ ;\-#,##0.0\ "/>
    <numFmt numFmtId="274" formatCode="#,##0.00_ ;\-#,##0.00\ "/>
  </numFmts>
  <fonts count="37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Arial"/>
      <family val="2"/>
      <charset val="238"/>
    </font>
    <font>
      <b/>
      <sz val="11"/>
      <name val="Calibri"/>
      <family val="2"/>
      <charset val="238"/>
      <scheme val="minor"/>
    </font>
    <font>
      <sz val="9"/>
      <name val="Calibri"/>
      <family val="2"/>
      <charset val="238"/>
      <scheme val="minor"/>
    </font>
    <font>
      <sz val="11"/>
      <name val="Calibri"/>
      <family val="2"/>
      <charset val="238"/>
      <scheme val="minor"/>
    </font>
    <font>
      <sz val="11"/>
      <color rgb="FF006600"/>
      <name val="Calibri"/>
      <family val="2"/>
      <charset val="238"/>
      <scheme val="minor"/>
    </font>
    <font>
      <sz val="11"/>
      <color rgb="FF808080"/>
      <name val="Calibri"/>
      <family val="2"/>
      <charset val="238"/>
      <scheme val="minor"/>
    </font>
    <font>
      <sz val="11"/>
      <color rgb="FFFF0000"/>
      <name val="Calibri"/>
      <family val="2"/>
      <charset val="238"/>
      <scheme val="minor"/>
    </font>
    <font>
      <sz val="11"/>
      <color indexed="8"/>
      <name val="Calibri"/>
      <family val="2"/>
    </font>
    <font>
      <b/>
      <sz val="9"/>
      <name val="Calibri"/>
      <family val="2"/>
      <charset val="238"/>
      <scheme val="minor"/>
    </font>
    <font>
      <b/>
      <sz val="16"/>
      <name val="Calibri"/>
      <family val="2"/>
      <charset val="238"/>
      <scheme val="minor"/>
    </font>
    <font>
      <sz val="10"/>
      <name val="Arial"/>
      <family val="2"/>
    </font>
    <font>
      <b/>
      <sz val="14"/>
      <name val="Calibri"/>
      <family val="2"/>
      <charset val="238"/>
      <scheme val="minor"/>
    </font>
    <font>
      <i/>
      <sz val="11"/>
      <name val="Calibri"/>
      <family val="2"/>
      <charset val="238"/>
      <scheme val="minor"/>
    </font>
    <font>
      <i/>
      <sz val="9"/>
      <name val="Calibri"/>
      <family val="2"/>
      <charset val="238"/>
      <scheme val="minor"/>
    </font>
    <font>
      <i/>
      <sz val="11"/>
      <color rgb="FFFF0000"/>
      <name val="Calibri"/>
      <family val="2"/>
      <charset val="238"/>
      <scheme val="minor"/>
    </font>
    <font>
      <sz val="14"/>
      <name val="Calibri"/>
      <family val="2"/>
      <charset val="238"/>
      <scheme val="minor"/>
    </font>
    <font>
      <sz val="11"/>
      <color theme="1"/>
      <name val="Calibri"/>
      <family val="2"/>
      <charset val="238"/>
      <scheme val="minor"/>
    </font>
    <font>
      <i/>
      <sz val="11"/>
      <color theme="1"/>
      <name val="Calibri"/>
      <family val="2"/>
      <charset val="238"/>
      <scheme val="minor"/>
    </font>
    <font>
      <sz val="11"/>
      <color indexed="20"/>
      <name val="Calibri"/>
      <family val="2"/>
    </font>
    <font>
      <sz val="11"/>
      <name val="Arial"/>
      <family val="2"/>
    </font>
    <font>
      <b/>
      <sz val="9"/>
      <name val="Calibri"/>
      <family val="2"/>
    </font>
    <font>
      <sz val="9"/>
      <name val="Calibri"/>
      <family val="2"/>
    </font>
    <font>
      <b/>
      <sz val="8.5"/>
      <name val="Calibri"/>
      <family val="2"/>
    </font>
    <font>
      <strike/>
      <sz val="9"/>
      <name val="Calibri"/>
      <family val="2"/>
    </font>
    <font>
      <sz val="8"/>
      <name val="Calibri"/>
      <family val="2"/>
    </font>
    <font>
      <sz val="11"/>
      <name val="Calibri"/>
      <family val="2"/>
    </font>
    <font>
      <b/>
      <sz val="11"/>
      <name val="Calibri"/>
      <family val="2"/>
    </font>
    <font>
      <i/>
      <sz val="9"/>
      <name val="Calibri"/>
      <family val="2"/>
    </font>
    <font>
      <b/>
      <sz val="11"/>
      <color indexed="9"/>
      <name val="Calibri"/>
      <family val="2"/>
    </font>
    <font>
      <b/>
      <sz val="11"/>
      <name val="Arial"/>
      <family val="2"/>
    </font>
    <font>
      <b/>
      <sz val="10"/>
      <name val="Calibri"/>
      <family val="2"/>
    </font>
    <font>
      <b/>
      <sz val="11"/>
      <color indexed="8"/>
      <name val="Calibri"/>
      <family val="2"/>
    </font>
    <font>
      <sz val="8"/>
      <name val="Arial"/>
      <family val="2"/>
    </font>
    <font>
      <sz val="10"/>
      <color indexed="10"/>
      <name val="Arial"/>
      <family val="2"/>
    </font>
    <font>
      <sz val="11"/>
      <name val="Times New Roman"/>
      <family val="1"/>
    </font>
    <font>
      <sz val="10"/>
      <name val="Arial"/>
      <family val="2"/>
      <charset val="204"/>
    </font>
    <font>
      <b/>
      <sz val="10"/>
      <name val="Arial"/>
      <family val="2"/>
    </font>
    <font>
      <i/>
      <sz val="10"/>
      <name val="Arial"/>
      <family val="2"/>
    </font>
    <font>
      <b/>
      <i/>
      <sz val="10"/>
      <name val="Arial"/>
      <family val="2"/>
    </font>
    <font>
      <b/>
      <i/>
      <sz val="9"/>
      <name val="Arial"/>
      <family val="2"/>
    </font>
    <font>
      <b/>
      <sz val="9"/>
      <name val="Arial"/>
      <family val="2"/>
    </font>
    <font>
      <sz val="10"/>
      <name val="Helv"/>
      <family val="2"/>
    </font>
    <font>
      <b/>
      <sz val="8"/>
      <color indexed="9"/>
      <name val="Arial"/>
      <family val="2"/>
    </font>
    <font>
      <i/>
      <sz val="8"/>
      <name val="Arial"/>
      <family val="2"/>
    </font>
    <font>
      <b/>
      <i/>
      <sz val="8"/>
      <color indexed="9"/>
      <name val="Arial"/>
      <family val="2"/>
    </font>
    <font>
      <b/>
      <i/>
      <sz val="10"/>
      <color indexed="32"/>
      <name val="Arial"/>
      <family val="2"/>
    </font>
    <font>
      <sz val="10"/>
      <name val="Book Antiqua"/>
      <family val="1"/>
    </font>
    <font>
      <b/>
      <i/>
      <sz val="10"/>
      <name val="Arial Narrow"/>
      <family val="2"/>
    </font>
    <font>
      <sz val="12"/>
      <name val="Times New Roman"/>
      <family val="1"/>
    </font>
    <font>
      <b/>
      <sz val="15"/>
      <color indexed="56"/>
      <name val="Calibri"/>
      <family val="2"/>
    </font>
    <font>
      <b/>
      <sz val="13"/>
      <color indexed="56"/>
      <name val="Calibri"/>
      <family val="2"/>
    </font>
    <font>
      <sz val="10"/>
      <color theme="1"/>
      <name val="Arial"/>
      <family val="2"/>
    </font>
    <font>
      <sz val="11"/>
      <color indexed="8"/>
      <name val="Calibri"/>
      <family val="2"/>
      <charset val="238"/>
    </font>
    <font>
      <sz val="10"/>
      <color indexed="8"/>
      <name val="Arial"/>
      <family val="2"/>
    </font>
    <font>
      <sz val="11"/>
      <color indexed="8"/>
      <name val="Arial"/>
      <family val="2"/>
    </font>
    <font>
      <sz val="11"/>
      <color indexed="8"/>
      <name val="Calibri"/>
      <family val="2"/>
      <charset val="186"/>
    </font>
    <font>
      <sz val="11"/>
      <color indexed="8"/>
      <name val="Calibri"/>
      <family val="2"/>
      <charset val="204"/>
    </font>
    <font>
      <b/>
      <sz val="11"/>
      <color indexed="56"/>
      <name val="Calibri"/>
      <family val="2"/>
    </font>
    <font>
      <sz val="11"/>
      <color indexed="9"/>
      <name val="Calibri"/>
      <family val="2"/>
    </font>
    <font>
      <sz val="10"/>
      <color theme="0"/>
      <name val="Arial"/>
      <family val="2"/>
    </font>
    <font>
      <sz val="11"/>
      <color indexed="9"/>
      <name val="Calibri"/>
      <family val="2"/>
      <charset val="238"/>
    </font>
    <font>
      <sz val="10"/>
      <color indexed="9"/>
      <name val="Arial"/>
      <family val="2"/>
    </font>
    <font>
      <sz val="11"/>
      <color indexed="9"/>
      <name val="Arial"/>
      <family val="2"/>
    </font>
    <font>
      <sz val="11"/>
      <color indexed="9"/>
      <name val="Calibri"/>
      <family val="2"/>
      <charset val="186"/>
    </font>
    <font>
      <sz val="11"/>
      <color indexed="9"/>
      <name val="Calibri"/>
      <family val="2"/>
      <charset val="204"/>
    </font>
    <font>
      <sz val="12"/>
      <color indexed="9"/>
      <name val="Calibri"/>
      <family val="2"/>
    </font>
    <font>
      <sz val="10"/>
      <name val="Frutiger 55 Roman"/>
    </font>
    <font>
      <sz val="11"/>
      <color indexed="10"/>
      <name val="Calibri"/>
      <family val="2"/>
    </font>
    <font>
      <i/>
      <sz val="11"/>
      <color indexed="23"/>
      <name val="Calibri"/>
      <family val="2"/>
    </font>
    <font>
      <b/>
      <sz val="9"/>
      <name val="Helv"/>
    </font>
    <font>
      <b/>
      <sz val="8"/>
      <name val="Arial"/>
      <family val="2"/>
    </font>
    <font>
      <b/>
      <sz val="11"/>
      <color indexed="52"/>
      <name val="Calibri"/>
      <family val="2"/>
    </font>
    <font>
      <b/>
      <sz val="11"/>
      <color indexed="52"/>
      <name val="Calibri"/>
      <family val="2"/>
      <charset val="186"/>
    </font>
    <font>
      <sz val="10"/>
      <color indexed="12"/>
      <name val="Arial"/>
      <family val="2"/>
    </font>
    <font>
      <sz val="10"/>
      <name val="MS Sans Serif"/>
      <family val="2"/>
    </font>
    <font>
      <sz val="9"/>
      <color indexed="12"/>
      <name val="Arial"/>
      <family val="2"/>
    </font>
    <font>
      <sz val="7"/>
      <name val="Arial"/>
      <family val="2"/>
    </font>
    <font>
      <b/>
      <sz val="11"/>
      <color indexed="63"/>
      <name val="Calibri"/>
      <family val="2"/>
    </font>
    <font>
      <sz val="12"/>
      <color indexed="10"/>
      <name val="Calibri"/>
      <family val="2"/>
    </font>
    <font>
      <sz val="10"/>
      <color rgb="FFFF0000"/>
      <name val="Arial"/>
      <family val="2"/>
    </font>
    <font>
      <sz val="10"/>
      <name val="Times New Roman"/>
      <family val="1"/>
    </font>
    <font>
      <sz val="11"/>
      <color indexed="62"/>
      <name val="Calibri"/>
      <family val="2"/>
      <charset val="238"/>
    </font>
    <font>
      <sz val="12"/>
      <color indexed="17"/>
      <name val="Calibri"/>
      <family val="2"/>
    </font>
    <font>
      <sz val="8"/>
      <name val="Times New Roman"/>
      <family val="1"/>
    </font>
    <font>
      <sz val="11"/>
      <color indexed="17"/>
      <name val="Calibri"/>
      <family val="2"/>
    </font>
    <font>
      <sz val="10"/>
      <name val="ZapfDingbats"/>
      <family val="2"/>
    </font>
    <font>
      <sz val="10"/>
      <color indexed="40"/>
      <name val="Arial"/>
      <family val="2"/>
    </font>
    <font>
      <b/>
      <sz val="11"/>
      <color indexed="52"/>
      <name val="Arial"/>
      <family val="2"/>
    </font>
    <font>
      <b/>
      <sz val="12"/>
      <color indexed="52"/>
      <name val="Calibri"/>
      <family val="2"/>
    </font>
    <font>
      <b/>
      <sz val="10"/>
      <color rgb="FFFA7D00"/>
      <name val="Arial"/>
      <family val="2"/>
    </font>
    <font>
      <sz val="11"/>
      <color indexed="52"/>
      <name val="Calibri"/>
      <family val="2"/>
    </font>
    <font>
      <sz val="11"/>
      <color indexed="52"/>
      <name val="Arial"/>
      <family val="2"/>
    </font>
    <font>
      <b/>
      <sz val="11"/>
      <color indexed="9"/>
      <name val="Arial"/>
      <family val="2"/>
    </font>
    <font>
      <sz val="12"/>
      <color indexed="52"/>
      <name val="Calibri"/>
      <family val="2"/>
    </font>
    <font>
      <sz val="10"/>
      <color rgb="FFFA7D00"/>
      <name val="Arial"/>
      <family val="2"/>
    </font>
    <font>
      <sz val="14"/>
      <name val="Wingdings"/>
      <charset val="2"/>
    </font>
    <font>
      <sz val="22"/>
      <color indexed="12"/>
      <name val="Wingdings"/>
      <charset val="2"/>
    </font>
    <font>
      <sz val="22"/>
      <name val="Wingdings"/>
      <charset val="2"/>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0"/>
      <color indexed="12"/>
      <name val="Times New Roman"/>
      <family val="1"/>
    </font>
    <font>
      <sz val="10"/>
      <color indexed="11"/>
      <name val="Times New Roman"/>
      <family val="1"/>
    </font>
    <font>
      <sz val="10"/>
      <color indexed="10"/>
      <name val="Times New Roman"/>
      <family val="1"/>
    </font>
    <font>
      <b/>
      <u val="singleAccounting"/>
      <sz val="11"/>
      <name val="Arial"/>
      <family val="2"/>
    </font>
    <font>
      <sz val="8"/>
      <name val="Palatino"/>
      <family val="1"/>
    </font>
    <font>
      <sz val="11"/>
      <name val="Arial"/>
      <family val="2"/>
      <charset val="204"/>
    </font>
    <font>
      <sz val="10"/>
      <name val="Times New Roman"/>
      <family val="1"/>
      <charset val="238"/>
    </font>
    <font>
      <sz val="10"/>
      <name val="Times New Roman"/>
      <family val="1"/>
      <charset val="204"/>
    </font>
    <font>
      <sz val="10"/>
      <color indexed="45"/>
      <name val="Arial"/>
      <family val="2"/>
    </font>
    <font>
      <b/>
      <sz val="8"/>
      <color indexed="10"/>
      <name val="Arial"/>
      <family val="2"/>
    </font>
    <font>
      <b/>
      <sz val="16"/>
      <color indexed="9"/>
      <name val="Arial"/>
      <family val="2"/>
    </font>
    <font>
      <b/>
      <sz val="16"/>
      <name val="Arial"/>
      <family val="2"/>
    </font>
    <font>
      <sz val="10"/>
      <name val="BERNHARD"/>
    </font>
    <font>
      <sz val="11"/>
      <color indexed="62"/>
      <name val="Calibri"/>
      <family val="2"/>
    </font>
    <font>
      <sz val="10"/>
      <color indexed="50"/>
      <name val="Arial"/>
      <family val="2"/>
    </font>
    <font>
      <sz val="11"/>
      <color indexed="8"/>
      <name val="Czcionka tekstu podstawowego"/>
      <family val="2"/>
      <charset val="238"/>
    </font>
    <font>
      <sz val="16"/>
      <name val="Wingdings"/>
      <charset val="2"/>
    </font>
    <font>
      <b/>
      <sz val="11"/>
      <color indexed="9"/>
      <name val="Calibri"/>
      <family val="2"/>
      <charset val="238"/>
    </font>
    <font>
      <b/>
      <sz val="10"/>
      <name val="CG Times (W1)"/>
    </font>
    <font>
      <sz val="12"/>
      <color indexed="62"/>
      <name val="Calibri"/>
      <family val="2"/>
    </font>
    <font>
      <sz val="10"/>
      <color rgb="FF3F3F76"/>
      <name val="Arial"/>
      <family val="2"/>
    </font>
    <font>
      <sz val="8"/>
      <name val="MS Sans Serif"/>
      <family val="2"/>
    </font>
    <font>
      <sz val="12"/>
      <color indexed="8"/>
      <name val="Calibri"/>
      <family val="2"/>
    </font>
    <font>
      <b/>
      <sz val="32"/>
      <name val="Helvetica"/>
      <family val="2"/>
    </font>
    <font>
      <i/>
      <sz val="8"/>
      <name val="Times New Roman"/>
      <family val="1"/>
    </font>
    <font>
      <sz val="9"/>
      <name val="Times New Roman"/>
      <family val="1"/>
    </font>
    <font>
      <b/>
      <u val="singleAccounting"/>
      <sz val="9"/>
      <name val="Times New Roman"/>
      <family val="1"/>
    </font>
    <font>
      <b/>
      <sz val="11"/>
      <name val="Times New Roman"/>
      <family val="1"/>
    </font>
    <font>
      <b/>
      <sz val="10"/>
      <name val="Times New Roman"/>
      <family val="1"/>
    </font>
    <font>
      <b/>
      <i/>
      <sz val="9.5"/>
      <name val="Times New Roman"/>
      <family val="1"/>
    </font>
    <font>
      <sz val="11"/>
      <color indexed="10"/>
      <name val="Calibri"/>
      <family val="2"/>
      <charset val="238"/>
    </font>
    <font>
      <sz val="10"/>
      <color indexed="24"/>
      <name val="Arial"/>
      <family val="2"/>
    </font>
    <font>
      <sz val="10"/>
      <name val="Helvetica"/>
      <family val="2"/>
    </font>
    <font>
      <sz val="7"/>
      <name val="Palatino"/>
      <family val="1"/>
    </font>
    <font>
      <sz val="9"/>
      <name val="Arial"/>
      <family val="2"/>
    </font>
    <font>
      <b/>
      <sz val="18"/>
      <color indexed="17"/>
      <name val="MS Sans Serif"/>
      <family val="2"/>
    </font>
    <font>
      <sz val="10"/>
      <color indexed="18"/>
      <name val="Arial"/>
      <family val="2"/>
    </font>
    <font>
      <sz val="10"/>
      <color indexed="23"/>
      <name val="Arial"/>
      <family val="2"/>
    </font>
    <font>
      <sz val="11"/>
      <color indexed="20"/>
      <name val="Calibri"/>
      <family val="2"/>
      <charset val="186"/>
    </font>
    <font>
      <sz val="9"/>
      <name val="Futura UBS Bk"/>
      <family val="2"/>
    </font>
    <font>
      <sz val="11"/>
      <color indexed="17"/>
      <name val="Calibri"/>
      <family val="2"/>
      <charset val="186"/>
    </font>
    <font>
      <b/>
      <sz val="12"/>
      <name val="Arial"/>
      <family val="2"/>
    </font>
    <font>
      <b/>
      <sz val="10"/>
      <name val="Tahoma"/>
      <family val="2"/>
    </font>
    <font>
      <b/>
      <u/>
      <sz val="16"/>
      <color indexed="10"/>
      <name val="Palatino"/>
      <family val="1"/>
    </font>
    <font>
      <b/>
      <sz val="15"/>
      <color indexed="62"/>
      <name val="Calibri"/>
      <family val="2"/>
    </font>
    <font>
      <b/>
      <sz val="10"/>
      <color indexed="18"/>
      <name val="Arial"/>
      <family val="2"/>
    </font>
    <font>
      <b/>
      <sz val="13"/>
      <color indexed="62"/>
      <name val="Calibri"/>
      <family val="2"/>
    </font>
    <font>
      <b/>
      <sz val="11"/>
      <color indexed="62"/>
      <name val="Calibri"/>
      <family val="2"/>
    </font>
    <font>
      <i/>
      <sz val="12"/>
      <name val="Arial"/>
      <family val="2"/>
    </font>
    <font>
      <sz val="8"/>
      <color indexed="12"/>
      <name val="Helv"/>
    </font>
    <font>
      <sz val="8"/>
      <color indexed="49"/>
      <name val="Arial"/>
      <family val="2"/>
    </font>
    <font>
      <sz val="11"/>
      <color indexed="52"/>
      <name val="Calibri"/>
      <family val="2"/>
      <charset val="238"/>
    </font>
    <font>
      <sz val="11"/>
      <color indexed="10"/>
      <name val="Calibri"/>
      <family val="2"/>
      <charset val="186"/>
    </font>
    <font>
      <u/>
      <sz val="10"/>
      <color indexed="12"/>
      <name val="MS Sans Serif"/>
      <family val="2"/>
    </font>
    <font>
      <u/>
      <sz val="11"/>
      <color indexed="12"/>
      <name val="Calibri"/>
      <family val="2"/>
    </font>
    <font>
      <u/>
      <sz val="10"/>
      <color indexed="12"/>
      <name val="Arial"/>
      <family val="2"/>
    </font>
    <font>
      <b/>
      <sz val="8"/>
      <color indexed="12"/>
      <name val="Arial"/>
      <family val="2"/>
    </font>
    <font>
      <sz val="11"/>
      <color indexed="62"/>
      <name val="Arial"/>
      <family val="2"/>
    </font>
    <font>
      <b/>
      <sz val="10"/>
      <color indexed="14"/>
      <name val="Times New Roman"/>
      <family val="1"/>
    </font>
    <font>
      <sz val="12"/>
      <color indexed="14"/>
      <name val="Calibri"/>
      <family val="2"/>
    </font>
    <font>
      <sz val="11"/>
      <color indexed="14"/>
      <name val="Calibri"/>
      <family val="2"/>
      <scheme val="minor"/>
    </font>
    <font>
      <sz val="10"/>
      <color rgb="FF9C0006"/>
      <name val="Arial"/>
      <family val="2"/>
    </font>
    <font>
      <sz val="8"/>
      <color indexed="17"/>
      <name val="Arial"/>
      <family val="2"/>
    </font>
    <font>
      <sz val="10"/>
      <name val="Arial CE"/>
      <charset val="238"/>
    </font>
    <font>
      <sz val="11"/>
      <color indexed="17"/>
      <name val="Calibri"/>
      <family val="2"/>
      <charset val="238"/>
    </font>
    <font>
      <b/>
      <sz val="11"/>
      <color indexed="63"/>
      <name val="Calibri"/>
      <family val="2"/>
      <charset val="238"/>
    </font>
    <font>
      <b/>
      <sz val="11"/>
      <color indexed="8"/>
      <name val="Calibri"/>
      <family val="2"/>
      <charset val="186"/>
    </font>
    <font>
      <b/>
      <sz val="11"/>
      <color indexed="9"/>
      <name val="Calibri"/>
      <family val="2"/>
      <charset val="186"/>
    </font>
    <font>
      <sz val="18"/>
      <name val="Times New Roman"/>
      <family val="1"/>
    </font>
    <font>
      <b/>
      <sz val="13"/>
      <name val="Times New Roman"/>
      <family val="1"/>
    </font>
    <font>
      <b/>
      <i/>
      <sz val="12"/>
      <name val="Times New Roman"/>
      <family val="1"/>
    </font>
    <font>
      <i/>
      <sz val="12"/>
      <name val="Times New Roman"/>
      <family val="1"/>
    </font>
    <font>
      <b/>
      <sz val="18"/>
      <name val="Helvetica"/>
      <family val="2"/>
    </font>
    <font>
      <u/>
      <sz val="11"/>
      <color theme="10"/>
      <name val="Calibri"/>
      <family val="2"/>
      <scheme val="minor"/>
    </font>
    <font>
      <sz val="11"/>
      <color indexed="52"/>
      <name val="Calibri"/>
      <family val="2"/>
      <charset val="186"/>
    </font>
    <font>
      <sz val="8"/>
      <color indexed="47"/>
      <name val="Arial"/>
      <family val="2"/>
    </font>
    <font>
      <i/>
      <sz val="11"/>
      <color indexed="23"/>
      <name val="Calibri"/>
      <family val="2"/>
      <charset val="238"/>
    </font>
    <font>
      <b/>
      <sz val="22"/>
      <name val="Arial"/>
      <family val="2"/>
    </font>
    <font>
      <sz val="10"/>
      <name val="Times New Roman"/>
      <family val="1"/>
      <charset val="186"/>
    </font>
    <font>
      <sz val="14"/>
      <name val="Helvetica"/>
      <family val="2"/>
    </font>
    <font>
      <sz val="10"/>
      <name val="Helv"/>
    </font>
    <font>
      <sz val="12"/>
      <name val="CG Times (W1)"/>
    </font>
    <font>
      <sz val="8"/>
      <name val="Helv"/>
    </font>
    <font>
      <b/>
      <sz val="7"/>
      <name val="Arial"/>
      <family val="2"/>
    </font>
    <font>
      <sz val="8"/>
      <color indexed="40"/>
      <name val="Arial"/>
      <family val="2"/>
    </font>
    <font>
      <b/>
      <sz val="10"/>
      <name val="MS Sans Serif"/>
      <family val="2"/>
    </font>
    <font>
      <sz val="8"/>
      <color indexed="10"/>
      <name val="Arial"/>
      <family val="2"/>
    </font>
    <font>
      <b/>
      <sz val="18"/>
      <color indexed="56"/>
      <name val="Cambria"/>
      <family val="2"/>
    </font>
    <font>
      <sz val="11"/>
      <color indexed="60"/>
      <name val="Calibri"/>
      <family val="2"/>
    </font>
    <font>
      <sz val="11"/>
      <color indexed="60"/>
      <name val="Calibri"/>
      <family val="2"/>
      <charset val="186"/>
    </font>
    <font>
      <sz val="11"/>
      <color indexed="60"/>
      <name val="Arial"/>
      <family val="2"/>
    </font>
    <font>
      <sz val="12"/>
      <color indexed="60"/>
      <name val="Calibri"/>
      <family val="2"/>
    </font>
    <font>
      <sz val="10"/>
      <color rgb="FF9C6500"/>
      <name val="Arial"/>
      <family val="2"/>
    </font>
    <font>
      <sz val="10"/>
      <color indexed="8"/>
      <name val="Calibri"/>
      <family val="2"/>
    </font>
    <font>
      <sz val="10"/>
      <color indexed="64"/>
      <name val="Arial"/>
      <family val="2"/>
      <charset val="204"/>
    </font>
    <font>
      <sz val="11"/>
      <color theme="1"/>
      <name val="Calibri"/>
      <family val="2"/>
      <charset val="204"/>
      <scheme val="minor"/>
    </font>
    <font>
      <sz val="10"/>
      <name val="Arial"/>
      <family val="2"/>
      <charset val="238"/>
    </font>
    <font>
      <sz val="11"/>
      <color theme="1"/>
      <name val="Arial"/>
      <family val="2"/>
    </font>
    <font>
      <sz val="11"/>
      <color theme="1"/>
      <name val="Czcionka tekstu podstawowego"/>
      <family val="2"/>
      <charset val="238"/>
    </font>
    <font>
      <sz val="11"/>
      <color indexed="8"/>
      <name val="Czcionka tekstu podstawowego"/>
      <family val="2"/>
    </font>
    <font>
      <sz val="10"/>
      <color indexed="54"/>
      <name val="Arial"/>
      <family val="2"/>
    </font>
    <font>
      <sz val="9"/>
      <color indexed="8"/>
      <name val="Arial"/>
      <family val="2"/>
    </font>
    <font>
      <sz val="8"/>
      <color indexed="12"/>
      <name val="Arial"/>
      <family val="2"/>
    </font>
    <font>
      <b/>
      <sz val="11"/>
      <color indexed="8"/>
      <name val="Calibri"/>
      <family val="2"/>
      <charset val="238"/>
    </font>
    <font>
      <b/>
      <sz val="11"/>
      <color indexed="63"/>
      <name val="Arial"/>
      <family val="2"/>
    </font>
    <font>
      <b/>
      <sz val="26"/>
      <name val="Times New Roman"/>
      <family val="1"/>
    </font>
    <font>
      <b/>
      <sz val="18"/>
      <name val="Times New Roman"/>
      <family val="1"/>
    </font>
    <font>
      <sz val="10"/>
      <color indexed="16"/>
      <name val="Helvetica-Black"/>
      <family val="2"/>
    </font>
    <font>
      <sz val="9"/>
      <color indexed="9"/>
      <name val="Geneva"/>
      <family val="2"/>
    </font>
    <font>
      <sz val="9"/>
      <color indexed="9"/>
      <name val="Geneva"/>
    </font>
    <font>
      <sz val="10"/>
      <name val="Swiss"/>
    </font>
    <font>
      <b/>
      <sz val="15"/>
      <color indexed="56"/>
      <name val="Calibri"/>
      <family val="2"/>
      <charset val="186"/>
    </font>
    <font>
      <b/>
      <sz val="13"/>
      <color indexed="56"/>
      <name val="Calibri"/>
      <family val="2"/>
      <charset val="186"/>
    </font>
    <font>
      <b/>
      <sz val="11"/>
      <color indexed="56"/>
      <name val="Calibri"/>
      <family val="2"/>
      <charset val="186"/>
    </font>
    <font>
      <b/>
      <sz val="18"/>
      <color indexed="56"/>
      <name val="Cambria"/>
      <family val="2"/>
      <charset val="186"/>
    </font>
    <font>
      <b/>
      <sz val="10"/>
      <color indexed="64"/>
      <name val="Arial"/>
      <family val="2"/>
      <charset val="204"/>
    </font>
    <font>
      <sz val="10"/>
      <name val="Arial MT"/>
      <family val="2"/>
    </font>
    <font>
      <b/>
      <sz val="10"/>
      <color indexed="8"/>
      <name val="Arial"/>
      <family val="2"/>
    </font>
    <font>
      <b/>
      <sz val="8"/>
      <name val="Swiss"/>
    </font>
    <font>
      <b/>
      <i/>
      <u/>
      <sz val="10"/>
      <name val="Arial"/>
      <family val="2"/>
    </font>
    <font>
      <sz val="11"/>
      <color indexed="20"/>
      <name val="Calibri"/>
      <family val="2"/>
      <charset val="238"/>
    </font>
    <font>
      <sz val="16"/>
      <name val="Times New Roman"/>
      <family val="1"/>
    </font>
    <font>
      <b/>
      <sz val="18"/>
      <color indexed="62"/>
      <name val="Cambria"/>
      <family val="2"/>
    </font>
    <font>
      <sz val="10"/>
      <color indexed="39"/>
      <name val="Arial"/>
      <family val="2"/>
    </font>
    <font>
      <b/>
      <sz val="12"/>
      <color indexed="8"/>
      <name val="Arial"/>
      <family val="2"/>
    </font>
    <font>
      <b/>
      <sz val="16"/>
      <color indexed="23"/>
      <name val="Arial"/>
      <family val="2"/>
    </font>
    <font>
      <sz val="10"/>
      <color rgb="FF006100"/>
      <name val="Arial"/>
      <family val="2"/>
    </font>
    <font>
      <b/>
      <sz val="13"/>
      <color indexed="9"/>
      <name val="Frutiger 55 Roman"/>
    </font>
    <font>
      <i/>
      <sz val="11"/>
      <color indexed="23"/>
      <name val="Calibri"/>
      <family val="2"/>
      <charset val="186"/>
    </font>
    <font>
      <sz val="11"/>
      <color indexed="60"/>
      <name val="Calibri"/>
      <family val="2"/>
      <charset val="238"/>
    </font>
    <font>
      <sz val="11"/>
      <color indexed="62"/>
      <name val="Calibri"/>
      <family val="2"/>
      <charset val="186"/>
    </font>
    <font>
      <sz val="8"/>
      <name val="Helvetica"/>
      <family val="2"/>
    </font>
    <font>
      <b/>
      <sz val="12"/>
      <color indexed="63"/>
      <name val="Calibri"/>
      <family val="2"/>
    </font>
    <font>
      <b/>
      <sz val="10"/>
      <color rgb="FF3F3F3F"/>
      <name val="Arial"/>
      <family val="2"/>
    </font>
    <font>
      <sz val="12"/>
      <name val="Arial"/>
      <family val="2"/>
    </font>
    <font>
      <b/>
      <u/>
      <sz val="10"/>
      <name val="Helvetica"/>
      <family val="2"/>
    </font>
    <font>
      <b/>
      <u/>
      <sz val="10"/>
      <name val="Helv"/>
    </font>
    <font>
      <b/>
      <u/>
      <sz val="10"/>
      <name val="Helv"/>
      <family val="2"/>
    </font>
    <font>
      <sz val="10"/>
      <name val="Century Gothic"/>
      <family val="2"/>
    </font>
    <font>
      <sz val="10"/>
      <color indexed="19"/>
      <name val="Arial"/>
      <family val="2"/>
    </font>
    <font>
      <b/>
      <sz val="7"/>
      <color indexed="12"/>
      <name val="Arial"/>
      <family val="2"/>
    </font>
    <font>
      <b/>
      <sz val="11"/>
      <color indexed="52"/>
      <name val="Calibri"/>
      <family val="2"/>
      <charset val="238"/>
    </font>
    <font>
      <b/>
      <sz val="9"/>
      <name val="Palatino"/>
      <family val="1"/>
    </font>
    <font>
      <sz val="9"/>
      <color indexed="21"/>
      <name val="Helvetica-Black"/>
      <family val="2"/>
    </font>
    <font>
      <b/>
      <sz val="8.5"/>
      <name val="Arial"/>
      <family val="2"/>
    </font>
    <font>
      <sz val="7"/>
      <name val="Times New Roman"/>
      <family val="1"/>
    </font>
    <font>
      <sz val="11"/>
      <color indexed="10"/>
      <name val="Arial"/>
      <family val="2"/>
    </font>
    <font>
      <i/>
      <sz val="11"/>
      <color indexed="23"/>
      <name val="Arial"/>
      <family val="2"/>
    </font>
    <font>
      <b/>
      <i/>
      <sz val="10"/>
      <color indexed="10"/>
      <name val="Arial"/>
      <family val="2"/>
    </font>
    <font>
      <i/>
      <sz val="12"/>
      <color indexed="23"/>
      <name val="Calibri"/>
      <family val="2"/>
    </font>
    <font>
      <i/>
      <sz val="10"/>
      <color rgb="FF7F7F7F"/>
      <name val="Arial"/>
      <family val="2"/>
    </font>
    <font>
      <sz val="12"/>
      <name val="Arial MT"/>
    </font>
    <font>
      <b/>
      <sz val="16"/>
      <color indexed="24"/>
      <name val="Univers 45 Light"/>
      <family val="2"/>
    </font>
    <font>
      <b/>
      <sz val="14"/>
      <name val="Arial"/>
      <family val="2"/>
    </font>
    <font>
      <b/>
      <sz val="15"/>
      <color indexed="56"/>
      <name val="Arial"/>
      <family val="2"/>
    </font>
    <font>
      <b/>
      <sz val="13"/>
      <color indexed="56"/>
      <name val="Arial"/>
      <family val="2"/>
    </font>
    <font>
      <b/>
      <sz val="11"/>
      <color indexed="56"/>
      <name val="Arial"/>
      <family val="2"/>
    </font>
    <font>
      <b/>
      <sz val="13"/>
      <color theme="3"/>
      <name val="Arial"/>
      <family val="2"/>
    </font>
    <font>
      <b/>
      <sz val="15"/>
      <color theme="3"/>
      <name val="Arial"/>
      <family val="2"/>
    </font>
    <font>
      <b/>
      <sz val="13"/>
      <color indexed="62"/>
      <name val="Calibri"/>
      <family val="2"/>
      <scheme val="minor"/>
    </font>
    <font>
      <b/>
      <sz val="11"/>
      <color theme="3"/>
      <name val="Arial"/>
      <family val="2"/>
    </font>
    <font>
      <b/>
      <sz val="10"/>
      <name val="Helv"/>
    </font>
    <font>
      <b/>
      <sz val="12"/>
      <color indexed="8"/>
      <name val="Calibri"/>
      <family val="2"/>
    </font>
    <font>
      <b/>
      <sz val="10"/>
      <color theme="1"/>
      <name val="Arial"/>
      <family val="2"/>
    </font>
    <font>
      <b/>
      <sz val="11"/>
      <color indexed="8"/>
      <name val="Arial"/>
      <family val="2"/>
    </font>
    <font>
      <b/>
      <sz val="10"/>
      <color indexed="57"/>
      <name val="Arial"/>
      <family val="2"/>
    </font>
    <font>
      <b/>
      <sz val="11"/>
      <color indexed="63"/>
      <name val="Calibri"/>
      <family val="2"/>
      <charset val="186"/>
    </font>
    <font>
      <sz val="11"/>
      <color indexed="20"/>
      <name val="Arial"/>
      <family val="2"/>
    </font>
    <font>
      <sz val="11"/>
      <color indexed="17"/>
      <name val="Arial"/>
      <family val="2"/>
    </font>
    <font>
      <b/>
      <sz val="10"/>
      <color theme="0"/>
      <name val="Arial"/>
      <family val="2"/>
    </font>
    <font>
      <b/>
      <sz val="12"/>
      <color indexed="9"/>
      <name val="Calibri"/>
      <family val="2"/>
    </font>
    <font>
      <b/>
      <sz val="24"/>
      <name val="Helvetica"/>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62"/>
      <name val="Calibri"/>
      <family val="2"/>
      <charset val="204"/>
    </font>
    <font>
      <b/>
      <sz val="13"/>
      <color indexed="62"/>
      <name val="Calibri"/>
      <family val="2"/>
      <charset val="204"/>
    </font>
    <font>
      <b/>
      <sz val="11"/>
      <color indexed="62"/>
      <name val="Calibri"/>
      <family val="2"/>
      <charset val="204"/>
    </font>
    <font>
      <b/>
      <sz val="11"/>
      <color indexed="8"/>
      <name val="Calibri"/>
      <family val="2"/>
      <charset val="204"/>
    </font>
    <font>
      <b/>
      <sz val="11"/>
      <color indexed="9"/>
      <name val="Calibri"/>
      <family val="2"/>
      <charset val="204"/>
    </font>
    <font>
      <b/>
      <sz val="18"/>
      <color indexed="62"/>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58"/>
      <name val="Calibri"/>
      <family val="2"/>
      <charset val="204"/>
    </font>
    <font>
      <sz val="10"/>
      <color theme="1"/>
      <name val="Calibri"/>
      <family val="2"/>
      <scheme val="minor"/>
    </font>
    <font>
      <sz val="10"/>
      <name val="Calibri"/>
      <family val="2"/>
    </font>
    <font>
      <b/>
      <sz val="10"/>
      <name val="Calibri"/>
      <family val="2"/>
      <charset val="238"/>
    </font>
    <font>
      <b/>
      <i/>
      <sz val="8"/>
      <name val="Calibri"/>
      <family val="2"/>
    </font>
    <font>
      <i/>
      <sz val="8"/>
      <name val="Calibri"/>
      <family val="2"/>
    </font>
    <font>
      <sz val="10"/>
      <color rgb="FF0070C0"/>
      <name val="Calibri"/>
      <family val="2"/>
    </font>
    <font>
      <b/>
      <sz val="10"/>
      <color theme="1"/>
      <name val="Calibri"/>
      <family val="2"/>
      <scheme val="minor"/>
    </font>
    <font>
      <i/>
      <sz val="10"/>
      <name val="Calibri"/>
      <family val="2"/>
    </font>
    <font>
      <sz val="10"/>
      <color theme="4"/>
      <name val="Calibri"/>
      <family val="2"/>
    </font>
    <font>
      <b/>
      <sz val="10"/>
      <color rgb="FFFF0000"/>
      <name val="Calibri"/>
      <family val="2"/>
    </font>
    <font>
      <b/>
      <sz val="10"/>
      <color theme="4"/>
      <name val="Calibri"/>
      <family val="2"/>
    </font>
    <font>
      <sz val="9"/>
      <color rgb="FFFF0000"/>
      <name val="Calibri"/>
      <family val="2"/>
    </font>
    <font>
      <u/>
      <sz val="9"/>
      <name val="Calibri"/>
      <family val="2"/>
    </font>
    <font>
      <sz val="9"/>
      <color theme="4"/>
      <name val="Calibri"/>
      <family val="2"/>
    </font>
    <font>
      <sz val="9"/>
      <color rgb="FF0070C0"/>
      <name val="Calibri"/>
      <family val="2"/>
    </font>
    <font>
      <sz val="9"/>
      <color theme="1"/>
      <name val="Calibri"/>
      <family val="2"/>
      <scheme val="minor"/>
    </font>
    <font>
      <sz val="9"/>
      <color rgb="FF00B050"/>
      <name val="Calibri"/>
      <family val="2"/>
    </font>
    <font>
      <strike/>
      <sz val="9"/>
      <color rgb="FF00B050"/>
      <name val="Calibri"/>
      <family val="2"/>
    </font>
    <font>
      <i/>
      <sz val="9"/>
      <color rgb="FF00B050"/>
      <name val="Calibri"/>
      <family val="2"/>
    </font>
    <font>
      <b/>
      <i/>
      <sz val="9"/>
      <name val="Calibri"/>
      <family val="2"/>
    </font>
    <font>
      <sz val="10"/>
      <name val="Calibri"/>
      <family val="2"/>
      <scheme val="minor"/>
    </font>
    <font>
      <sz val="10"/>
      <name val="Arial"/>
      <family val="2"/>
    </font>
    <font>
      <sz val="9"/>
      <color theme="1"/>
      <name val="Calibri"/>
      <family val="2"/>
    </font>
    <font>
      <b/>
      <sz val="9"/>
      <color theme="1"/>
      <name val="Calibri"/>
      <family val="2"/>
    </font>
    <font>
      <b/>
      <sz val="9"/>
      <color rgb="FF0070C0"/>
      <name val="Calibri"/>
      <family val="2"/>
    </font>
    <font>
      <sz val="11"/>
      <color indexed="8"/>
      <name val="Calibri"/>
      <family val="2"/>
      <charset val="238"/>
      <scheme val="minor"/>
    </font>
    <font>
      <sz val="9"/>
      <color indexed="8"/>
      <name val="Calibri"/>
      <family val="2"/>
      <charset val="238"/>
      <scheme val="minor"/>
    </font>
    <font>
      <i/>
      <sz val="9"/>
      <color indexed="8"/>
      <name val="Calibri"/>
      <family val="2"/>
      <charset val="238"/>
      <scheme val="minor"/>
    </font>
    <font>
      <sz val="9"/>
      <color theme="6" tint="0.39997558519241921"/>
      <name val="Calibri"/>
      <family val="2"/>
    </font>
    <font>
      <sz val="11"/>
      <color rgb="FFEEF7E9"/>
      <name val="Calibri"/>
      <family val="2"/>
      <scheme val="minor"/>
    </font>
    <font>
      <b/>
      <sz val="14"/>
      <name val="Calibri Light"/>
      <family val="2"/>
    </font>
    <font>
      <b/>
      <sz val="12"/>
      <color theme="1"/>
      <name val="Calibri"/>
      <family val="2"/>
      <scheme val="minor"/>
    </font>
    <font>
      <b/>
      <sz val="12"/>
      <color theme="1"/>
      <name val="Calibri"/>
      <family val="2"/>
    </font>
    <font>
      <b/>
      <vertAlign val="superscript"/>
      <sz val="11"/>
      <name val="Calibri"/>
      <family val="2"/>
    </font>
    <font>
      <b/>
      <i/>
      <sz val="11"/>
      <name val="Arial"/>
      <family val="2"/>
    </font>
    <font>
      <i/>
      <sz val="11"/>
      <color rgb="FFFF0000"/>
      <name val="Calibri"/>
      <family val="2"/>
      <scheme val="minor"/>
    </font>
    <font>
      <sz val="11"/>
      <name val="Calibri"/>
      <family val="2"/>
      <scheme val="minor"/>
    </font>
    <font>
      <b/>
      <sz val="11"/>
      <name val="Calibri"/>
      <family val="2"/>
      <scheme val="minor"/>
    </font>
    <font>
      <vertAlign val="superscript"/>
      <sz val="11"/>
      <name val="Calibri"/>
      <family val="2"/>
      <scheme val="minor"/>
    </font>
    <font>
      <sz val="9"/>
      <color theme="4"/>
      <name val="Calibri"/>
      <family val="2"/>
      <scheme val="minor"/>
    </font>
    <font>
      <i/>
      <strike/>
      <sz val="9"/>
      <name val="Calibri"/>
      <family val="2"/>
    </font>
    <font>
      <b/>
      <sz val="10"/>
      <name val="Calibri"/>
      <family val="2"/>
      <scheme val="minor"/>
    </font>
    <font>
      <sz val="11"/>
      <color rgb="FFFF0000"/>
      <name val="Calibri"/>
      <family val="2"/>
    </font>
    <font>
      <b/>
      <sz val="9"/>
      <color rgb="FF000000"/>
      <name val="Calibri"/>
      <family val="2"/>
    </font>
    <font>
      <i/>
      <sz val="9"/>
      <color rgb="FF000000"/>
      <name val="Calibri"/>
      <family val="2"/>
    </font>
    <font>
      <b/>
      <i/>
      <sz val="9"/>
      <color rgb="FF000000"/>
      <name val="Calibri"/>
      <family val="2"/>
    </font>
    <font>
      <sz val="9"/>
      <color rgb="FF000000"/>
      <name val="Calibri"/>
      <family val="2"/>
    </font>
    <font>
      <sz val="11"/>
      <color rgb="FF000000"/>
      <name val="Calibri"/>
      <family val="2"/>
      <scheme val="minor"/>
    </font>
    <font>
      <b/>
      <sz val="8.5"/>
      <color rgb="FF000000"/>
      <name val="Calibri"/>
      <family val="2"/>
    </font>
    <font>
      <sz val="8.5"/>
      <color rgb="FF000000"/>
      <name val="Calibri"/>
      <family val="2"/>
    </font>
    <font>
      <strike/>
      <sz val="9"/>
      <color rgb="FF000000"/>
      <name val="Calibri"/>
      <family val="2"/>
    </font>
    <font>
      <sz val="9"/>
      <color rgb="FF4F81BD"/>
      <name val="Calibri"/>
      <family val="2"/>
    </font>
    <font>
      <b/>
      <sz val="9"/>
      <color rgb="FF4F81BD"/>
      <name val="Calibri"/>
      <family val="2"/>
    </font>
    <font>
      <b/>
      <sz val="10"/>
      <color rgb="FF000000"/>
      <name val="Calibri"/>
      <family val="2"/>
    </font>
    <font>
      <sz val="10"/>
      <color rgb="FF000000"/>
      <name val="Calibri"/>
      <family val="2"/>
    </font>
    <font>
      <sz val="10"/>
      <color rgb="FF000000"/>
      <name val="Calibri"/>
      <family val="2"/>
      <scheme val="minor"/>
    </font>
    <font>
      <sz val="10"/>
      <color rgb="FF000000"/>
      <name val="Arial"/>
      <family val="2"/>
    </font>
    <font>
      <sz val="10"/>
      <color rgb="FF4F81BD"/>
      <name val="Calibri"/>
      <family val="2"/>
    </font>
    <font>
      <sz val="11"/>
      <color rgb="FF000000"/>
      <name val="Calibri"/>
      <family val="2"/>
    </font>
    <font>
      <sz val="11"/>
      <color rgb="FF000000"/>
      <name val="Arial"/>
      <family val="2"/>
    </font>
    <font>
      <u/>
      <sz val="9"/>
      <color rgb="FF000000"/>
      <name val="Calibri"/>
      <family val="2"/>
    </font>
    <font>
      <sz val="9"/>
      <color rgb="FF000000"/>
      <name val="Calibri"/>
      <family val="2"/>
      <scheme val="minor"/>
    </font>
    <font>
      <b/>
      <sz val="9"/>
      <color rgb="FF000000"/>
      <name val="Calibri"/>
      <family val="2"/>
      <scheme val="minor"/>
    </font>
    <font>
      <b/>
      <sz val="10"/>
      <color rgb="FF4F81BD"/>
      <name val="Calibri"/>
      <family val="2"/>
    </font>
    <font>
      <sz val="9"/>
      <color rgb="FF0070C0"/>
      <name val="Calibri"/>
      <family val="2"/>
      <scheme val="minor"/>
    </font>
  </fonts>
  <fills count="1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FCC"/>
        <bgColor indexed="64"/>
      </patternFill>
    </fill>
    <fill>
      <patternFill patternType="solid">
        <fgColor theme="0" tint="-0.34998626667073579"/>
        <bgColor indexed="64"/>
      </patternFill>
    </fill>
    <fill>
      <patternFill patternType="solid">
        <fgColor rgb="FF99FF99"/>
        <bgColor indexed="64"/>
      </patternFill>
    </fill>
    <fill>
      <patternFill patternType="solid">
        <fgColor indexed="65"/>
        <bgColor indexed="64"/>
      </patternFill>
    </fill>
    <fill>
      <patternFill patternType="solid">
        <fgColor rgb="FFFFFF99"/>
        <bgColor indexed="64"/>
      </patternFill>
    </fill>
    <fill>
      <patternFill patternType="solid">
        <fgColor rgb="FFFF9999"/>
        <bgColor indexed="64"/>
      </patternFill>
    </fill>
    <fill>
      <patternFill patternType="solid">
        <fgColor rgb="FFFFC000"/>
        <bgColor indexed="64"/>
      </patternFill>
    </fill>
    <fill>
      <patternFill patternType="solid">
        <fgColor theme="0"/>
        <bgColor indexed="64"/>
      </patternFill>
    </fill>
    <fill>
      <patternFill patternType="solid">
        <fgColor theme="0" tint="-0.14999847407452621"/>
        <bgColor indexed="64"/>
      </patternFill>
    </fill>
    <fill>
      <patternFill patternType="solid">
        <fgColor indexed="42"/>
        <bgColor indexed="64"/>
      </patternFill>
    </fill>
    <fill>
      <patternFill patternType="solid">
        <fgColor theme="3" tint="0.79998168889431442"/>
        <bgColor indexed="64"/>
      </patternFill>
    </fill>
    <fill>
      <patternFill patternType="solid">
        <fgColor rgb="FFFFFFCC"/>
        <bgColor indexed="64"/>
      </patternFill>
    </fill>
    <fill>
      <patternFill patternType="gray0625">
        <fgColor indexed="9"/>
        <bgColor indexed="47"/>
      </patternFill>
    </fill>
    <fill>
      <patternFill patternType="solid">
        <fgColor theme="9" tint="0.79998168889431442"/>
        <bgColor indexed="64"/>
      </patternFill>
    </fill>
    <fill>
      <patternFill patternType="solid">
        <fgColor theme="0" tint="-0.249977111117893"/>
        <bgColor indexed="64"/>
      </patternFill>
    </fill>
    <fill>
      <patternFill patternType="solid">
        <fgColor indexed="45"/>
      </patternFill>
    </fill>
    <fill>
      <patternFill patternType="solid">
        <fgColor indexed="26"/>
        <bgColor indexed="64"/>
      </patternFill>
    </fill>
    <fill>
      <patternFill patternType="solid">
        <fgColor theme="6" tint="0.79998168889431442"/>
        <bgColor indexed="64"/>
      </patternFill>
    </fill>
    <fill>
      <patternFill patternType="solid">
        <fgColor indexed="22"/>
        <bgColor indexed="64"/>
      </patternFill>
    </fill>
    <fill>
      <patternFill patternType="solid">
        <fgColor theme="0" tint="-4.9989318521683403E-2"/>
        <bgColor indexed="64"/>
      </patternFill>
    </fill>
    <fill>
      <patternFill patternType="solid">
        <fgColor indexed="13"/>
        <bgColor indexed="64"/>
      </patternFill>
    </fill>
    <fill>
      <patternFill patternType="solid">
        <fgColor indexed="18"/>
        <bgColor indexed="64"/>
      </patternFill>
    </fill>
    <fill>
      <patternFill patternType="solid">
        <fgColor indexed="48"/>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1"/>
      </patternFill>
    </fill>
    <fill>
      <patternFill patternType="solid">
        <fgColor indexed="19"/>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14"/>
      </patternFill>
    </fill>
    <fill>
      <patternFill patternType="solid">
        <fgColor indexed="27"/>
        <bgColor indexed="41"/>
      </patternFill>
    </fill>
    <fill>
      <patternFill patternType="solid">
        <fgColor indexed="31"/>
        <bgColor indexed="22"/>
      </patternFill>
    </fill>
    <fill>
      <patternFill patternType="solid">
        <fgColor indexed="44"/>
        <bgColor indexed="31"/>
      </patternFill>
    </fill>
    <fill>
      <patternFill patternType="solid">
        <fgColor indexed="62"/>
      </patternFill>
    </fill>
    <fill>
      <patternFill patternType="solid">
        <fgColor indexed="26"/>
        <bgColor indexed="9"/>
      </patternFill>
    </fill>
    <fill>
      <patternFill patternType="solid">
        <fgColor indexed="22"/>
        <bgColor indexed="31"/>
      </patternFill>
    </fill>
    <fill>
      <patternFill patternType="solid">
        <fgColor indexed="55"/>
        <bgColor indexed="23"/>
      </patternFill>
    </fill>
    <fill>
      <patternFill patternType="solid">
        <fgColor indexed="10"/>
      </patternFill>
    </fill>
    <fill>
      <patternFill patternType="solid">
        <fgColor indexed="42"/>
        <bgColor indexed="27"/>
      </patternFill>
    </fill>
    <fill>
      <patternFill patternType="solid">
        <fgColor indexed="57"/>
      </patternFill>
    </fill>
    <fill>
      <patternFill patternType="solid">
        <fgColor indexed="54"/>
      </patternFill>
    </fill>
    <fill>
      <patternFill patternType="solid">
        <fgColor indexed="47"/>
        <bgColor indexed="22"/>
      </patternFill>
    </fill>
    <fill>
      <patternFill patternType="solid">
        <fgColor indexed="53"/>
      </patternFill>
    </fill>
    <fill>
      <patternFill patternType="gray125">
        <fgColor indexed="11"/>
        <bgColor indexed="9"/>
      </patternFill>
    </fill>
    <fill>
      <patternFill patternType="solid">
        <fgColor indexed="43"/>
        <bgColor indexed="64"/>
      </patternFill>
    </fill>
    <fill>
      <patternFill patternType="solid">
        <fgColor indexed="13"/>
        <bgColor indexed="34"/>
      </patternFill>
    </fill>
    <fill>
      <patternFill patternType="solid">
        <fgColor indexed="43"/>
        <bgColor indexed="26"/>
      </patternFill>
    </fill>
    <fill>
      <patternFill patternType="solid">
        <fgColor indexed="62"/>
        <bgColor indexed="64"/>
      </patternFill>
    </fill>
    <fill>
      <patternFill patternType="solid">
        <fgColor indexed="27"/>
        <bgColor indexed="64"/>
      </patternFill>
    </fill>
    <fill>
      <patternFill patternType="solid">
        <fgColor indexed="28"/>
        <bgColor indexed="64"/>
      </patternFill>
    </fill>
    <fill>
      <patternFill patternType="solid">
        <fgColor indexed="22"/>
        <bgColor indexed="22"/>
      </patternFill>
    </fill>
    <fill>
      <patternFill patternType="solid">
        <fgColor indexed="31"/>
        <bgColor indexed="64"/>
      </patternFill>
    </fill>
    <fill>
      <patternFill patternType="gray0625">
        <fgColor indexed="13"/>
      </patternFill>
    </fill>
    <fill>
      <patternFill patternType="solid">
        <fgColor indexed="45"/>
        <bgColor indexed="29"/>
      </patternFill>
    </fill>
    <fill>
      <patternFill patternType="solid">
        <fgColor indexed="29"/>
        <bgColor indexed="64"/>
      </patternFill>
    </fill>
    <fill>
      <patternFill patternType="solid">
        <fgColor indexed="34"/>
        <bgColor indexed="64"/>
      </patternFill>
    </fill>
    <fill>
      <patternFill patternType="solid">
        <fgColor indexed="14"/>
        <bgColor indexed="64"/>
      </patternFill>
    </fill>
    <fill>
      <patternFill patternType="solid">
        <fgColor indexed="24"/>
        <bgColor indexed="46"/>
      </patternFill>
    </fill>
    <fill>
      <patternFill patternType="solid">
        <fgColor indexed="29"/>
        <bgColor indexed="45"/>
      </patternFill>
    </fill>
    <fill>
      <patternFill patternType="solid">
        <fgColor indexed="51"/>
        <bgColor indexed="13"/>
      </patternFill>
    </fill>
    <fill>
      <patternFill patternType="solid">
        <fgColor indexed="51"/>
        <bgColor indexed="64"/>
      </patternFill>
    </fill>
    <fill>
      <patternFill patternType="solid">
        <fgColor indexed="49"/>
        <bgColor indexed="64"/>
      </patternFill>
    </fill>
    <fill>
      <patternFill patternType="gray125">
        <fgColor indexed="15"/>
      </patternFill>
    </fill>
    <fill>
      <patternFill patternType="gray0625">
        <fgColor indexed="23"/>
        <bgColor indexed="9"/>
      </patternFill>
    </fill>
    <fill>
      <patternFill patternType="solid">
        <fgColor indexed="40"/>
        <bgColor indexed="64"/>
      </patternFill>
    </fill>
    <fill>
      <patternFill patternType="solid">
        <fgColor indexed="44"/>
        <bgColor indexed="64"/>
      </patternFill>
    </fill>
    <fill>
      <patternFill patternType="solid">
        <fgColor indexed="30"/>
        <bgColor indexed="64"/>
      </patternFill>
    </fill>
    <fill>
      <patternFill patternType="solid">
        <fgColor indexed="9"/>
        <bgColor indexed="26"/>
      </patternFill>
    </fill>
    <fill>
      <patternFill patternType="mediumGray">
        <fgColor indexed="11"/>
      </patternFill>
    </fill>
    <fill>
      <patternFill patternType="mediumGray">
        <fgColor indexed="22"/>
      </patternFill>
    </fill>
    <fill>
      <patternFill patternType="solid">
        <fgColor indexed="45"/>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12"/>
        <bgColor indexed="64"/>
      </patternFill>
    </fill>
    <fill>
      <patternFill patternType="solid">
        <fgColor indexed="63"/>
        <bgColor indexed="64"/>
      </patternFill>
    </fill>
    <fill>
      <patternFill patternType="solid">
        <fgColor indexed="61"/>
        <bgColor indexed="64"/>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15"/>
        <bgColor indexed="64"/>
      </patternFill>
    </fill>
    <fill>
      <patternFill patternType="solid">
        <fgColor indexed="47"/>
        <bgColor indexed="64"/>
      </patternFill>
    </fill>
    <fill>
      <patternFill patternType="darkUp">
        <fgColor indexed="8"/>
        <bgColor indexed="13"/>
      </patternFill>
    </fill>
    <fill>
      <patternFill patternType="solid">
        <fgColor indexed="49"/>
        <bgColor indexed="40"/>
      </patternFill>
    </fill>
    <fill>
      <patternFill patternType="solid">
        <fgColor indexed="17"/>
      </patternFill>
    </fill>
    <fill>
      <patternFill patternType="solid">
        <fgColor indexed="9"/>
        <bgColor indexed="64"/>
      </patternFill>
    </fill>
    <fill>
      <patternFill patternType="darkUp">
        <fgColor indexed="55"/>
        <bgColor indexed="22"/>
      </patternFill>
    </fill>
    <fill>
      <patternFill patternType="solid">
        <fgColor rgb="FFD9D9D9"/>
        <bgColor indexed="64"/>
      </patternFill>
    </fill>
    <fill>
      <patternFill patternType="solid">
        <fgColor rgb="FFFFFF00"/>
        <bgColor indexed="64"/>
      </patternFill>
    </fill>
  </fills>
  <borders count="16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auto="1"/>
      </right>
      <top style="thin">
        <color indexed="64"/>
      </top>
      <bottom/>
      <diagonal/>
    </border>
    <border>
      <left style="thin">
        <color indexed="64"/>
      </left>
      <right style="thin">
        <color indexed="64"/>
      </right>
      <top/>
      <bottom/>
      <diagonal/>
    </border>
    <border>
      <left style="thin">
        <color auto="1"/>
      </left>
      <right style="thin">
        <color auto="1"/>
      </right>
      <top/>
      <bottom style="thin">
        <color auto="1"/>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thin">
        <color auto="1"/>
      </right>
      <top style="thin">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bottom/>
      <diagonal/>
    </border>
    <border>
      <left style="hair">
        <color indexed="64"/>
      </left>
      <right/>
      <top/>
      <bottom style="thin">
        <color indexed="64"/>
      </bottom>
      <diagonal/>
    </border>
    <border>
      <left/>
      <right/>
      <top style="thin">
        <color indexed="64"/>
      </top>
      <bottom/>
      <diagonal/>
    </border>
    <border>
      <left/>
      <right/>
      <top/>
      <bottom style="hair">
        <color indexed="22"/>
      </bottom>
      <diagonal/>
    </border>
    <border>
      <left/>
      <right style="thin">
        <color indexed="23"/>
      </right>
      <top style="medium">
        <color indexed="23"/>
      </top>
      <bottom style="medium">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bottom style="thin">
        <color indexed="44"/>
      </bottom>
      <diagonal/>
    </border>
    <border>
      <left style="dashed">
        <color indexed="63"/>
      </left>
      <right style="dashed">
        <color indexed="63"/>
      </right>
      <top style="dashed">
        <color indexed="63"/>
      </top>
      <bottom style="dashed">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style="dashed">
        <color indexed="28"/>
      </left>
      <right style="dashed">
        <color indexed="28"/>
      </right>
      <top style="dashed">
        <color indexed="28"/>
      </top>
      <bottom style="dashed">
        <color indexed="28"/>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right/>
      <top/>
      <bottom style="dotted">
        <color indexed="64"/>
      </bottom>
      <diagonal/>
    </border>
    <border>
      <left style="thin">
        <color auto="1"/>
      </left>
      <right style="thin">
        <color auto="1"/>
      </right>
      <top style="medium">
        <color indexed="64"/>
      </top>
      <bottom style="medium">
        <color indexed="64"/>
      </bottom>
      <diagonal/>
    </border>
    <border>
      <left style="dotted">
        <color indexed="28"/>
      </left>
      <right style="dotted">
        <color indexed="28"/>
      </right>
      <top style="dotted">
        <color indexed="28"/>
      </top>
      <bottom style="dotted">
        <color indexed="28"/>
      </bottom>
      <diagonal/>
    </border>
    <border>
      <left style="hair">
        <color auto="1"/>
      </left>
      <right style="hair">
        <color auto="1"/>
      </right>
      <top style="dashed">
        <color auto="1"/>
      </top>
      <bottom style="dotted">
        <color auto="1"/>
      </bottom>
      <diagonal/>
    </border>
    <border>
      <left style="thick">
        <color auto="1"/>
      </left>
      <right style="thick">
        <color auto="1"/>
      </right>
      <top/>
      <bottom style="thick">
        <color auto="1"/>
      </bottom>
      <diagonal/>
    </border>
    <border>
      <left style="dashed">
        <color indexed="55"/>
      </left>
      <right style="dashed">
        <color indexed="55"/>
      </right>
      <top style="dashed">
        <color indexed="55"/>
      </top>
      <bottom style="dashed">
        <color indexed="55"/>
      </bottom>
      <diagonal/>
    </border>
    <border>
      <left/>
      <right/>
      <top/>
      <bottom style="thick">
        <color indexed="49"/>
      </bottom>
      <diagonal/>
    </border>
    <border>
      <left style="double">
        <color indexed="64"/>
      </left>
      <right/>
      <top/>
      <bottom style="double">
        <color indexed="64"/>
      </bottom>
      <diagonal/>
    </border>
    <border>
      <left style="hair">
        <color indexed="12"/>
      </left>
      <right style="hair">
        <color indexed="12"/>
      </right>
      <top style="hair">
        <color indexed="12"/>
      </top>
      <bottom style="hair">
        <color indexed="12"/>
      </bottom>
      <diagonal/>
    </border>
    <border>
      <left style="thin">
        <color indexed="54"/>
      </left>
      <right style="thin">
        <color indexed="54"/>
      </right>
      <top style="thin">
        <color indexed="54"/>
      </top>
      <bottom style="thin">
        <color indexed="54"/>
      </bottom>
      <diagonal/>
    </border>
    <border>
      <left/>
      <right/>
      <top style="hair">
        <color indexed="64"/>
      </top>
      <bottom/>
      <diagonal/>
    </border>
    <border>
      <left style="medium">
        <color auto="1"/>
      </left>
      <right/>
      <top style="medium">
        <color auto="1"/>
      </top>
      <bottom/>
      <diagonal/>
    </border>
    <border>
      <left style="double">
        <color indexed="64"/>
      </left>
      <right/>
      <top style="double">
        <color indexed="64"/>
      </top>
      <bottom/>
      <diagonal/>
    </border>
    <border>
      <left style="dotted">
        <color indexed="10"/>
      </left>
      <right style="dotted">
        <color indexed="10"/>
      </right>
      <top style="dotted">
        <color indexed="10"/>
      </top>
      <bottom style="dotted">
        <color indexed="10"/>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64"/>
      </left>
      <right style="thin">
        <color indexed="64"/>
      </right>
      <top style="thick">
        <color indexed="64"/>
      </top>
      <bottom style="hair">
        <color indexed="64"/>
      </bottom>
      <diagonal/>
    </border>
    <border>
      <left style="medium">
        <color auto="1"/>
      </left>
      <right/>
      <top style="medium">
        <color auto="1"/>
      </top>
      <bottom style="thin">
        <color auto="1"/>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4"/>
      </top>
      <bottom style="thin">
        <color indexed="63"/>
      </bottom>
      <diagonal/>
    </border>
    <border>
      <left/>
      <right/>
      <top style="thin">
        <color indexed="8"/>
      </top>
      <bottom/>
      <diagonal/>
    </border>
    <border>
      <left/>
      <right style="thin">
        <color indexed="64"/>
      </right>
      <top style="thin">
        <color indexed="8"/>
      </top>
      <bottom/>
      <diagonal/>
    </border>
    <border>
      <left/>
      <right/>
      <top/>
      <bottom style="thick">
        <color indexed="48"/>
      </bottom>
      <diagonal/>
    </border>
    <border>
      <left/>
      <right style="thin">
        <color indexed="64"/>
      </right>
      <top/>
      <bottom style="thick">
        <color indexed="48"/>
      </bottom>
      <diagonal/>
    </border>
    <border>
      <left/>
      <right/>
      <top style="thick">
        <color indexed="48"/>
      </top>
      <bottom/>
      <diagonal/>
    </border>
    <border>
      <left/>
      <right style="thin">
        <color indexed="64"/>
      </right>
      <top style="thick">
        <color indexed="48"/>
      </top>
      <bottom/>
      <diagonal/>
    </border>
    <border>
      <left/>
      <right style="medium">
        <color indexed="64"/>
      </right>
      <top/>
      <bottom style="medium">
        <color indexed="64"/>
      </bottom>
      <diagonal/>
    </border>
    <border>
      <left/>
      <right/>
      <top style="thin">
        <color indexed="19"/>
      </top>
      <bottom/>
      <diagonal/>
    </border>
    <border>
      <left style="thin">
        <color indexed="64"/>
      </left>
      <right style="thin">
        <color indexed="64"/>
      </right>
      <top style="hair">
        <color indexed="64"/>
      </top>
      <bottom style="hair">
        <color indexed="64"/>
      </bottom>
      <diagonal/>
    </border>
    <border>
      <left/>
      <right/>
      <top/>
      <bottom style="medium">
        <color indexed="49"/>
      </bottom>
      <diagonal/>
    </border>
    <border>
      <left/>
      <right/>
      <top style="hair">
        <color auto="1"/>
      </top>
      <bottom style="hair">
        <color auto="1"/>
      </bottom>
      <diagonal/>
    </border>
    <border>
      <left/>
      <right/>
      <top style="thin">
        <color indexed="19"/>
      </top>
      <bottom style="double">
        <color indexed="19"/>
      </bottom>
      <diagonal/>
    </border>
    <border>
      <left/>
      <right/>
      <top style="thin">
        <color indexed="49"/>
      </top>
      <bottom style="double">
        <color indexed="49"/>
      </bottom>
      <diagonal/>
    </border>
    <border>
      <left/>
      <right/>
      <top style="thin">
        <color indexed="64"/>
      </top>
      <bottom style="double">
        <color indexed="64"/>
      </bottom>
      <diagonal/>
    </border>
    <border>
      <left style="hair">
        <color indexed="64"/>
      </left>
      <right/>
      <top style="hair">
        <color indexed="64"/>
      </top>
      <bottom/>
      <diagonal/>
    </border>
    <border>
      <left/>
      <right/>
      <top/>
      <bottom style="thick">
        <color indexed="17"/>
      </bottom>
      <diagonal/>
    </border>
    <border>
      <left/>
      <right/>
      <top/>
      <bottom style="thick">
        <color indexed="11"/>
      </bottom>
      <diagonal/>
    </border>
    <border>
      <left/>
      <right/>
      <top/>
      <bottom style="medium">
        <color indexed="11"/>
      </bottom>
      <diagonal/>
    </border>
    <border>
      <left/>
      <right/>
      <top style="thin">
        <color indexed="17"/>
      </top>
      <bottom style="double">
        <color indexed="17"/>
      </bottom>
      <diagonal/>
    </border>
    <border>
      <left style="thin">
        <color indexed="55"/>
      </left>
      <right style="thin">
        <color indexed="55"/>
      </right>
      <top style="thin">
        <color indexed="55"/>
      </top>
      <bottom style="thin">
        <color indexed="55"/>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medium">
        <color indexed="64"/>
      </left>
      <right/>
      <top/>
      <bottom style="medium">
        <color indexed="64"/>
      </bottom>
      <diagonal/>
    </border>
    <border>
      <left style="medium">
        <color indexed="64"/>
      </left>
      <right/>
      <top style="medium">
        <color indexed="64"/>
      </top>
      <bottom/>
      <diagonal/>
    </border>
    <border>
      <left/>
      <right/>
      <top/>
      <bottom style="thin">
        <color indexed="4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rgb="FF808080"/>
      </left>
      <right/>
      <top style="thin">
        <color rgb="FF808080"/>
      </top>
      <bottom/>
      <diagonal/>
    </border>
    <border>
      <left style="thin">
        <color rgb="FF808080"/>
      </left>
      <right style="thin">
        <color rgb="FF808080"/>
      </right>
      <top style="thin">
        <color rgb="FF808080"/>
      </top>
      <bottom style="thin">
        <color rgb="FF808080"/>
      </bottom>
      <diagonal/>
    </border>
    <border>
      <left/>
      <right/>
      <top style="thin">
        <color rgb="FF808080"/>
      </top>
      <bottom/>
      <diagonal/>
    </border>
    <border>
      <left style="thin">
        <color rgb="FF808080"/>
      </left>
      <right/>
      <top/>
      <bottom/>
      <diagonal/>
    </border>
    <border>
      <left style="thin">
        <color rgb="FF808080"/>
      </left>
      <right style="thin">
        <color rgb="FF808080"/>
      </right>
      <top style="thin">
        <color rgb="FF808080"/>
      </top>
      <bottom/>
      <diagonal/>
    </border>
    <border>
      <left style="thin">
        <color rgb="FF808080"/>
      </left>
      <right/>
      <top/>
      <bottom style="thin">
        <color rgb="FF808080"/>
      </bottom>
      <diagonal/>
    </border>
    <border>
      <left style="thin">
        <color rgb="FF808080"/>
      </left>
      <right style="thin">
        <color rgb="FF808080"/>
      </right>
      <top/>
      <bottom style="thin">
        <color rgb="FF808080"/>
      </bottom>
      <diagonal/>
    </border>
    <border>
      <left style="thin">
        <color theme="3" tint="0.59996337778862885"/>
      </left>
      <right style="thin">
        <color rgb="FF808080"/>
      </right>
      <top style="thin">
        <color theme="3" tint="0.59996337778862885"/>
      </top>
      <bottom style="thin">
        <color theme="3" tint="0.59996337778862885"/>
      </bottom>
      <diagonal/>
    </border>
    <border>
      <left style="thin">
        <color theme="3" tint="0.59996337778862885"/>
      </left>
      <right style="thin">
        <color rgb="FF808080"/>
      </right>
      <top style="thin">
        <color theme="3" tint="0.59996337778862885"/>
      </top>
      <bottom/>
      <diagonal/>
    </border>
    <border>
      <left style="thin">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08080"/>
      </left>
      <right style="thin">
        <color rgb="FF808080"/>
      </right>
      <top style="thin">
        <color indexed="64"/>
      </top>
      <bottom style="thin">
        <color rgb="FF808080"/>
      </bottom>
      <diagonal/>
    </border>
    <border>
      <left style="thin">
        <color rgb="FF808080"/>
      </left>
      <right style="thin">
        <color rgb="FF808080"/>
      </right>
      <top style="thin">
        <color indexed="64"/>
      </top>
      <bottom/>
      <diagonal/>
    </border>
    <border>
      <left style="thin">
        <color rgb="FF808080"/>
      </left>
      <right style="thin">
        <color indexed="64"/>
      </right>
      <top style="thin">
        <color indexed="64"/>
      </top>
      <bottom/>
      <diagonal/>
    </border>
    <border>
      <left style="thin">
        <color indexed="64"/>
      </left>
      <right/>
      <top/>
      <bottom style="thin">
        <color rgb="FF808080"/>
      </bottom>
      <diagonal/>
    </border>
    <border>
      <left style="thin">
        <color rgb="FF808080"/>
      </left>
      <right style="thin">
        <color indexed="64"/>
      </right>
      <top/>
      <bottom style="thin">
        <color rgb="FF808080"/>
      </bottom>
      <diagonal/>
    </border>
    <border>
      <left style="thin">
        <color indexed="64"/>
      </left>
      <right style="thin">
        <color rgb="FF808080"/>
      </right>
      <top style="thin">
        <color rgb="FF808080"/>
      </top>
      <bottom style="thin">
        <color rgb="FF808080"/>
      </bottom>
      <diagonal/>
    </border>
    <border>
      <left style="thin">
        <color theme="3" tint="0.59996337778862885"/>
      </left>
      <right style="thin">
        <color indexed="64"/>
      </right>
      <top style="thin">
        <color theme="3" tint="0.59996337778862885"/>
      </top>
      <bottom style="thin">
        <color theme="3" tint="0.59996337778862885"/>
      </bottom>
      <diagonal/>
    </border>
    <border>
      <left style="thin">
        <color indexed="64"/>
      </left>
      <right/>
      <top style="thin">
        <color rgb="FF808080"/>
      </top>
      <bottom/>
      <diagonal/>
    </border>
    <border>
      <left style="thin">
        <color indexed="64"/>
      </left>
      <right style="thin">
        <color rgb="FF808080"/>
      </right>
      <top style="thin">
        <color rgb="FF808080"/>
      </top>
      <bottom style="thin">
        <color indexed="64"/>
      </bottom>
      <diagonal/>
    </border>
    <border>
      <left style="thin">
        <color theme="3" tint="0.59996337778862885"/>
      </left>
      <right style="thin">
        <color theme="3" tint="0.59996337778862885"/>
      </right>
      <top style="thin">
        <color theme="3" tint="0.59996337778862885"/>
      </top>
      <bottom style="thin">
        <color indexed="64"/>
      </bottom>
      <diagonal/>
    </border>
    <border>
      <left style="thin">
        <color theme="3" tint="0.59996337778862885"/>
      </left>
      <right style="thin">
        <color indexed="64"/>
      </right>
      <top style="thin">
        <color theme="3" tint="0.59996337778862885"/>
      </top>
      <bottom style="thin">
        <color indexed="64"/>
      </bottom>
      <diagonal/>
    </border>
    <border>
      <left style="thin">
        <color indexed="64"/>
      </left>
      <right style="thin">
        <color auto="1"/>
      </right>
      <top/>
      <bottom style="thin">
        <color auto="1"/>
      </bottom>
      <diagonal/>
    </border>
    <border>
      <left/>
      <right/>
      <top/>
      <bottom style="thin">
        <color indexed="64"/>
      </bottom>
      <diagonal/>
    </border>
    <border>
      <left style="thin">
        <color indexed="64"/>
      </left>
      <right/>
      <top/>
      <bottom style="thin">
        <color indexed="64"/>
      </bottom>
      <diagonal/>
    </border>
    <border>
      <left/>
      <right style="hair">
        <color indexed="64"/>
      </right>
      <top/>
      <bottom style="thin">
        <color indexed="64"/>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top style="thin">
        <color indexed="64"/>
      </top>
      <bottom/>
      <diagonal/>
    </border>
    <border>
      <left/>
      <right style="thin">
        <color indexed="23"/>
      </right>
      <top style="medium">
        <color indexed="23"/>
      </top>
      <bottom style="medium">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44"/>
      </bottom>
      <diagonal/>
    </border>
    <border>
      <left/>
      <right/>
      <top style="thin">
        <color indexed="62"/>
      </top>
      <bottom style="double">
        <color indexed="62"/>
      </bottom>
      <diagonal/>
    </border>
    <border>
      <left style="thin">
        <color indexed="54"/>
      </left>
      <right style="thin">
        <color indexed="54"/>
      </right>
      <top style="thin">
        <color indexed="54"/>
      </top>
      <bottom style="thin">
        <color indexed="5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8"/>
      </top>
      <bottom/>
      <diagonal/>
    </border>
    <border>
      <left/>
      <right style="thin">
        <color indexed="64"/>
      </right>
      <top style="thin">
        <color indexed="8"/>
      </top>
      <bottom/>
      <diagonal/>
    </border>
    <border>
      <left/>
      <right/>
      <top style="thin">
        <color indexed="19"/>
      </top>
      <bottom/>
      <diagonal/>
    </border>
    <border>
      <left/>
      <right/>
      <top style="thin">
        <color indexed="19"/>
      </top>
      <bottom style="double">
        <color indexed="19"/>
      </bottom>
      <diagonal/>
    </border>
    <border>
      <left/>
      <right/>
      <top style="thin">
        <color indexed="49"/>
      </top>
      <bottom style="double">
        <color indexed="49"/>
      </bottom>
      <diagonal/>
    </border>
    <border>
      <left/>
      <right/>
      <top style="thin">
        <color indexed="17"/>
      </top>
      <bottom style="double">
        <color indexed="17"/>
      </bottom>
      <diagonal/>
    </border>
    <border>
      <left style="thin">
        <color indexed="55"/>
      </left>
      <right style="thin">
        <color indexed="55"/>
      </right>
      <top style="thin">
        <color indexed="55"/>
      </top>
      <bottom style="thin">
        <color indexed="55"/>
      </bottom>
      <diagonal/>
    </border>
    <border>
      <left style="medium">
        <color auto="1"/>
      </left>
      <right/>
      <top style="medium">
        <color auto="1"/>
      </top>
      <bottom/>
      <diagonal/>
    </border>
    <border>
      <left style="medium">
        <color auto="1"/>
      </left>
      <right/>
      <top style="medium">
        <color auto="1"/>
      </top>
      <bottom style="thin">
        <color auto="1"/>
      </bottom>
      <diagonal/>
    </border>
  </borders>
  <cellStyleXfs count="25900">
    <xf numFmtId="0" fontId="0" fillId="0" borderId="0"/>
    <xf numFmtId="9" fontId="1" fillId="0" borderId="0" applyFont="0" applyFill="0" applyBorder="0" applyAlignment="0" applyProtection="0"/>
    <xf numFmtId="0" fontId="18" fillId="0" borderId="0"/>
    <xf numFmtId="0" fontId="25" fillId="0" borderId="0"/>
    <xf numFmtId="0" fontId="28" fillId="0" borderId="0"/>
    <xf numFmtId="0" fontId="8" fillId="4" borderId="0" applyNumberFormat="0" applyBorder="0" applyAlignment="0" applyProtection="0"/>
    <xf numFmtId="0" fontId="36" fillId="48" borderId="0" applyNumberFormat="0" applyBorder="0" applyAlignment="0" applyProtection="0"/>
    <xf numFmtId="9" fontId="37" fillId="0" borderId="0" applyFont="0" applyFill="0" applyBorder="0" applyAlignment="0" applyProtection="0"/>
    <xf numFmtId="166" fontId="1" fillId="0" borderId="0" applyFont="0" applyFill="0" applyBorder="0" applyAlignment="0" applyProtection="0"/>
    <xf numFmtId="0" fontId="37" fillId="0" borderId="0"/>
    <xf numFmtId="9" fontId="25" fillId="0" borderId="0" applyFont="0" applyFill="0" applyBorder="0" applyAlignment="0" applyProtection="0"/>
    <xf numFmtId="9" fontId="37" fillId="0" borderId="0" applyFont="0" applyFill="0" applyBorder="0" applyAlignment="0" applyProtection="0"/>
    <xf numFmtId="0" fontId="28" fillId="0" borderId="0"/>
    <xf numFmtId="0" fontId="37" fillId="0" borderId="0"/>
    <xf numFmtId="166" fontId="1" fillId="0" borderId="0" applyFont="0" applyFill="0" applyBorder="0" applyAlignment="0" applyProtection="0"/>
    <xf numFmtId="9" fontId="37" fillId="0" borderId="0" applyFont="0" applyFill="0" applyBorder="0" applyAlignment="0" applyProtection="0"/>
    <xf numFmtId="0" fontId="37" fillId="0" borderId="0"/>
    <xf numFmtId="0" fontId="17" fillId="9" borderId="0" applyNumberFormat="0" applyBorder="0" applyAlignment="0" applyProtection="0"/>
    <xf numFmtId="9" fontId="37" fillId="0" borderId="0" applyFont="0" applyFill="0" applyBorder="0" applyAlignment="0" applyProtection="0"/>
    <xf numFmtId="0" fontId="51" fillId="0" borderId="0" applyNumberFormat="0" applyFont="0" applyBorder="0" applyAlignment="0" applyProtection="0">
      <alignment horizontal="center" vertical="center" wrapText="1"/>
      <protection locked="0"/>
    </xf>
    <xf numFmtId="176" fontId="28" fillId="0" borderId="0" applyFill="0" applyBorder="0" applyAlignment="0" applyProtection="0"/>
    <xf numFmtId="0" fontId="28" fillId="0" borderId="0"/>
    <xf numFmtId="177" fontId="52" fillId="53" borderId="0" applyBorder="0">
      <alignment horizontal="center"/>
      <protection locked="0"/>
    </xf>
    <xf numFmtId="177" fontId="52" fillId="0" borderId="0" applyFill="0" applyBorder="0">
      <alignment horizontal="center"/>
    </xf>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0" fillId="0" borderId="0" applyNumberFormat="0" applyFill="0" applyBorder="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0" fillId="0" borderId="0" applyNumberFormat="0" applyFill="0" applyBorder="0" applyProtection="0"/>
    <xf numFmtId="0" fontId="50" fillId="0" borderId="0" applyNumberFormat="0" applyFill="0" applyBorder="0" applyProtection="0"/>
    <xf numFmtId="0" fontId="28" fillId="0" borderId="0"/>
    <xf numFmtId="0" fontId="28" fillId="0" borderId="0"/>
    <xf numFmtId="0" fontId="53"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0" fillId="0" borderId="0" applyNumberFormat="0" applyFill="0" applyBorder="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0" fillId="0" borderId="0" applyNumberFormat="0" applyFill="0" applyBorder="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54" fillId="51" borderId="0"/>
    <xf numFmtId="0" fontId="28" fillId="51" borderId="0"/>
    <xf numFmtId="0" fontId="28" fillId="51" borderId="0"/>
    <xf numFmtId="0" fontId="54" fillId="51" borderId="0"/>
    <xf numFmtId="0" fontId="28" fillId="51" borderId="0"/>
    <xf numFmtId="0" fontId="54" fillId="51" borderId="0"/>
    <xf numFmtId="0" fontId="28" fillId="51" borderId="0"/>
    <xf numFmtId="0" fontId="54" fillId="51" borderId="0"/>
    <xf numFmtId="0" fontId="54" fillId="51" borderId="0"/>
    <xf numFmtId="0" fontId="28" fillId="51" borderId="0"/>
    <xf numFmtId="0" fontId="28" fillId="51" borderId="0"/>
    <xf numFmtId="0" fontId="54" fillId="51" borderId="0"/>
    <xf numFmtId="0" fontId="28" fillId="51" borderId="0"/>
    <xf numFmtId="0" fontId="28" fillId="51" borderId="0"/>
    <xf numFmtId="0" fontId="28" fillId="51" borderId="0"/>
    <xf numFmtId="0" fontId="28" fillId="51" borderId="0"/>
    <xf numFmtId="0" fontId="55" fillId="51" borderId="0"/>
    <xf numFmtId="0" fontId="28" fillId="51" borderId="0"/>
    <xf numFmtId="0" fontId="28" fillId="51" borderId="0"/>
    <xf numFmtId="0" fontId="55" fillId="51" borderId="0"/>
    <xf numFmtId="0" fontId="28" fillId="51" borderId="0"/>
    <xf numFmtId="0" fontId="55" fillId="51" borderId="0"/>
    <xf numFmtId="0" fontId="28" fillId="51" borderId="0"/>
    <xf numFmtId="0" fontId="55" fillId="51" borderId="0"/>
    <xf numFmtId="0" fontId="55" fillId="51" borderId="0"/>
    <xf numFmtId="0" fontId="28" fillId="51" borderId="0"/>
    <xf numFmtId="0" fontId="28" fillId="51" borderId="0"/>
    <xf numFmtId="0" fontId="55"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56" fillId="51" borderId="0"/>
    <xf numFmtId="0" fontId="28" fillId="51" borderId="0"/>
    <xf numFmtId="0" fontId="28" fillId="51" borderId="0"/>
    <xf numFmtId="0" fontId="56" fillId="51" borderId="0"/>
    <xf numFmtId="0" fontId="56"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56"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56" fillId="51" borderId="0"/>
    <xf numFmtId="0" fontId="56" fillId="51" borderId="0"/>
    <xf numFmtId="0" fontId="56"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56" fillId="51" borderId="0"/>
    <xf numFmtId="0" fontId="56" fillId="51" borderId="0"/>
    <xf numFmtId="0" fontId="56" fillId="51" borderId="0"/>
    <xf numFmtId="0" fontId="56" fillId="51" borderId="0"/>
    <xf numFmtId="0" fontId="56" fillId="51" borderId="0"/>
    <xf numFmtId="0" fontId="56"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56" fillId="51" borderId="0"/>
    <xf numFmtId="0" fontId="56" fillId="51" borderId="0"/>
    <xf numFmtId="0" fontId="56"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57" fillId="51" borderId="0"/>
    <xf numFmtId="0" fontId="28" fillId="51" borderId="0"/>
    <xf numFmtId="0" fontId="28" fillId="51" borderId="0"/>
    <xf numFmtId="0" fontId="57" fillId="51" borderId="0"/>
    <xf numFmtId="0" fontId="28" fillId="51" borderId="0"/>
    <xf numFmtId="0" fontId="57" fillId="51" borderId="0"/>
    <xf numFmtId="0" fontId="28" fillId="51" borderId="0"/>
    <xf numFmtId="0" fontId="57" fillId="51" borderId="0"/>
    <xf numFmtId="0" fontId="57" fillId="51" borderId="0"/>
    <xf numFmtId="0" fontId="28" fillId="51" borderId="0"/>
    <xf numFmtId="0" fontId="28" fillId="51" borderId="0"/>
    <xf numFmtId="0" fontId="57" fillId="51" borderId="0"/>
    <xf numFmtId="0" fontId="28" fillId="51" borderId="0"/>
    <xf numFmtId="0" fontId="28" fillId="51" borderId="0"/>
    <xf numFmtId="0" fontId="28" fillId="51" borderId="0"/>
    <xf numFmtId="0" fontId="28" fillId="51" borderId="0"/>
    <xf numFmtId="0" fontId="58" fillId="51" borderId="0"/>
    <xf numFmtId="0" fontId="28" fillId="51" borderId="0"/>
    <xf numFmtId="0" fontId="28" fillId="51" borderId="0"/>
    <xf numFmtId="0" fontId="58" fillId="51" borderId="0"/>
    <xf numFmtId="0" fontId="28" fillId="51" borderId="0"/>
    <xf numFmtId="0" fontId="58" fillId="51" borderId="0"/>
    <xf numFmtId="0" fontId="28" fillId="51" borderId="0"/>
    <xf numFmtId="0" fontId="58" fillId="51" borderId="0"/>
    <xf numFmtId="0" fontId="58" fillId="51" borderId="0"/>
    <xf numFmtId="0" fontId="28" fillId="51" borderId="0"/>
    <xf numFmtId="0" fontId="28" fillId="51" borderId="0"/>
    <xf numFmtId="0" fontId="58" fillId="51" borderId="0"/>
    <xf numFmtId="0" fontId="28" fillId="51" borderId="0"/>
    <xf numFmtId="0" fontId="28" fillId="51" borderId="0"/>
    <xf numFmtId="0" fontId="28" fillId="51" borderId="0"/>
    <xf numFmtId="0" fontId="28" fillId="51" borderId="0"/>
    <xf numFmtId="0" fontId="50" fillId="51" borderId="0"/>
    <xf numFmtId="0" fontId="28" fillId="51" borderId="0"/>
    <xf numFmtId="0" fontId="28" fillId="51" borderId="0"/>
    <xf numFmtId="0" fontId="50" fillId="51" borderId="0"/>
    <xf numFmtId="0" fontId="28" fillId="51" borderId="0"/>
    <xf numFmtId="0" fontId="50" fillId="51" borderId="0"/>
    <xf numFmtId="0" fontId="28" fillId="51" borderId="0"/>
    <xf numFmtId="0" fontId="50" fillId="51" borderId="0"/>
    <xf numFmtId="0" fontId="50" fillId="51" borderId="0"/>
    <xf numFmtId="0" fontId="28" fillId="51" borderId="0"/>
    <xf numFmtId="0" fontId="28" fillId="51" borderId="0"/>
    <xf numFmtId="0" fontId="50" fillId="51" borderId="0"/>
    <xf numFmtId="0" fontId="28" fillId="51" borderId="0"/>
    <xf numFmtId="0" fontId="28" fillId="51"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0" fillId="0" borderId="0" applyNumberFormat="0" applyFill="0" applyBorder="0" applyProtection="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178" fontId="28" fillId="49" borderId="0"/>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0"/>
    <xf numFmtId="178" fontId="28" fillId="49" borderId="0"/>
    <xf numFmtId="178" fontId="28" fillId="49" borderId="0"/>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0"/>
    <xf numFmtId="178" fontId="28" fillId="49" borderId="0"/>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0"/>
    <xf numFmtId="178" fontId="28" fillId="49" borderId="0"/>
    <xf numFmtId="178" fontId="28" fillId="49" borderId="0"/>
    <xf numFmtId="178" fontId="28" fillId="49" borderId="0"/>
    <xf numFmtId="178" fontId="28" fillId="49" borderId="43"/>
    <xf numFmtId="178" fontId="28" fillId="49" borderId="0"/>
    <xf numFmtId="178" fontId="28" fillId="49" borderId="43"/>
    <xf numFmtId="178" fontId="28" fillId="49" borderId="43"/>
    <xf numFmtId="178" fontId="28" fillId="49" borderId="0"/>
    <xf numFmtId="178" fontId="28" fillId="49" borderId="43"/>
    <xf numFmtId="178" fontId="28" fillId="49" borderId="0"/>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0"/>
    <xf numFmtId="178" fontId="28" fillId="49" borderId="0"/>
    <xf numFmtId="178" fontId="28" fillId="49" borderId="0"/>
    <xf numFmtId="178" fontId="28" fillId="49" borderId="43"/>
    <xf numFmtId="178" fontId="28" fillId="49" borderId="0"/>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178" fontId="28" fillId="49" borderId="43"/>
    <xf numFmtId="0" fontId="28" fillId="0" borderId="0"/>
    <xf numFmtId="0" fontId="28" fillId="0" borderId="0"/>
    <xf numFmtId="0" fontId="53"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50" fillId="0" borderId="0" applyNumberFormat="0" applyFill="0" applyBorder="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0" fillId="0" borderId="0" applyNumberFormat="0" applyFill="0" applyBorder="0" applyProtection="0"/>
    <xf numFmtId="0" fontId="50" fillId="0" borderId="0" applyNumberFormat="0" applyFill="0" applyBorder="0" applyProtection="0"/>
    <xf numFmtId="0" fontId="28" fillId="49" borderId="0"/>
    <xf numFmtId="0" fontId="28" fillId="49" borderId="0"/>
    <xf numFmtId="0" fontId="55" fillId="49" borderId="0"/>
    <xf numFmtId="0" fontId="28" fillId="49" borderId="0"/>
    <xf numFmtId="0" fontId="28" fillId="49" borderId="0"/>
    <xf numFmtId="0" fontId="55" fillId="49" borderId="0"/>
    <xf numFmtId="0" fontId="28" fillId="49" borderId="0"/>
    <xf numFmtId="0" fontId="55" fillId="49" borderId="0"/>
    <xf numFmtId="0" fontId="28" fillId="49" borderId="0"/>
    <xf numFmtId="0" fontId="55" fillId="49" borderId="0"/>
    <xf numFmtId="0" fontId="55" fillId="49" borderId="0"/>
    <xf numFmtId="0" fontId="28" fillId="49" borderId="0"/>
    <xf numFmtId="0" fontId="28" fillId="49" borderId="0"/>
    <xf numFmtId="0" fontId="55" fillId="49" borderId="0"/>
    <xf numFmtId="0" fontId="28" fillId="49" borderId="0"/>
    <xf numFmtId="0" fontId="28" fillId="49" borderId="0"/>
    <xf numFmtId="0" fontId="59" fillId="0" borderId="0"/>
    <xf numFmtId="0" fontId="28" fillId="0" borderId="0"/>
    <xf numFmtId="0" fontId="59" fillId="0" borderId="0"/>
    <xf numFmtId="0" fontId="28" fillId="0" borderId="0"/>
    <xf numFmtId="0" fontId="28" fillId="0" borderId="0"/>
    <xf numFmtId="0" fontId="28" fillId="0" borderId="0"/>
    <xf numFmtId="0" fontId="53" fillId="0" borderId="0"/>
    <xf numFmtId="0" fontId="59" fillId="0" borderId="0"/>
    <xf numFmtId="0" fontId="28" fillId="0" borderId="0"/>
    <xf numFmtId="0" fontId="59" fillId="0" borderId="0"/>
    <xf numFmtId="0" fontId="28" fillId="0" borderId="0"/>
    <xf numFmtId="0" fontId="59" fillId="0" borderId="0" applyNumberFormat="0" applyFont="0" applyBorder="0" applyAlignment="0"/>
    <xf numFmtId="0" fontId="28" fillId="0" borderId="0" applyNumberFormat="0" applyBorder="0" applyAlignment="0"/>
    <xf numFmtId="0" fontId="59" fillId="0" borderId="0" applyNumberFormat="0" applyFont="0" applyBorder="0" applyAlignment="0"/>
    <xf numFmtId="0" fontId="28" fillId="0" borderId="0" applyNumberFormat="0" applyBorder="0" applyAlignment="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53"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0" fillId="0" borderId="0" applyNumberFormat="0" applyFill="0" applyBorder="0" applyProtection="0"/>
    <xf numFmtId="0" fontId="28" fillId="0" borderId="0" applyNumberFormat="0" applyFill="0" applyBorder="0" applyAlignment="0" applyProtection="0"/>
    <xf numFmtId="0" fontId="50" fillId="0" borderId="0" applyNumberFormat="0" applyFill="0" applyBorder="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53"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0" fillId="54" borderId="14">
      <alignment horizontal="center"/>
    </xf>
    <xf numFmtId="0" fontId="60" fillId="54" borderId="14">
      <alignment horizontal="center"/>
    </xf>
    <xf numFmtId="0" fontId="60" fillId="54" borderId="14">
      <alignment horizontal="center"/>
    </xf>
    <xf numFmtId="0" fontId="60" fillId="54" borderId="14">
      <alignment horizontal="center"/>
    </xf>
    <xf numFmtId="0" fontId="60" fillId="54" borderId="14">
      <alignment horizontal="center"/>
    </xf>
    <xf numFmtId="0" fontId="60" fillId="54" borderId="14">
      <alignment horizontal="center"/>
    </xf>
    <xf numFmtId="4" fontId="50" fillId="0" borderId="14"/>
    <xf numFmtId="4" fontId="50" fillId="0" borderId="14"/>
    <xf numFmtId="4" fontId="50" fillId="0" borderId="14"/>
    <xf numFmtId="4" fontId="50" fillId="0" borderId="14"/>
    <xf numFmtId="4" fontId="50" fillId="0" borderId="14"/>
    <xf numFmtId="4" fontId="50" fillId="0" borderId="14"/>
    <xf numFmtId="0" fontId="61" fillId="0" borderId="14">
      <alignment horizontal="center"/>
    </xf>
    <xf numFmtId="0" fontId="61" fillId="0" borderId="14">
      <alignment horizontal="center"/>
    </xf>
    <xf numFmtId="0" fontId="61" fillId="0" borderId="14">
      <alignment horizontal="center"/>
    </xf>
    <xf numFmtId="0" fontId="61" fillId="0" borderId="14">
      <alignment horizontal="center"/>
    </xf>
    <xf numFmtId="0" fontId="61" fillId="0" borderId="14">
      <alignment horizontal="center"/>
    </xf>
    <xf numFmtId="0" fontId="61" fillId="0" borderId="14">
      <alignment horizontal="center"/>
    </xf>
    <xf numFmtId="0" fontId="62" fillId="55" borderId="14">
      <alignment horizontal="center"/>
    </xf>
    <xf numFmtId="0" fontId="62" fillId="55" borderId="14">
      <alignment horizontal="center"/>
    </xf>
    <xf numFmtId="0" fontId="62" fillId="55" borderId="14">
      <alignment horizontal="center"/>
    </xf>
    <xf numFmtId="0" fontId="62" fillId="55" borderId="14">
      <alignment horizontal="center"/>
    </xf>
    <xf numFmtId="0" fontId="62" fillId="55" borderId="14">
      <alignment horizontal="center"/>
    </xf>
    <xf numFmtId="0" fontId="62" fillId="55" borderId="14">
      <alignment horizontal="center"/>
    </xf>
    <xf numFmtId="0" fontId="60" fillId="54" borderId="14"/>
    <xf numFmtId="0" fontId="60" fillId="54" borderId="14"/>
    <xf numFmtId="0" fontId="60" fillId="54" borderId="14"/>
    <xf numFmtId="0" fontId="60" fillId="54" borderId="14"/>
    <xf numFmtId="0" fontId="60" fillId="54" borderId="14"/>
    <xf numFmtId="0" fontId="60" fillId="54" borderId="14"/>
    <xf numFmtId="0" fontId="63" fillId="0"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54" fillId="51" borderId="0"/>
    <xf numFmtId="0" fontId="28" fillId="51" borderId="0"/>
    <xf numFmtId="0" fontId="28" fillId="51" borderId="0"/>
    <xf numFmtId="0" fontId="54" fillId="51" borderId="0"/>
    <xf numFmtId="0" fontId="28" fillId="51" borderId="0"/>
    <xf numFmtId="0" fontId="54" fillId="51" borderId="0"/>
    <xf numFmtId="0" fontId="28" fillId="51" borderId="0"/>
    <xf numFmtId="0" fontId="54" fillId="51" borderId="0"/>
    <xf numFmtId="0" fontId="54" fillId="51" borderId="0"/>
    <xf numFmtId="0" fontId="28" fillId="51" borderId="0"/>
    <xf numFmtId="0" fontId="28" fillId="51" borderId="0"/>
    <xf numFmtId="0" fontId="54" fillId="51" borderId="0"/>
    <xf numFmtId="0" fontId="28" fillId="51" borderId="0"/>
    <xf numFmtId="0" fontId="28" fillId="51" borderId="0"/>
    <xf numFmtId="0" fontId="28" fillId="51" borderId="0"/>
    <xf numFmtId="0" fontId="28" fillId="51" borderId="0"/>
    <xf numFmtId="0" fontId="55" fillId="51" borderId="0"/>
    <xf numFmtId="0" fontId="28" fillId="51" borderId="0"/>
    <xf numFmtId="0" fontId="28" fillId="51" borderId="0"/>
    <xf numFmtId="0" fontId="55" fillId="51" borderId="0"/>
    <xf numFmtId="0" fontId="28" fillId="51" borderId="0"/>
    <xf numFmtId="0" fontId="55" fillId="51" borderId="0"/>
    <xf numFmtId="0" fontId="28" fillId="51" borderId="0"/>
    <xf numFmtId="0" fontId="55" fillId="51" borderId="0"/>
    <xf numFmtId="0" fontId="55" fillId="51" borderId="0"/>
    <xf numFmtId="0" fontId="28" fillId="51" borderId="0"/>
    <xf numFmtId="0" fontId="28" fillId="51" borderId="0"/>
    <xf numFmtId="0" fontId="55"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57" fillId="51" borderId="0"/>
    <xf numFmtId="0" fontId="28" fillId="51" borderId="0"/>
    <xf numFmtId="0" fontId="28" fillId="51" borderId="0"/>
    <xf numFmtId="0" fontId="57" fillId="51" borderId="0"/>
    <xf numFmtId="0" fontId="28" fillId="51" borderId="0"/>
    <xf numFmtId="0" fontId="57" fillId="51" borderId="0"/>
    <xf numFmtId="0" fontId="28" fillId="51" borderId="0"/>
    <xf numFmtId="0" fontId="57" fillId="51" borderId="0"/>
    <xf numFmtId="0" fontId="57" fillId="51" borderId="0"/>
    <xf numFmtId="0" fontId="28" fillId="51" borderId="0"/>
    <xf numFmtId="0" fontId="28" fillId="51" borderId="0"/>
    <xf numFmtId="0" fontId="57" fillId="51" borderId="0"/>
    <xf numFmtId="0" fontId="28" fillId="51" borderId="0"/>
    <xf numFmtId="0" fontId="28" fillId="51" borderId="0"/>
    <xf numFmtId="0" fontId="28" fillId="51" borderId="0"/>
    <xf numFmtId="0" fontId="28" fillId="51" borderId="0"/>
    <xf numFmtId="0" fontId="58" fillId="51" borderId="0"/>
    <xf numFmtId="0" fontId="28" fillId="51" borderId="0"/>
    <xf numFmtId="0" fontId="28" fillId="51" borderId="0"/>
    <xf numFmtId="0" fontId="58" fillId="51" borderId="0"/>
    <xf numFmtId="0" fontId="28" fillId="51" borderId="0"/>
    <xf numFmtId="0" fontId="58" fillId="51" borderId="0"/>
    <xf numFmtId="0" fontId="28" fillId="51" borderId="0"/>
    <xf numFmtId="0" fontId="58" fillId="51" borderId="0"/>
    <xf numFmtId="0" fontId="58" fillId="51" borderId="0"/>
    <xf numFmtId="0" fontId="28" fillId="51" borderId="0"/>
    <xf numFmtId="0" fontId="28" fillId="51" borderId="0"/>
    <xf numFmtId="0" fontId="58" fillId="51" borderId="0"/>
    <xf numFmtId="0" fontId="28" fillId="51" borderId="0"/>
    <xf numFmtId="0" fontId="28" fillId="51" borderId="0"/>
    <xf numFmtId="0" fontId="28" fillId="51" borderId="0"/>
    <xf numFmtId="0" fontId="28" fillId="51" borderId="0"/>
    <xf numFmtId="0" fontId="50" fillId="51" borderId="0"/>
    <xf numFmtId="0" fontId="28" fillId="51" borderId="0"/>
    <xf numFmtId="0" fontId="28" fillId="51" borderId="0"/>
    <xf numFmtId="0" fontId="50" fillId="51" borderId="0"/>
    <xf numFmtId="0" fontId="28" fillId="51" borderId="0"/>
    <xf numFmtId="0" fontId="50" fillId="51" borderId="0"/>
    <xf numFmtId="0" fontId="28" fillId="51" borderId="0"/>
    <xf numFmtId="0" fontId="50" fillId="51" borderId="0"/>
    <xf numFmtId="0" fontId="50" fillId="51" borderId="0"/>
    <xf numFmtId="0" fontId="28" fillId="51" borderId="0"/>
    <xf numFmtId="0" fontId="28" fillId="51" borderId="0"/>
    <xf numFmtId="0" fontId="50" fillId="51" borderId="0"/>
    <xf numFmtId="0" fontId="28" fillId="51" borderId="0"/>
    <xf numFmtId="0" fontId="28" fillId="51" borderId="0"/>
    <xf numFmtId="0" fontId="28" fillId="0" borderId="0"/>
    <xf numFmtId="0" fontId="28" fillId="0" borderId="0"/>
    <xf numFmtId="0" fontId="53"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0" fillId="0" borderId="0" applyNumberFormat="0" applyFill="0" applyBorder="0" applyProtection="0"/>
    <xf numFmtId="0" fontId="28" fillId="0" borderId="0" applyNumberFormat="0" applyFill="0" applyBorder="0" applyAlignment="0" applyProtection="0"/>
    <xf numFmtId="0" fontId="28" fillId="0" borderId="0" applyNumberFormat="0" applyFill="0" applyBorder="0" applyAlignment="0" applyProtection="0"/>
    <xf numFmtId="0" fontId="50" fillId="0" borderId="0" applyNumberFormat="0" applyFill="0" applyBorder="0" applyProtection="0"/>
    <xf numFmtId="0" fontId="50" fillId="0" borderId="0" applyNumberFormat="0" applyFill="0" applyBorder="0" applyProtection="0"/>
    <xf numFmtId="0" fontId="50" fillId="0" borderId="0" applyNumberFormat="0" applyFill="0" applyBorder="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9"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64"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9" fontId="65" fillId="51" borderId="44" applyNumberFormat="0" applyFont="0" applyFill="0" applyBorder="0" applyAlignment="0" applyProtection="0">
      <alignment horizontal="center" vertical="center" wrapText="1"/>
      <protection locked="0"/>
    </xf>
    <xf numFmtId="179" fontId="65" fillId="51" borderId="44" applyNumberFormat="0" applyFont="0" applyFill="0" applyBorder="0" applyAlignment="0" applyProtection="0">
      <alignment horizontal="center" vertical="center" wrapText="1"/>
      <protection locked="0"/>
    </xf>
    <xf numFmtId="179" fontId="65" fillId="51" borderId="44" applyNumberFormat="0" applyFont="0" applyFill="0" applyBorder="0" applyAlignment="0" applyProtection="0">
      <alignment horizontal="center" vertical="center" wrapText="1"/>
      <protection locked="0"/>
    </xf>
    <xf numFmtId="179" fontId="65" fillId="51" borderId="44" applyNumberFormat="0" applyFont="0" applyFill="0" applyBorder="0" applyAlignment="0" applyProtection="0">
      <alignment horizontal="center" vertical="center" wrapText="1"/>
      <protection locked="0"/>
    </xf>
    <xf numFmtId="179" fontId="65" fillId="51" borderId="44" applyNumberFormat="0" applyFont="0" applyFill="0" applyBorder="0" applyAlignment="0" applyProtection="0">
      <alignment horizontal="center" vertical="center" wrapText="1"/>
      <protection locked="0"/>
    </xf>
    <xf numFmtId="179" fontId="65" fillId="51" borderId="44" applyNumberFormat="0" applyFont="0" applyFill="0" applyBorder="0" applyAlignment="0" applyProtection="0">
      <alignment horizontal="center" vertical="center" wrapText="1"/>
      <protection locked="0"/>
    </xf>
    <xf numFmtId="179" fontId="65" fillId="51" borderId="44" applyNumberFormat="0" applyFont="0" applyFill="0" applyBorder="0" applyAlignment="0" applyProtection="0">
      <alignment horizontal="center" vertical="center" wrapText="1"/>
      <protection locked="0"/>
    </xf>
    <xf numFmtId="179" fontId="65" fillId="51" borderId="44" applyNumberFormat="0" applyFont="0" applyFill="0" applyBorder="0" applyAlignment="0" applyProtection="0">
      <alignment horizontal="center" vertical="center" wrapText="1"/>
      <protection locked="0"/>
    </xf>
    <xf numFmtId="0" fontId="28" fillId="0" borderId="0" applyNumberFormat="0" applyFill="0" applyBorder="0" applyAlignment="0" applyProtection="0"/>
    <xf numFmtId="0" fontId="66" fillId="0" borderId="0"/>
    <xf numFmtId="0" fontId="66" fillId="0" borderId="0"/>
    <xf numFmtId="180" fontId="52" fillId="53" borderId="0" applyBorder="0">
      <alignment horizontal="center"/>
      <protection locked="0"/>
    </xf>
    <xf numFmtId="180" fontId="52" fillId="0" borderId="0" applyFill="0" applyBorder="0">
      <alignment horizontal="center"/>
    </xf>
    <xf numFmtId="0" fontId="67" fillId="0" borderId="45" applyNumberFormat="0" applyFill="0" applyAlignment="0" applyProtection="0"/>
    <xf numFmtId="172" fontId="28" fillId="0" borderId="0">
      <protection locked="0"/>
    </xf>
    <xf numFmtId="181" fontId="28" fillId="0" borderId="0" applyFill="0" applyBorder="0" applyAlignment="0" applyProtection="0"/>
    <xf numFmtId="0" fontId="68" fillId="0" borderId="46" applyNumberFormat="0" applyFill="0" applyAlignment="0" applyProtection="0"/>
    <xf numFmtId="182" fontId="52" fillId="53" borderId="0" applyBorder="0">
      <alignment horizontal="center"/>
      <protection locked="0"/>
    </xf>
    <xf numFmtId="182" fontId="52" fillId="0" borderId="0" applyFill="0" applyBorder="0">
      <alignment horizontal="center"/>
    </xf>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56" borderId="0" applyNumberFormat="0" applyBorder="0" applyAlignment="0" applyProtection="0"/>
    <xf numFmtId="0" fontId="25" fillId="4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56" borderId="0" applyNumberFormat="0" applyBorder="0" applyAlignment="0" applyProtection="0"/>
    <xf numFmtId="0" fontId="25" fillId="4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69" fillId="10" borderId="0" applyNumberFormat="0" applyBorder="0" applyAlignment="0" applyProtection="0"/>
    <xf numFmtId="0" fontId="1" fillId="10" borderId="0" applyNumberFormat="0" applyBorder="0" applyAlignment="0" applyProtection="0"/>
    <xf numFmtId="0" fontId="1" fillId="61" borderId="0" applyNumberFormat="0" applyBorder="0" applyAlignment="0" applyProtection="0"/>
    <xf numFmtId="0" fontId="25" fillId="56" borderId="0" applyNumberFormat="0" applyBorder="0" applyAlignment="0" applyProtection="0"/>
    <xf numFmtId="0" fontId="1" fillId="10" borderId="0" applyNumberFormat="0" applyBorder="0" applyAlignment="0" applyProtection="0"/>
    <xf numFmtId="0" fontId="25" fillId="56"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69" fillId="14" borderId="0" applyNumberFormat="0" applyBorder="0" applyAlignment="0" applyProtection="0"/>
    <xf numFmtId="0" fontId="1" fillId="14" borderId="0" applyNumberFormat="0" applyBorder="0" applyAlignment="0" applyProtection="0"/>
    <xf numFmtId="0" fontId="1" fillId="60" borderId="0" applyNumberFormat="0" applyBorder="0" applyAlignment="0" applyProtection="0"/>
    <xf numFmtId="0" fontId="25" fillId="48" borderId="0" applyNumberFormat="0" applyBorder="0" applyAlignment="0" applyProtection="0"/>
    <xf numFmtId="0" fontId="1" fillId="14" borderId="0" applyNumberFormat="0" applyBorder="0" applyAlignment="0" applyProtection="0"/>
    <xf numFmtId="0" fontId="25" fillId="4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69" fillId="18" borderId="0" applyNumberFormat="0" applyBorder="0" applyAlignment="0" applyProtection="0"/>
    <xf numFmtId="0" fontId="1" fillId="18" borderId="0" applyNumberFormat="0" applyBorder="0" applyAlignment="0" applyProtection="0"/>
    <xf numFmtId="0" fontId="1" fillId="62" borderId="0" applyNumberFormat="0" applyBorder="0" applyAlignment="0" applyProtection="0"/>
    <xf numFmtId="0" fontId="25" fillId="57" borderId="0" applyNumberFormat="0" applyBorder="0" applyAlignment="0" applyProtection="0"/>
    <xf numFmtId="0" fontId="1" fillId="1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69" fillId="22" borderId="0" applyNumberFormat="0" applyBorder="0" applyAlignment="0" applyProtection="0"/>
    <xf numFmtId="0" fontId="1" fillId="22" borderId="0" applyNumberFormat="0" applyBorder="0" applyAlignment="0" applyProtection="0"/>
    <xf numFmtId="0" fontId="1" fillId="61" borderId="0" applyNumberFormat="0" applyBorder="0" applyAlignment="0" applyProtection="0"/>
    <xf numFmtId="0" fontId="25" fillId="58" borderId="0" applyNumberFormat="0" applyBorder="0" applyAlignment="0" applyProtection="0"/>
    <xf numFmtId="0" fontId="1" fillId="22"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69" fillId="26" borderId="0" applyNumberFormat="0" applyBorder="0" applyAlignment="0" applyProtection="0"/>
    <xf numFmtId="0" fontId="1" fillId="26" borderId="0" applyNumberFormat="0" applyBorder="0" applyAlignment="0" applyProtection="0"/>
    <xf numFmtId="0" fontId="25" fillId="59" borderId="0" applyNumberFormat="0" applyBorder="0" applyAlignment="0" applyProtection="0"/>
    <xf numFmtId="0" fontId="1" fillId="2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69" fillId="30" borderId="0" applyNumberFormat="0" applyBorder="0" applyAlignment="0" applyProtection="0"/>
    <xf numFmtId="0" fontId="1" fillId="30" borderId="0" applyNumberFormat="0" applyBorder="0" applyAlignment="0" applyProtection="0"/>
    <xf numFmtId="0" fontId="25" fillId="60" borderId="0" applyNumberFormat="0" applyBorder="0" applyAlignment="0" applyProtection="0"/>
    <xf numFmtId="0" fontId="1" fillId="30" borderId="0" applyNumberFormat="0" applyBorder="0" applyAlignment="0" applyProtection="0"/>
    <xf numFmtId="0" fontId="25" fillId="60" borderId="0" applyNumberFormat="0" applyBorder="0" applyAlignment="0" applyProtection="0"/>
    <xf numFmtId="0" fontId="70" fillId="56" borderId="0" applyNumberFormat="0" applyBorder="0" applyAlignment="0" applyProtection="0"/>
    <xf numFmtId="0" fontId="70" fillId="48" borderId="0" applyNumberFormat="0" applyBorder="0" applyAlignment="0" applyProtection="0"/>
    <xf numFmtId="0" fontId="70" fillId="57" borderId="0" applyNumberFormat="0" applyBorder="0" applyAlignment="0" applyProtection="0"/>
    <xf numFmtId="0" fontId="70" fillId="58" borderId="0" applyNumberFormat="0" applyBorder="0" applyAlignment="0" applyProtection="0"/>
    <xf numFmtId="0" fontId="70" fillId="59" borderId="0" applyNumberFormat="0" applyBorder="0" applyAlignment="0" applyProtection="0"/>
    <xf numFmtId="0" fontId="70" fillId="60"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25" fillId="56"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25" fillId="48" borderId="0" applyNumberFormat="0" applyBorder="0" applyAlignment="0" applyProtection="0"/>
    <xf numFmtId="0" fontId="71" fillId="57" borderId="0" applyNumberFormat="0" applyBorder="0" applyAlignment="0" applyProtection="0"/>
    <xf numFmtId="0" fontId="71" fillId="57" borderId="0" applyNumberFormat="0" applyBorder="0" applyAlignment="0" applyProtection="0"/>
    <xf numFmtId="0" fontId="25" fillId="57"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25" fillId="58"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25" fillId="59"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25" fillId="60"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73" fillId="56"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73" fillId="4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73"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73" fillId="58"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73" fillId="59"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73" fillId="60" borderId="0" applyNumberFormat="0" applyBorder="0" applyAlignment="0" applyProtection="0"/>
    <xf numFmtId="0" fontId="25" fillId="63" borderId="0" applyNumberFormat="0" applyBorder="0" applyAlignment="0" applyProtection="0"/>
    <xf numFmtId="0" fontId="25" fillId="63" borderId="0" applyNumberFormat="0" applyBorder="0" applyAlignment="0" applyProtection="0"/>
    <xf numFmtId="0" fontId="74" fillId="63"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74" fillId="60" borderId="0" applyNumberFormat="0" applyBorder="0" applyAlignment="0" applyProtection="0"/>
    <xf numFmtId="0" fontId="25" fillId="64" borderId="0" applyNumberFormat="0" applyBorder="0" applyAlignment="0" applyProtection="0"/>
    <xf numFmtId="0" fontId="25" fillId="64" borderId="0" applyNumberFormat="0" applyBorder="0" applyAlignment="0" applyProtection="0"/>
    <xf numFmtId="0" fontId="74" fillId="64" borderId="0" applyNumberFormat="0" applyBorder="0" applyAlignment="0" applyProtection="0"/>
    <xf numFmtId="0" fontId="25" fillId="65" borderId="0" applyNumberFormat="0" applyBorder="0" applyAlignment="0" applyProtection="0"/>
    <xf numFmtId="0" fontId="25" fillId="65" borderId="0" applyNumberFormat="0" applyBorder="0" applyAlignment="0" applyProtection="0"/>
    <xf numFmtId="0" fontId="74" fillId="65" borderId="0" applyNumberFormat="0" applyBorder="0" applyAlignment="0" applyProtection="0"/>
    <xf numFmtId="0" fontId="25" fillId="63" borderId="0" applyNumberFormat="0" applyBorder="0" applyAlignment="0" applyProtection="0"/>
    <xf numFmtId="0" fontId="25" fillId="63" borderId="0" applyNumberFormat="0" applyBorder="0" applyAlignment="0" applyProtection="0"/>
    <xf numFmtId="0" fontId="74" fillId="63"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74" fillId="60" borderId="0" applyNumberFormat="0" applyBorder="0" applyAlignment="0" applyProtection="0"/>
    <xf numFmtId="0" fontId="75" fillId="0" borderId="47" applyNumberFormat="0" applyFill="0" applyAlignment="0" applyProtection="0"/>
    <xf numFmtId="0" fontId="75" fillId="0" borderId="0" applyNumberFormat="0" applyFill="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6"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0" fontId="25" fillId="58" borderId="0" applyNumberFormat="0" applyBorder="0" applyAlignment="0" applyProtection="0"/>
    <xf numFmtId="0" fontId="25" fillId="66" borderId="0" applyNumberFormat="0" applyBorder="0" applyAlignment="0" applyProtection="0"/>
    <xf numFmtId="0" fontId="25" fillId="69"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6"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0" fontId="25" fillId="58" borderId="0" applyNumberFormat="0" applyBorder="0" applyAlignment="0" applyProtection="0"/>
    <xf numFmtId="0" fontId="25" fillId="66" borderId="0" applyNumberFormat="0" applyBorder="0" applyAlignment="0" applyProtection="0"/>
    <xf numFmtId="0" fontId="25" fillId="69"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69" fillId="11" borderId="0" applyNumberFormat="0" applyBorder="0" applyAlignment="0" applyProtection="0"/>
    <xf numFmtId="0" fontId="1" fillId="11" borderId="0" applyNumberFormat="0" applyBorder="0" applyAlignment="0" applyProtection="0"/>
    <xf numFmtId="0" fontId="1" fillId="65" borderId="0" applyNumberFormat="0" applyBorder="0" applyAlignment="0" applyProtection="0"/>
    <xf numFmtId="0" fontId="25" fillId="66" borderId="0" applyNumberFormat="0" applyBorder="0" applyAlignment="0" applyProtection="0"/>
    <xf numFmtId="0" fontId="1" fillId="11" borderId="0" applyNumberFormat="0" applyBorder="0" applyAlignment="0" applyProtection="0"/>
    <xf numFmtId="0" fontId="25" fillId="66"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69" fillId="15" borderId="0" applyNumberFormat="0" applyBorder="0" applyAlignment="0" applyProtection="0"/>
    <xf numFmtId="0" fontId="1" fillId="15" borderId="0" applyNumberFormat="0" applyBorder="0" applyAlignment="0" applyProtection="0"/>
    <xf numFmtId="0" fontId="25" fillId="67" borderId="0" applyNumberFormat="0" applyBorder="0" applyAlignment="0" applyProtection="0"/>
    <xf numFmtId="0" fontId="1" fillId="15"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69" fillId="19" borderId="0" applyNumberFormat="0" applyBorder="0" applyAlignment="0" applyProtection="0"/>
    <xf numFmtId="0" fontId="1" fillId="19" borderId="0" applyNumberFormat="0" applyBorder="0" applyAlignment="0" applyProtection="0"/>
    <xf numFmtId="0" fontId="1" fillId="70" borderId="0" applyNumberFormat="0" applyBorder="0" applyAlignment="0" applyProtection="0"/>
    <xf numFmtId="0" fontId="25" fillId="68" borderId="0" applyNumberFormat="0" applyBorder="0" applyAlignment="0" applyProtection="0"/>
    <xf numFmtId="0" fontId="1" fillId="19" borderId="0" applyNumberFormat="0" applyBorder="0" applyAlignment="0" applyProtection="0"/>
    <xf numFmtId="0" fontId="25" fillId="6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69" fillId="23" borderId="0" applyNumberFormat="0" applyBorder="0" applyAlignment="0" applyProtection="0"/>
    <xf numFmtId="0" fontId="1" fillId="23" borderId="0" applyNumberFormat="0" applyBorder="0" applyAlignment="0" applyProtection="0"/>
    <xf numFmtId="0" fontId="1" fillId="65" borderId="0" applyNumberFormat="0" applyBorder="0" applyAlignment="0" applyProtection="0"/>
    <xf numFmtId="0" fontId="25" fillId="58" borderId="0" applyNumberFormat="0" applyBorder="0" applyAlignment="0" applyProtection="0"/>
    <xf numFmtId="0" fontId="1" fillId="23" borderId="0" applyNumberFormat="0" applyBorder="0" applyAlignment="0" applyProtection="0"/>
    <xf numFmtId="0" fontId="25" fillId="58"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69" fillId="27" borderId="0" applyNumberFormat="0" applyBorder="0" applyAlignment="0" applyProtection="0"/>
    <xf numFmtId="0" fontId="1" fillId="27" borderId="0" applyNumberFormat="0" applyBorder="0" applyAlignment="0" applyProtection="0"/>
    <xf numFmtId="0" fontId="25" fillId="66" borderId="0" applyNumberFormat="0" applyBorder="0" applyAlignment="0" applyProtection="0"/>
    <xf numFmtId="0" fontId="1" fillId="27" borderId="0" applyNumberFormat="0" applyBorder="0" applyAlignment="0" applyProtection="0"/>
    <xf numFmtId="0" fontId="25" fillId="66"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69" fillId="31" borderId="0" applyNumberFormat="0" applyBorder="0" applyAlignment="0" applyProtection="0"/>
    <xf numFmtId="0" fontId="1" fillId="31" borderId="0" applyNumberFormat="0" applyBorder="0" applyAlignment="0" applyProtection="0"/>
    <xf numFmtId="0" fontId="1" fillId="60" borderId="0" applyNumberFormat="0" applyBorder="0" applyAlignment="0" applyProtection="0"/>
    <xf numFmtId="0" fontId="25" fillId="69" borderId="0" applyNumberFormat="0" applyBorder="0" applyAlignment="0" applyProtection="0"/>
    <xf numFmtId="0" fontId="1" fillId="31" borderId="0" applyNumberFormat="0" applyBorder="0" applyAlignment="0" applyProtection="0"/>
    <xf numFmtId="0" fontId="25" fillId="69" borderId="0" applyNumberFormat="0" applyBorder="0" applyAlignment="0" applyProtection="0"/>
    <xf numFmtId="0" fontId="70" fillId="66" borderId="0" applyNumberFormat="0" applyBorder="0" applyAlignment="0" applyProtection="0"/>
    <xf numFmtId="0" fontId="70" fillId="67" borderId="0" applyNumberFormat="0" applyBorder="0" applyAlignment="0" applyProtection="0"/>
    <xf numFmtId="0" fontId="70" fillId="68" borderId="0" applyNumberFormat="0" applyBorder="0" applyAlignment="0" applyProtection="0"/>
    <xf numFmtId="0" fontId="70" fillId="58" borderId="0" applyNumberFormat="0" applyBorder="0" applyAlignment="0" applyProtection="0"/>
    <xf numFmtId="0" fontId="70" fillId="66" borderId="0" applyNumberFormat="0" applyBorder="0" applyAlignment="0" applyProtection="0"/>
    <xf numFmtId="0" fontId="70" fillId="69"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71" fillId="66" borderId="0" applyNumberFormat="0" applyBorder="0" applyAlignment="0" applyProtection="0"/>
    <xf numFmtId="0" fontId="71" fillId="66" borderId="0" applyNumberFormat="0" applyBorder="0" applyAlignment="0" applyProtection="0"/>
    <xf numFmtId="0" fontId="25" fillId="66"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25" fillId="67" borderId="0" applyNumberFormat="0" applyBorder="0" applyAlignment="0" applyProtection="0"/>
    <xf numFmtId="0" fontId="71" fillId="68" borderId="0" applyNumberFormat="0" applyBorder="0" applyAlignment="0" applyProtection="0"/>
    <xf numFmtId="0" fontId="71" fillId="68" borderId="0" applyNumberFormat="0" applyBorder="0" applyAlignment="0" applyProtection="0"/>
    <xf numFmtId="0" fontId="25" fillId="6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25" fillId="58" borderId="0" applyNumberFormat="0" applyBorder="0" applyAlignment="0" applyProtection="0"/>
    <xf numFmtId="0" fontId="71" fillId="66" borderId="0" applyNumberFormat="0" applyBorder="0" applyAlignment="0" applyProtection="0"/>
    <xf numFmtId="0" fontId="71" fillId="66" borderId="0" applyNumberFormat="0" applyBorder="0" applyAlignment="0" applyProtection="0"/>
    <xf numFmtId="0" fontId="25" fillId="66" borderId="0" applyNumberFormat="0" applyBorder="0" applyAlignment="0" applyProtection="0"/>
    <xf numFmtId="0" fontId="71" fillId="69" borderId="0" applyNumberFormat="0" applyBorder="0" applyAlignment="0" applyProtection="0"/>
    <xf numFmtId="0" fontId="71" fillId="69" borderId="0" applyNumberFormat="0" applyBorder="0" applyAlignment="0" applyProtection="0"/>
    <xf numFmtId="0" fontId="25" fillId="69"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72" fillId="68" borderId="0" applyNumberFormat="0" applyBorder="0" applyAlignment="0" applyProtection="0"/>
    <xf numFmtId="0" fontId="72" fillId="6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9" borderId="0" applyNumberFormat="0" applyBorder="0" applyAlignment="0" applyProtection="0"/>
    <xf numFmtId="0" fontId="72" fillId="69"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73" fillId="66"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73" fillId="67"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73" fillId="6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73" fillId="58"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73" fillId="66"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73" fillId="69" borderId="0" applyNumberFormat="0" applyBorder="0" applyAlignment="0" applyProtection="0"/>
    <xf numFmtId="0" fontId="25" fillId="63" borderId="0" applyNumberFormat="0" applyBorder="0" applyAlignment="0" applyProtection="0"/>
    <xf numFmtId="0" fontId="25" fillId="63" borderId="0" applyNumberFormat="0" applyBorder="0" applyAlignment="0" applyProtection="0"/>
    <xf numFmtId="0" fontId="74" fillId="63"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74" fillId="60" borderId="0" applyNumberFormat="0" applyBorder="0" applyAlignment="0" applyProtection="0"/>
    <xf numFmtId="0" fontId="25" fillId="64" borderId="0" applyNumberFormat="0" applyBorder="0" applyAlignment="0" applyProtection="0"/>
    <xf numFmtId="0" fontId="25" fillId="64" borderId="0" applyNumberFormat="0" applyBorder="0" applyAlignment="0" applyProtection="0"/>
    <xf numFmtId="0" fontId="74" fillId="64" borderId="0" applyNumberFormat="0" applyBorder="0" applyAlignment="0" applyProtection="0"/>
    <xf numFmtId="0" fontId="25" fillId="65" borderId="0" applyNumberFormat="0" applyBorder="0" applyAlignment="0" applyProtection="0"/>
    <xf numFmtId="0" fontId="25" fillId="65" borderId="0" applyNumberFormat="0" applyBorder="0" applyAlignment="0" applyProtection="0"/>
    <xf numFmtId="0" fontId="74" fillId="65"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74" fillId="68"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74" fillId="60" borderId="0" applyNumberFormat="0" applyBorder="0" applyAlignment="0" applyProtection="0"/>
    <xf numFmtId="0" fontId="76" fillId="71" borderId="0" applyNumberFormat="0" applyBorder="0" applyAlignment="0" applyProtection="0"/>
    <xf numFmtId="0" fontId="76" fillId="67"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71" borderId="0" applyNumberFormat="0" applyBorder="0" applyAlignment="0" applyProtection="0"/>
    <xf numFmtId="0" fontId="76" fillId="67"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71" borderId="0" applyNumberFormat="0" applyBorder="0" applyAlignment="0" applyProtection="0"/>
    <xf numFmtId="0" fontId="76" fillId="67"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7" fillId="12" borderId="0" applyNumberFormat="0" applyBorder="0" applyAlignment="0" applyProtection="0"/>
    <xf numFmtId="0" fontId="17" fillId="12" borderId="0" applyNumberFormat="0" applyBorder="0" applyAlignment="0" applyProtection="0"/>
    <xf numFmtId="0" fontId="17" fillId="73" borderId="0" applyNumberFormat="0" applyBorder="0" applyAlignment="0" applyProtection="0"/>
    <xf numFmtId="0" fontId="76" fillId="71"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7" fillId="16" borderId="0" applyNumberFormat="0" applyBorder="0" applyAlignment="0" applyProtection="0"/>
    <xf numFmtId="0" fontId="17" fillId="16" borderId="0" applyNumberFormat="0" applyBorder="0" applyAlignment="0" applyProtection="0"/>
    <xf numFmtId="0" fontId="76" fillId="67"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7" fillId="20" borderId="0" applyNumberFormat="0" applyBorder="0" applyAlignment="0" applyProtection="0"/>
    <xf numFmtId="0" fontId="17" fillId="20" borderId="0" applyNumberFormat="0" applyBorder="0" applyAlignment="0" applyProtection="0"/>
    <xf numFmtId="0" fontId="17" fillId="70"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77" fillId="24" borderId="0" applyNumberFormat="0" applyBorder="0" applyAlignment="0" applyProtection="0"/>
    <xf numFmtId="0" fontId="17" fillId="24" borderId="0" applyNumberFormat="0" applyBorder="0" applyAlignment="0" applyProtection="0"/>
    <xf numFmtId="0" fontId="17" fillId="65"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7" fillId="28" borderId="0" applyNumberFormat="0" applyBorder="0" applyAlignment="0" applyProtection="0"/>
    <xf numFmtId="0" fontId="17" fillId="28"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77" fillId="32" borderId="0" applyNumberFormat="0" applyBorder="0" applyAlignment="0" applyProtection="0"/>
    <xf numFmtId="0" fontId="17" fillId="32" borderId="0" applyNumberFormat="0" applyBorder="0" applyAlignment="0" applyProtection="0"/>
    <xf numFmtId="0" fontId="17" fillId="60" borderId="0" applyNumberFormat="0" applyBorder="0" applyAlignment="0" applyProtection="0"/>
    <xf numFmtId="0" fontId="76" fillId="74"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8" borderId="0" applyNumberFormat="0" applyBorder="0" applyAlignment="0" applyProtection="0"/>
    <xf numFmtId="0" fontId="78" fillId="72" borderId="0" applyNumberFormat="0" applyBorder="0" applyAlignment="0" applyProtection="0"/>
    <xf numFmtId="0" fontId="78" fillId="73" borderId="0" applyNumberFormat="0" applyBorder="0" applyAlignment="0" applyProtection="0"/>
    <xf numFmtId="0" fontId="78" fillId="74"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17" fillId="12" borderId="0" applyNumberFormat="0" applyBorder="0" applyAlignment="0" applyProtection="0"/>
    <xf numFmtId="0" fontId="76" fillId="71"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6" fillId="71" borderId="0" applyNumberFormat="0" applyBorder="0" applyAlignment="0" applyProtection="0"/>
    <xf numFmtId="0" fontId="79" fillId="67" borderId="0" applyNumberFormat="0" applyBorder="0" applyAlignment="0" applyProtection="0"/>
    <xf numFmtId="0" fontId="79" fillId="67" borderId="0" applyNumberFormat="0" applyBorder="0" applyAlignment="0" applyProtection="0"/>
    <xf numFmtId="0" fontId="76" fillId="67"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6" fillId="68" borderId="0" applyNumberFormat="0" applyBorder="0" applyAlignment="0" applyProtection="0"/>
    <xf numFmtId="0" fontId="79" fillId="72" borderId="0" applyNumberFormat="0" applyBorder="0" applyAlignment="0" applyProtection="0"/>
    <xf numFmtId="0" fontId="79" fillId="72" borderId="0" applyNumberFormat="0" applyBorder="0" applyAlignment="0" applyProtection="0"/>
    <xf numFmtId="0" fontId="76" fillId="72"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6" fillId="73" borderId="0" applyNumberFormat="0" applyBorder="0" applyAlignment="0" applyProtection="0"/>
    <xf numFmtId="0" fontId="79" fillId="74" borderId="0" applyNumberFormat="0" applyBorder="0" applyAlignment="0" applyProtection="0"/>
    <xf numFmtId="0" fontId="79" fillId="74" borderId="0" applyNumberFormat="0" applyBorder="0" applyAlignment="0" applyProtection="0"/>
    <xf numFmtId="0" fontId="76" fillId="74"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76" fillId="71" borderId="0" applyNumberFormat="0" applyBorder="0" applyAlignment="0" applyProtection="0"/>
    <xf numFmtId="0" fontId="76" fillId="67"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71" borderId="0" applyNumberFormat="0" applyBorder="0" applyAlignment="0" applyProtection="0"/>
    <xf numFmtId="0" fontId="76" fillId="67"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71" borderId="0" applyNumberFormat="0" applyBorder="0" applyAlignment="0" applyProtection="0"/>
    <xf numFmtId="0" fontId="76" fillId="67"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81" fillId="71"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81" fillId="67"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81" fillId="68"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81" fillId="72"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81" fillId="73"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81" fillId="74"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82" fillId="68"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82" fillId="60" borderId="0" applyNumberFormat="0" applyBorder="0" applyAlignment="0" applyProtection="0"/>
    <xf numFmtId="0" fontId="76" fillId="64" borderId="0" applyNumberFormat="0" applyBorder="0" applyAlignment="0" applyProtection="0"/>
    <xf numFmtId="0" fontId="76" fillId="64" borderId="0" applyNumberFormat="0" applyBorder="0" applyAlignment="0" applyProtection="0"/>
    <xf numFmtId="0" fontId="82" fillId="64"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82" fillId="75"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82" fillId="68" borderId="0" applyNumberFormat="0" applyBorder="0" applyAlignment="0" applyProtection="0"/>
    <xf numFmtId="0" fontId="76" fillId="76" borderId="0" applyNumberFormat="0" applyBorder="0" applyAlignment="0" applyProtection="0"/>
    <xf numFmtId="0" fontId="76" fillId="76" borderId="0" applyNumberFormat="0" applyBorder="0" applyAlignment="0" applyProtection="0"/>
    <xf numFmtId="0" fontId="82" fillId="76" borderId="0" applyNumberFormat="0" applyBorder="0" applyAlignment="0" applyProtection="0"/>
    <xf numFmtId="0" fontId="28" fillId="77" borderId="0" applyNumberFormat="0" applyBorder="0" applyAlignment="0" applyProtection="0"/>
    <xf numFmtId="0" fontId="28" fillId="77" borderId="0" applyNumberFormat="0" applyBorder="0" applyAlignment="0" applyProtection="0"/>
    <xf numFmtId="0" fontId="28" fillId="0" borderId="0"/>
    <xf numFmtId="0" fontId="28" fillId="0" borderId="0"/>
    <xf numFmtId="0" fontId="28" fillId="0" borderId="0"/>
    <xf numFmtId="0" fontId="25" fillId="78" borderId="0" applyNumberFormat="0" applyBorder="0" applyAlignment="0" applyProtection="0"/>
    <xf numFmtId="0" fontId="25" fillId="78" borderId="0" applyNumberFormat="0" applyBorder="0" applyAlignment="0" applyProtection="0"/>
    <xf numFmtId="0" fontId="76" fillId="79" borderId="0" applyNumberFormat="0" applyBorder="0" applyAlignment="0" applyProtection="0"/>
    <xf numFmtId="0" fontId="17" fillId="73" borderId="0" applyNumberFormat="0" applyBorder="0" applyAlignment="0" applyProtection="0"/>
    <xf numFmtId="0" fontId="76" fillId="80" borderId="0" applyNumberFormat="0" applyBorder="0" applyAlignment="0" applyProtection="0"/>
    <xf numFmtId="0" fontId="76" fillId="80"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17" fillId="73" borderId="0" applyNumberFormat="0" applyBorder="0" applyAlignment="0" applyProtection="0"/>
    <xf numFmtId="0" fontId="76" fillId="80" borderId="0" applyNumberFormat="0" applyBorder="0" applyAlignment="0" applyProtection="0"/>
    <xf numFmtId="0" fontId="76" fillId="80" borderId="0" applyNumberFormat="0" applyBorder="0" applyAlignment="0" applyProtection="0"/>
    <xf numFmtId="0" fontId="76" fillId="80" borderId="0" applyNumberFormat="0" applyBorder="0" applyAlignment="0" applyProtection="0"/>
    <xf numFmtId="0" fontId="17" fillId="9" borderId="0" applyNumberFormat="0" applyBorder="0" applyAlignment="0" applyProtection="0"/>
    <xf numFmtId="0" fontId="76" fillId="80" borderId="0" applyNumberFormat="0" applyBorder="0" applyAlignment="0" applyProtection="0"/>
    <xf numFmtId="0" fontId="25" fillId="81" borderId="0" applyNumberFormat="0" applyBorder="0" applyAlignment="0" applyProtection="0"/>
    <xf numFmtId="0" fontId="25" fillId="82" borderId="0" applyNumberFormat="0" applyBorder="0" applyAlignment="0" applyProtection="0"/>
    <xf numFmtId="0" fontId="76" fillId="83" borderId="0" applyNumberFormat="0" applyBorder="0" applyAlignment="0" applyProtection="0"/>
    <xf numFmtId="0" fontId="17" fillId="6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17" fillId="13"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17" fillId="13" borderId="0" applyNumberFormat="0" applyBorder="0" applyAlignment="0" applyProtection="0"/>
    <xf numFmtId="0" fontId="76" fillId="84" borderId="0" applyNumberFormat="0" applyBorder="0" applyAlignment="0" applyProtection="0"/>
    <xf numFmtId="0" fontId="25" fillId="81" borderId="0" applyNumberFormat="0" applyBorder="0" applyAlignment="0" applyProtection="0"/>
    <xf numFmtId="0" fontId="25" fillId="85" borderId="0" applyNumberFormat="0" applyBorder="0" applyAlignment="0" applyProtection="0"/>
    <xf numFmtId="0" fontId="76" fillId="82" borderId="0" applyNumberFormat="0" applyBorder="0" applyAlignment="0" applyProtection="0"/>
    <xf numFmtId="0" fontId="17" fillId="64"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6" fillId="8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25" fillId="78" borderId="0" applyNumberFormat="0" applyBorder="0" applyAlignment="0" applyProtection="0"/>
    <xf numFmtId="0" fontId="25" fillId="82" borderId="0" applyNumberFormat="0" applyBorder="0" applyAlignment="0" applyProtection="0"/>
    <xf numFmtId="0" fontId="76" fillId="82" borderId="0" applyNumberFormat="0" applyBorder="0" applyAlignment="0" applyProtection="0"/>
    <xf numFmtId="0" fontId="17" fillId="87"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6" fillId="7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25" fillId="77" borderId="0" applyNumberFormat="0" applyBorder="0" applyAlignment="0" applyProtection="0"/>
    <xf numFmtId="0" fontId="25" fillId="78" borderId="0" applyNumberFormat="0" applyBorder="0" applyAlignment="0" applyProtection="0"/>
    <xf numFmtId="0" fontId="76" fillId="79" borderId="0" applyNumberFormat="0" applyBorder="0" applyAlignment="0" applyProtection="0"/>
    <xf numFmtId="0" fontId="76" fillId="73" borderId="0" applyNumberFormat="0" applyBorder="0" applyAlignment="0" applyProtection="0"/>
    <xf numFmtId="0" fontId="83" fillId="73"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17" fillId="25"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17" fillId="25" borderId="0" applyNumberFormat="0" applyBorder="0" applyAlignment="0" applyProtection="0"/>
    <xf numFmtId="0" fontId="76" fillId="73" borderId="0" applyNumberFormat="0" applyBorder="0" applyAlignment="0" applyProtection="0"/>
    <xf numFmtId="0" fontId="25" fillId="81" borderId="0" applyNumberFormat="0" applyBorder="0" applyAlignment="0" applyProtection="0"/>
    <xf numFmtId="0" fontId="25" fillId="88" borderId="0" applyNumberFormat="0" applyBorder="0" applyAlignment="0" applyProtection="0"/>
    <xf numFmtId="0" fontId="76" fillId="88" borderId="0" applyNumberFormat="0" applyBorder="0" applyAlignment="0" applyProtection="0"/>
    <xf numFmtId="0" fontId="76" fillId="89" borderId="0" applyNumberFormat="0" applyBorder="0" applyAlignment="0" applyProtection="0"/>
    <xf numFmtId="0" fontId="83" fillId="8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17" fillId="29" borderId="0" applyNumberFormat="0" applyBorder="0" applyAlignment="0" applyProtection="0"/>
    <xf numFmtId="0" fontId="76" fillId="89" borderId="0" applyNumberFormat="0" applyBorder="0" applyAlignment="0" applyProtection="0"/>
    <xf numFmtId="0" fontId="76" fillId="89" borderId="0" applyNumberFormat="0" applyBorder="0" applyAlignment="0" applyProtection="0"/>
    <xf numFmtId="0" fontId="76" fillId="89" borderId="0" applyNumberFormat="0" applyBorder="0" applyAlignment="0" applyProtection="0"/>
    <xf numFmtId="0" fontId="17" fillId="29" borderId="0" applyNumberFormat="0" applyBorder="0" applyAlignment="0" applyProtection="0"/>
    <xf numFmtId="0" fontId="76" fillId="89" borderId="0" applyNumberFormat="0" applyBorder="0" applyAlignment="0" applyProtection="0"/>
    <xf numFmtId="0" fontId="84" fillId="90" borderId="14" applyNumberFormat="0">
      <alignment horizontal="center"/>
    </xf>
    <xf numFmtId="0" fontId="85" fillId="0" borderId="0" applyNumberFormat="0" applyFill="0" applyBorder="0" applyAlignment="0" applyProtection="0"/>
    <xf numFmtId="0" fontId="86" fillId="0" borderId="0" applyNumberFormat="0" applyFill="0" applyBorder="0" applyAlignment="0" applyProtection="0"/>
    <xf numFmtId="0" fontId="76" fillId="80" borderId="0" applyNumberFormat="0" applyBorder="0" applyAlignment="0" applyProtection="0"/>
    <xf numFmtId="0" fontId="76" fillId="80"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89" borderId="0" applyNumberFormat="0" applyBorder="0" applyAlignment="0" applyProtection="0"/>
    <xf numFmtId="0" fontId="76" fillId="89" borderId="0" applyNumberFormat="0" applyBorder="0" applyAlignment="0" applyProtection="0"/>
    <xf numFmtId="0" fontId="76" fillId="80" borderId="0" applyNumberFormat="0" applyBorder="0" applyAlignment="0" applyProtection="0"/>
    <xf numFmtId="0" fontId="76" fillId="84" borderId="0" applyNumberFormat="0" applyBorder="0" applyAlignment="0" applyProtection="0"/>
    <xf numFmtId="0" fontId="76" fillId="86"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89" borderId="0" applyNumberFormat="0" applyBorder="0" applyAlignment="0" applyProtection="0"/>
    <xf numFmtId="0" fontId="76" fillId="80" borderId="0" applyNumberFormat="0" applyBorder="0" applyAlignment="0" applyProtection="0"/>
    <xf numFmtId="0" fontId="76" fillId="80"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6"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89" borderId="0" applyNumberFormat="0" applyBorder="0" applyAlignment="0" applyProtection="0"/>
    <xf numFmtId="0" fontId="87" fillId="0" borderId="48">
      <alignment horizontal="center" vertical="center"/>
    </xf>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50" fillId="0" borderId="0"/>
    <xf numFmtId="0" fontId="88" fillId="0" borderId="0"/>
    <xf numFmtId="0" fontId="89"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0" fillId="65" borderId="50" applyNumberFormat="0" applyAlignment="0" applyProtection="0"/>
    <xf numFmtId="0" fontId="91" fillId="91" borderId="48"/>
    <xf numFmtId="0" fontId="92" fillId="0" borderId="0" applyFont="0" applyFill="0" applyBorder="0" applyAlignment="0" applyProtection="0"/>
    <xf numFmtId="0" fontId="92" fillId="0" borderId="0" applyFont="0" applyFill="0" applyBorder="0" applyAlignment="0" applyProtection="0"/>
    <xf numFmtId="183" fontId="93" fillId="91" borderId="48" applyBorder="0"/>
    <xf numFmtId="0" fontId="91" fillId="91" borderId="48">
      <alignment horizontal="center"/>
      <protection locked="0"/>
    </xf>
    <xf numFmtId="9" fontId="94" fillId="42" borderId="14">
      <alignment horizontal="right"/>
    </xf>
    <xf numFmtId="0" fontId="94" fillId="42" borderId="14">
      <alignment horizontal="right"/>
    </xf>
    <xf numFmtId="10" fontId="94" fillId="42" borderId="14">
      <alignment horizontal="right"/>
    </xf>
    <xf numFmtId="0" fontId="94" fillId="42" borderId="14">
      <alignment horizontal="right"/>
    </xf>
    <xf numFmtId="0" fontId="94" fillId="42" borderId="14">
      <alignment horizontal="right"/>
    </xf>
    <xf numFmtId="0" fontId="94" fillId="42" borderId="14">
      <alignment horizontal="right"/>
    </xf>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6" fillId="0" borderId="0" applyNumberFormat="0" applyFill="0" applyBorder="0" applyAlignment="0" applyProtection="0"/>
    <xf numFmtId="0" fontId="14" fillId="0" borderId="0" applyNumberFormat="0" applyFill="0" applyBorder="0" applyAlignment="0" applyProtection="0"/>
    <xf numFmtId="0" fontId="97" fillId="0" borderId="0" applyNumberFormat="0" applyFill="0" applyBorder="0" applyAlignment="0" applyProtection="0"/>
    <xf numFmtId="0" fontId="85" fillId="0" borderId="0" applyNumberFormat="0" applyFill="0" applyBorder="0" applyAlignment="0" applyProtection="0"/>
    <xf numFmtId="0" fontId="28" fillId="92" borderId="0" applyNumberFormat="0" applyBorder="0" applyAlignment="0" applyProtection="0"/>
    <xf numFmtId="0" fontId="36" fillId="48" borderId="0" applyNumberFormat="0" applyBorder="0" applyAlignment="0" applyProtection="0"/>
    <xf numFmtId="0" fontId="7" fillId="3" borderId="0" applyNumberFormat="0" applyBorder="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99" fillId="60" borderId="50" applyNumberFormat="0" applyAlignment="0" applyProtection="0"/>
    <xf numFmtId="0" fontId="99" fillId="60" borderId="50" applyNumberFormat="0" applyAlignment="0" applyProtection="0"/>
    <xf numFmtId="0" fontId="99" fillId="60" borderId="50" applyNumberFormat="0" applyAlignment="0" applyProtection="0"/>
    <xf numFmtId="184" fontId="98" fillId="0" borderId="0">
      <alignment horizontal="right"/>
    </xf>
    <xf numFmtId="185" fontId="47" fillId="0" borderId="0" applyNumberFormat="0" applyFont="0" applyAlignment="0">
      <alignment vertical="top"/>
    </xf>
    <xf numFmtId="0" fontId="36" fillId="48" borderId="0" applyNumberFormat="0" applyBorder="0" applyAlignment="0" applyProtection="0"/>
    <xf numFmtId="0" fontId="100" fillId="57" borderId="0" applyNumberFormat="0" applyBorder="0" applyAlignment="0" applyProtection="0"/>
    <xf numFmtId="0" fontId="101" fillId="0" borderId="52" applyNumberFormat="0" applyFont="0" applyFill="0" applyAlignment="0" applyProtection="0"/>
    <xf numFmtId="0" fontId="101" fillId="0" borderId="53" applyNumberFormat="0" applyFont="0" applyFill="0" applyAlignment="0" applyProtection="0"/>
    <xf numFmtId="0" fontId="102" fillId="57" borderId="0" applyNumberFormat="0" applyBorder="0" applyAlignment="0" applyProtection="0"/>
    <xf numFmtId="0" fontId="50" fillId="0" borderId="0" applyFont="0" applyFill="0" applyBorder="0" applyAlignment="0" applyProtection="0"/>
    <xf numFmtId="0" fontId="102" fillId="57" borderId="0" applyNumberFormat="0" applyBorder="0" applyAlignment="0" applyProtection="0"/>
    <xf numFmtId="0" fontId="103" fillId="0" borderId="0"/>
    <xf numFmtId="0" fontId="50" fillId="0" borderId="0" applyFont="0" applyFill="0" applyBorder="0" applyAlignment="0" applyProtection="0"/>
    <xf numFmtId="0" fontId="28" fillId="93" borderId="0" applyNumberFormat="0" applyBorder="0" applyAlignment="0" applyProtection="0"/>
    <xf numFmtId="186" fontId="79" fillId="94" borderId="14">
      <alignment horizontal="center"/>
    </xf>
    <xf numFmtId="187" fontId="28" fillId="95" borderId="54" applyNumberFormat="0">
      <alignment vertical="center"/>
    </xf>
    <xf numFmtId="188" fontId="28" fillId="49" borderId="54" applyNumberFormat="0">
      <alignment vertical="center"/>
    </xf>
    <xf numFmtId="188" fontId="28" fillId="49" borderId="54" applyNumberFormat="0">
      <alignment vertical="center"/>
    </xf>
    <xf numFmtId="188" fontId="28" fillId="49" borderId="54" applyNumberFormat="0">
      <alignment vertical="center"/>
    </xf>
    <xf numFmtId="1" fontId="28" fillId="96" borderId="54" applyNumberFormat="0">
      <alignment vertical="center"/>
    </xf>
    <xf numFmtId="1" fontId="28" fillId="96" borderId="54" applyNumberFormat="0">
      <alignment vertical="center"/>
    </xf>
    <xf numFmtId="1" fontId="28" fillId="96" borderId="54" applyNumberFormat="0">
      <alignment vertical="center"/>
    </xf>
    <xf numFmtId="187" fontId="28" fillId="96" borderId="54" applyNumberFormat="0">
      <alignment vertical="center"/>
    </xf>
    <xf numFmtId="187" fontId="28" fillId="96" borderId="54" applyNumberFormat="0">
      <alignment vertical="center"/>
    </xf>
    <xf numFmtId="187" fontId="28" fillId="96" borderId="54" applyNumberFormat="0">
      <alignment vertical="center"/>
    </xf>
    <xf numFmtId="187" fontId="28" fillId="51" borderId="54" applyNumberFormat="0">
      <alignment vertical="center"/>
    </xf>
    <xf numFmtId="187" fontId="28" fillId="51" borderId="54" applyNumberFormat="0">
      <alignment vertical="center"/>
    </xf>
    <xf numFmtId="187" fontId="28" fillId="51" borderId="54" applyNumberFormat="0">
      <alignment vertical="center"/>
    </xf>
    <xf numFmtId="189" fontId="104" fillId="0" borderId="0"/>
    <xf numFmtId="3" fontId="28" fillId="0" borderId="54" applyNumberFormat="0">
      <alignment vertical="center"/>
    </xf>
    <xf numFmtId="3" fontId="28" fillId="0" borderId="54" applyNumberFormat="0">
      <alignment vertical="center"/>
    </xf>
    <xf numFmtId="3" fontId="28" fillId="0" borderId="54" applyNumberFormat="0">
      <alignment vertical="center"/>
    </xf>
    <xf numFmtId="190" fontId="37" fillId="97" borderId="54" applyNumberFormat="0" applyFont="0" applyAlignment="0">
      <alignment vertical="center"/>
    </xf>
    <xf numFmtId="190" fontId="37" fillId="97" borderId="54" applyNumberFormat="0" applyFont="0" applyAlignment="0">
      <alignment vertical="center"/>
    </xf>
    <xf numFmtId="190" fontId="37" fillId="97" borderId="54" applyNumberFormat="0" applyFont="0" applyAlignment="0">
      <alignment vertical="center"/>
    </xf>
    <xf numFmtId="187" fontId="28" fillId="95" borderId="54" applyNumberFormat="0">
      <alignment vertical="center"/>
    </xf>
    <xf numFmtId="187" fontId="28" fillId="95" borderId="54" applyNumberFormat="0">
      <alignment vertical="center"/>
    </xf>
    <xf numFmtId="187" fontId="28" fillId="95" borderId="54" applyNumberFormat="0">
      <alignment vertical="center"/>
    </xf>
    <xf numFmtId="187" fontId="28" fillId="95" borderId="54" applyNumberFormat="0">
      <alignment vertical="center"/>
    </xf>
    <xf numFmtId="187" fontId="28" fillId="95" borderId="54" applyNumberFormat="0">
      <alignment vertical="center"/>
    </xf>
    <xf numFmtId="187" fontId="28" fillId="95" borderId="54" applyNumberFormat="0">
      <alignment vertical="center"/>
    </xf>
    <xf numFmtId="187" fontId="28" fillId="95" borderId="54" applyNumberFormat="0">
      <alignment vertical="center"/>
    </xf>
    <xf numFmtId="187" fontId="28" fillId="95" borderId="54" applyNumberFormat="0">
      <alignment vertical="center"/>
    </xf>
    <xf numFmtId="187" fontId="28" fillId="95" borderId="54" applyNumberFormat="0">
      <alignment vertical="center"/>
    </xf>
    <xf numFmtId="187" fontId="28" fillId="95" borderId="54" applyNumberFormat="0">
      <alignment vertical="center"/>
    </xf>
    <xf numFmtId="187" fontId="28" fillId="95" borderId="54" applyNumberFormat="0">
      <alignment vertical="center"/>
    </xf>
    <xf numFmtId="187" fontId="28" fillId="95" borderId="54" applyNumberFormat="0">
      <alignment vertical="center"/>
    </xf>
    <xf numFmtId="187" fontId="28" fillId="95" borderId="54" applyNumberFormat="0">
      <alignment vertical="center"/>
    </xf>
    <xf numFmtId="187" fontId="28" fillId="95" borderId="54" applyNumberFormat="0">
      <alignment vertical="center"/>
    </xf>
    <xf numFmtId="187" fontId="28" fillId="95" borderId="54" applyNumberFormat="0">
      <alignment vertical="center"/>
    </xf>
    <xf numFmtId="187" fontId="28" fillId="95" borderId="54" applyNumberFormat="0">
      <alignment vertical="center"/>
    </xf>
    <xf numFmtId="187" fontId="28" fillId="95" borderId="54" applyNumberFormat="0">
      <alignment vertical="center"/>
    </xf>
    <xf numFmtId="187" fontId="37" fillId="98" borderId="54" applyNumberFormat="0">
      <alignment vertical="center"/>
    </xf>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105"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106" fillId="61" borderId="50" applyNumberFormat="0" applyAlignment="0" applyProtection="0"/>
    <xf numFmtId="0" fontId="89" fillId="65" borderId="50" applyNumberFormat="0" applyAlignment="0" applyProtection="0"/>
    <xf numFmtId="0" fontId="89" fillId="65" borderId="50" applyNumberFormat="0" applyAlignment="0" applyProtection="0"/>
    <xf numFmtId="0" fontId="11" fillId="6" borderId="4" applyNumberFormat="0" applyAlignment="0" applyProtection="0"/>
    <xf numFmtId="0" fontId="11" fillId="61" borderId="4" applyNumberFormat="0" applyAlignment="0" applyProtection="0"/>
    <xf numFmtId="0" fontId="11" fillId="61" borderId="4" applyNumberFormat="0" applyAlignment="0" applyProtection="0"/>
    <xf numFmtId="0" fontId="89" fillId="65" borderId="50" applyNumberFormat="0" applyAlignment="0" applyProtection="0"/>
    <xf numFmtId="0" fontId="89" fillId="65" borderId="50" applyNumberFormat="0" applyAlignment="0" applyProtection="0"/>
    <xf numFmtId="0" fontId="107" fillId="6" borderId="4" applyNumberFormat="0" applyAlignment="0" applyProtection="0"/>
    <xf numFmtId="0" fontId="107" fillId="6" borderId="4"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191" fontId="50" fillId="99" borderId="48" applyProtection="0"/>
    <xf numFmtId="0" fontId="28" fillId="77" borderId="0" applyNumberFormat="0" applyBorder="0" applyAlignment="0" applyProtection="0"/>
    <xf numFmtId="0" fontId="28" fillId="92" borderId="0" applyNumberFormat="0" applyBorder="0" applyAlignment="0" applyProtection="0"/>
    <xf numFmtId="0" fontId="28" fillId="93" borderId="0" applyNumberFormat="0" applyBorder="0" applyAlignment="0" applyProtection="0"/>
    <xf numFmtId="0" fontId="28" fillId="100" borderId="0" applyNumberFormat="0" applyBorder="0" applyAlignment="0" applyProtection="0"/>
    <xf numFmtId="0" fontId="46" fillId="75" borderId="55" applyNumberFormat="0" applyAlignment="0" applyProtection="0"/>
    <xf numFmtId="0" fontId="108" fillId="0" borderId="56"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09" fillId="0" borderId="56" applyNumberFormat="0" applyFill="0" applyAlignment="0" applyProtection="0"/>
    <xf numFmtId="0" fontId="109" fillId="0" borderId="56" applyNumberFormat="0" applyFill="0" applyAlignment="0" applyProtection="0"/>
    <xf numFmtId="0" fontId="110" fillId="75" borderId="55" applyNumberFormat="0" applyAlignment="0" applyProtection="0"/>
    <xf numFmtId="0" fontId="110" fillId="75" borderId="55" applyNumberFormat="0" applyAlignment="0" applyProtection="0"/>
    <xf numFmtId="0" fontId="108" fillId="0" borderId="56" applyNumberFormat="0" applyFill="0" applyAlignment="0" applyProtection="0"/>
    <xf numFmtId="0" fontId="108" fillId="0" borderId="56" applyNumberFormat="0" applyFill="0" applyAlignment="0" applyProtection="0"/>
    <xf numFmtId="0" fontId="108" fillId="0" borderId="56" applyNumberFormat="0" applyFill="0" applyAlignment="0" applyProtection="0"/>
    <xf numFmtId="0" fontId="108" fillId="0" borderId="56" applyNumberFormat="0" applyFill="0" applyAlignment="0" applyProtection="0"/>
    <xf numFmtId="0" fontId="111" fillId="0" borderId="56" applyNumberFormat="0" applyFill="0" applyAlignment="0" applyProtection="0"/>
    <xf numFmtId="0" fontId="12" fillId="0" borderId="6" applyNumberFormat="0" applyFill="0" applyAlignment="0" applyProtection="0"/>
    <xf numFmtId="0" fontId="112" fillId="0" borderId="6" applyNumberFormat="0" applyFill="0" applyAlignment="0" applyProtection="0"/>
    <xf numFmtId="0" fontId="108" fillId="0" borderId="56" applyNumberFormat="0" applyFill="0" applyAlignment="0" applyProtection="0"/>
    <xf numFmtId="0" fontId="50" fillId="0" borderId="48">
      <alignment horizontal="left" vertical="center"/>
    </xf>
    <xf numFmtId="192" fontId="113" fillId="0" borderId="0" applyFill="0" applyBorder="0" applyProtection="0">
      <alignment horizontal="center" vertical="center"/>
    </xf>
    <xf numFmtId="193" fontId="114" fillId="53" borderId="58">
      <alignment horizontal="center" vertical="center"/>
      <protection locked="0"/>
    </xf>
    <xf numFmtId="193" fontId="115" fillId="0" borderId="0" applyFill="0" applyBorder="0">
      <alignment horizontal="center" vertical="center"/>
    </xf>
    <xf numFmtId="0" fontId="46" fillId="75" borderId="55" applyNumberFormat="0" applyAlignment="0" applyProtection="0"/>
    <xf numFmtId="0" fontId="46" fillId="75" borderId="55" applyNumberFormat="0" applyAlignment="0" applyProtection="0"/>
    <xf numFmtId="0" fontId="36" fillId="48" borderId="0" applyNumberFormat="0" applyBorder="0" applyAlignment="0" applyProtection="0"/>
    <xf numFmtId="0" fontId="116" fillId="0" borderId="0" applyNumberFormat="0" applyFill="0" applyBorder="0" applyAlignment="0" applyProtection="0"/>
    <xf numFmtId="0" fontId="117" fillId="0" borderId="45" applyNumberFormat="0" applyFill="0" applyAlignment="0" applyProtection="0"/>
    <xf numFmtId="0" fontId="118" fillId="0" borderId="46" applyNumberFormat="0" applyFill="0" applyAlignment="0" applyProtection="0"/>
    <xf numFmtId="0" fontId="119" fillId="0" borderId="47" applyNumberFormat="0" applyFill="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4" fontId="94" fillId="0" borderId="0">
      <alignment horizontal="center" vertical="center" wrapText="1"/>
    </xf>
    <xf numFmtId="0" fontId="50" fillId="0" borderId="0" applyFont="0" applyFill="0" applyBorder="0" applyAlignment="0" applyProtection="0"/>
    <xf numFmtId="0" fontId="80" fillId="80" borderId="0" applyNumberFormat="0" applyBorder="0" applyAlignment="0" applyProtection="0"/>
    <xf numFmtId="0" fontId="80" fillId="80"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6" borderId="0" applyNumberFormat="0" applyBorder="0" applyAlignment="0" applyProtection="0"/>
    <xf numFmtId="0" fontId="80" fillId="86"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89" borderId="0" applyNumberFormat="0" applyBorder="0" applyAlignment="0" applyProtection="0"/>
    <xf numFmtId="0" fontId="80" fillId="89" borderId="0" applyNumberFormat="0" applyBorder="0" applyAlignment="0" applyProtection="0"/>
    <xf numFmtId="0" fontId="122" fillId="0" borderId="0" applyNumberFormat="0" applyFill="0" applyBorder="0" applyAlignment="0" applyProtection="0"/>
    <xf numFmtId="0" fontId="123" fillId="0" borderId="0" applyNumberFormat="0">
      <alignment horizontal="center" wrapText="1"/>
    </xf>
    <xf numFmtId="0" fontId="123" fillId="0" borderId="0" applyNumberFormat="0">
      <alignment horizontal="center" wrapText="1"/>
    </xf>
    <xf numFmtId="194" fontId="28" fillId="0" borderId="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0" fontId="124" fillId="0" borderId="0" applyFont="0" applyFill="0" applyBorder="0" applyAlignment="0" applyProtection="0">
      <alignment horizontal="right"/>
    </xf>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25" fillId="0" borderId="0" applyFont="0" applyFill="0" applyBorder="0" applyAlignment="0" applyProtection="0"/>
    <xf numFmtId="166" fontId="37" fillId="0" borderId="0" applyFont="0" applyFill="0" applyBorder="0" applyAlignment="0" applyProtection="0"/>
    <xf numFmtId="166" fontId="125" fillId="0" borderId="0" applyFont="0" applyFill="0" applyBorder="0" applyAlignment="0" applyProtection="0"/>
    <xf numFmtId="166" fontId="37" fillId="0" borderId="0" applyFont="0" applyFill="0" applyBorder="0" applyAlignment="0" applyProtection="0"/>
    <xf numFmtId="166" fontId="18" fillId="0" borderId="0" applyFont="0" applyFill="0" applyBorder="0" applyAlignment="0" applyProtection="0"/>
    <xf numFmtId="166" fontId="37" fillId="0" borderId="0" applyFont="0" applyFill="0" applyBorder="0" applyAlignment="0" applyProtection="0"/>
    <xf numFmtId="166" fontId="12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2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66" fontId="25"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6" fontId="37"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37"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125" fillId="0" borderId="0" applyFont="0" applyFill="0" applyBorder="0" applyAlignment="0" applyProtection="0"/>
    <xf numFmtId="166" fontId="125" fillId="0" borderId="0" applyFont="0" applyFill="0" applyBorder="0" applyAlignment="0" applyProtection="0"/>
    <xf numFmtId="166" fontId="12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98" fillId="0" borderId="0" applyFont="0" applyFill="0" applyBorder="0" applyAlignment="0" applyProtection="0"/>
    <xf numFmtId="166" fontId="25" fillId="0" borderId="0" applyFont="0" applyFill="0" applyBorder="0" applyAlignment="0" applyProtection="0"/>
    <xf numFmtId="166" fontId="125" fillId="0" borderId="0" applyFont="0" applyFill="0" applyBorder="0" applyAlignment="0" applyProtection="0"/>
    <xf numFmtId="167"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98"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6" fontId="37" fillId="0" borderId="0" applyFont="0" applyFill="0" applyBorder="0" applyAlignment="0" applyProtection="0"/>
    <xf numFmtId="166" fontId="126" fillId="0" borderId="0" applyFont="0" applyFill="0" applyBorder="0" applyAlignment="0" applyProtection="0"/>
    <xf numFmtId="166" fontId="126"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98" fillId="0" borderId="0" applyFont="0" applyFill="0" applyBorder="0" applyAlignment="0" applyProtection="0"/>
    <xf numFmtId="166" fontId="126" fillId="0" borderId="0" applyFont="0" applyFill="0" applyBorder="0" applyAlignment="0" applyProtection="0"/>
    <xf numFmtId="167" fontId="3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8" fillId="0" borderId="0" applyFont="0" applyFill="0" applyBorder="0" applyAlignment="0" applyProtection="0"/>
    <xf numFmtId="166" fontId="125" fillId="0" borderId="0" applyFont="0" applyFill="0" applyBorder="0" applyAlignment="0" applyProtection="0"/>
    <xf numFmtId="166" fontId="125" fillId="0" borderId="0" applyFont="0" applyFill="0" applyBorder="0" applyAlignment="0" applyProtection="0"/>
    <xf numFmtId="166" fontId="125" fillId="0" borderId="0" applyFont="0" applyFill="0" applyBorder="0" applyAlignment="0" applyProtection="0"/>
    <xf numFmtId="166" fontId="125" fillId="0" borderId="0" applyFont="0" applyFill="0" applyBorder="0" applyAlignment="0" applyProtection="0"/>
    <xf numFmtId="166" fontId="125" fillId="0" borderId="0" applyFont="0" applyFill="0" applyBorder="0" applyAlignment="0" applyProtection="0"/>
    <xf numFmtId="166" fontId="125"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6" fontId="12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2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25" fillId="0" borderId="0" applyFont="0" applyFill="0" applyBorder="0" applyAlignment="0" applyProtection="0"/>
    <xf numFmtId="166" fontId="3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28" fillId="0" borderId="59" applyFont="0" applyFill="0" applyBorder="0" applyAlignment="0" applyProtection="0">
      <alignment horizontal="right"/>
    </xf>
    <xf numFmtId="0" fontId="28" fillId="0" borderId="59" applyFont="0" applyFill="0" applyBorder="0" applyAlignment="0" applyProtection="0">
      <alignment horizontal="right"/>
    </xf>
    <xf numFmtId="0" fontId="28" fillId="0" borderId="59" applyFont="0" applyFill="0" applyBorder="0" applyAlignment="0" applyProtection="0">
      <alignment horizontal="right"/>
    </xf>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127" fillId="62" borderId="49" applyNumberFormat="0" applyFont="0" applyAlignment="0" applyProtection="0"/>
    <xf numFmtId="0" fontId="127" fillId="62" borderId="49" applyNumberFormat="0" applyFont="0" applyAlignment="0" applyProtection="0"/>
    <xf numFmtId="0" fontId="127"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127"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127"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1" fillId="8" borderId="8"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1" fillId="8" borderId="8"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129" fillId="0" borderId="0" applyFill="0" applyBorder="0"/>
    <xf numFmtId="187" fontId="130" fillId="101" borderId="0" applyFont="0" applyAlignment="0">
      <alignment vertical="center" wrapText="1"/>
    </xf>
    <xf numFmtId="187" fontId="131" fillId="101" borderId="14" applyNumberFormat="0" applyBorder="0" applyAlignment="0">
      <alignment vertical="center" wrapText="1"/>
    </xf>
    <xf numFmtId="0" fontId="132" fillId="0" borderId="0"/>
    <xf numFmtId="0" fontId="132" fillId="0" borderId="0"/>
    <xf numFmtId="198" fontId="28" fillId="0" borderId="0" applyFill="0" applyBorder="0" applyAlignment="0" applyProtection="0"/>
    <xf numFmtId="199" fontId="28" fillId="0" borderId="0" applyFill="0" applyBorder="0" applyAlignment="0" applyProtection="0"/>
    <xf numFmtId="0" fontId="124" fillId="0" borderId="0" applyFont="0" applyFill="0" applyBorder="0" applyAlignment="0" applyProtection="0">
      <alignment horizontal="right"/>
    </xf>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0" fontId="28" fillId="100" borderId="0" applyNumberFormat="0" applyBorder="0" applyAlignment="0" applyProtection="0"/>
    <xf numFmtId="0" fontId="36" fillId="48" borderId="0" applyNumberFormat="0" applyBorder="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38" fontId="134" fillId="91" borderId="6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124" fillId="0" borderId="0" applyFont="0" applyFill="0" applyBorder="0" applyAlignment="0" applyProtection="0"/>
    <xf numFmtId="200" fontId="50" fillId="95" borderId="48" applyFill="0" applyBorder="0" applyProtection="0">
      <alignment horizontal="left"/>
    </xf>
    <xf numFmtId="14" fontId="50" fillId="0" borderId="0" applyFont="0" applyFill="0" applyBorder="0" applyAlignment="0" applyProtection="0"/>
    <xf numFmtId="14" fontId="50" fillId="0" borderId="0" applyFont="0" applyFill="0" applyBorder="0" applyAlignment="0" applyProtection="0"/>
    <xf numFmtId="201" fontId="50" fillId="102" borderId="61" applyFill="0" applyBorder="0" applyProtection="0">
      <alignment horizontal="right"/>
      <protection locked="0"/>
    </xf>
    <xf numFmtId="0" fontId="28" fillId="77" borderId="0" applyNumberFormat="0" applyBorder="0" applyAlignment="0" applyProtection="0"/>
    <xf numFmtId="202" fontId="28" fillId="103" borderId="0" applyNumberFormat="0" applyFont="0" applyBorder="0" applyAlignment="0" applyProtection="0"/>
    <xf numFmtId="202" fontId="28" fillId="103" borderId="0" applyNumberFormat="0" applyFont="0" applyBorder="0" applyAlignment="0" applyProtection="0"/>
    <xf numFmtId="202" fontId="28" fillId="103" borderId="0" applyNumberFormat="0" applyFont="0" applyBorder="0" applyAlignment="0" applyProtection="0"/>
    <xf numFmtId="203" fontId="98" fillId="0" borderId="0" applyFont="0" applyFill="0" applyBorder="0" applyAlignment="0" applyProtection="0"/>
    <xf numFmtId="166" fontId="98" fillId="0" borderId="0" applyFont="0" applyFill="0" applyBorder="0" applyAlignment="0" applyProtection="0"/>
    <xf numFmtId="204" fontId="98" fillId="0" borderId="0" applyFont="0" applyFill="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24" fillId="0" borderId="62" applyNumberFormat="0" applyFont="0" applyFill="0" applyAlignment="0" applyProtection="0"/>
    <xf numFmtId="166" fontId="18" fillId="0" borderId="0" applyFont="0" applyFill="0" applyBorder="0" applyAlignment="0" applyProtection="0"/>
    <xf numFmtId="205" fontId="135" fillId="0" borderId="0" applyFont="0" applyFill="0" applyBorder="0" applyAlignment="0" applyProtection="0"/>
    <xf numFmtId="206" fontId="136" fillId="0" borderId="0" applyFill="0" applyBorder="0">
      <alignment horizontal="center" vertical="center"/>
    </xf>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7" fillId="75" borderId="55" applyNumberFormat="0" applyAlignment="0" applyProtection="0"/>
    <xf numFmtId="0" fontId="49" fillId="104" borderId="0" applyNumberFormat="0" applyBorder="0" applyAlignment="0" applyProtection="0"/>
    <xf numFmtId="0" fontId="49" fillId="105" borderId="0" applyNumberFormat="0" applyBorder="0" applyAlignment="0" applyProtection="0"/>
    <xf numFmtId="0" fontId="49" fillId="106" borderId="0" applyNumberFormat="0" applyBorder="0" applyAlignment="0" applyProtection="0"/>
    <xf numFmtId="0" fontId="75" fillId="0" borderId="0" applyNumberFormat="0" applyFill="0" applyBorder="0" applyAlignment="0" applyProtection="0"/>
    <xf numFmtId="4" fontId="138" fillId="0" borderId="63" applyFill="0" applyAlignment="0" applyProtection="0">
      <alignment horizontal="center"/>
    </xf>
    <xf numFmtId="4" fontId="138" fillId="0" borderId="63" applyFill="0" applyAlignment="0" applyProtection="0">
      <alignment horizontal="center"/>
    </xf>
    <xf numFmtId="4" fontId="138" fillId="0" borderId="63" applyFill="0" applyAlignment="0" applyProtection="0">
      <alignment horizontal="center"/>
    </xf>
    <xf numFmtId="4" fontId="138" fillId="0" borderId="63" applyFill="0" applyAlignment="0" applyProtection="0">
      <alignment horizontal="center"/>
    </xf>
    <xf numFmtId="4" fontId="138" fillId="0" borderId="63" applyFill="0" applyAlignment="0" applyProtection="0">
      <alignment horizontal="center"/>
    </xf>
    <xf numFmtId="4" fontId="138" fillId="0" borderId="63" applyFill="0" applyAlignment="0" applyProtection="0">
      <alignment horizontal="center"/>
    </xf>
    <xf numFmtId="4" fontId="138" fillId="0" borderId="63" applyFill="0" applyAlignment="0" applyProtection="0">
      <alignment horizontal="center"/>
    </xf>
    <xf numFmtId="4" fontId="138" fillId="0" borderId="63" applyFill="0" applyAlignment="0" applyProtection="0">
      <alignment horizontal="center"/>
    </xf>
    <xf numFmtId="4" fontId="138" fillId="0" borderId="63" applyFill="0" applyAlignment="0" applyProtection="0">
      <alignment horizontal="center"/>
    </xf>
    <xf numFmtId="4" fontId="138" fillId="0" borderId="63" applyFill="0" applyAlignment="0" applyProtection="0">
      <alignment horizontal="center"/>
    </xf>
    <xf numFmtId="0" fontId="76" fillId="80" borderId="0" applyNumberFormat="0" applyBorder="0" applyAlignment="0" applyProtection="0"/>
    <xf numFmtId="0" fontId="76" fillId="84" borderId="0" applyNumberFormat="0" applyBorder="0" applyAlignment="0" applyProtection="0"/>
    <xf numFmtId="0" fontId="76" fillId="86"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89" borderId="0" applyNumberFormat="0" applyBorder="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9"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9" fillId="5" borderId="4"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40" fillId="5" borderId="4" applyNumberFormat="0" applyAlignment="0" applyProtection="0"/>
    <xf numFmtId="0" fontId="140" fillId="5" borderId="4"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86" fillId="0" borderId="0" applyNumberFormat="0" applyFill="0" applyBorder="0" applyAlignment="0" applyProtection="0"/>
    <xf numFmtId="207" fontId="28" fillId="0" borderId="0" applyFont="0" applyFill="0" applyBorder="0" applyAlignment="0" applyProtection="0"/>
    <xf numFmtId="208" fontId="28" fillId="0" borderId="0" applyFill="0" applyBorder="0" applyAlignment="0" applyProtection="0"/>
    <xf numFmtId="207" fontId="28" fillId="0" borderId="0" applyFont="0" applyFill="0" applyBorder="0" applyAlignment="0" applyProtection="0"/>
    <xf numFmtId="209" fontId="28" fillId="0" borderId="0" applyFont="0" applyFill="0" applyBorder="0" applyAlignment="0" applyProtection="0"/>
    <xf numFmtId="209"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209"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209" fontId="28" fillId="0" borderId="0" applyFont="0" applyFill="0" applyBorder="0" applyAlignment="0" applyProtection="0"/>
    <xf numFmtId="211" fontId="28" fillId="0" borderId="0" applyFont="0" applyFill="0" applyBorder="0" applyAlignment="0" applyProtection="0"/>
    <xf numFmtId="207" fontId="25" fillId="0" borderId="0" applyFont="0" applyFill="0" applyBorder="0" applyAlignment="0" applyProtection="0"/>
    <xf numFmtId="207" fontId="25" fillId="0" borderId="0" applyFont="0" applyFill="0" applyBorder="0" applyAlignment="0" applyProtection="0"/>
    <xf numFmtId="210" fontId="28" fillId="0" borderId="0" applyFont="0" applyFill="0" applyBorder="0" applyAlignment="0" applyProtection="0"/>
    <xf numFmtId="207" fontId="25" fillId="0" borderId="0" applyFont="0" applyFill="0" applyBorder="0" applyAlignment="0" applyProtection="0"/>
    <xf numFmtId="207" fontId="25" fillId="0" borderId="0" applyFont="0" applyFill="0" applyBorder="0" applyAlignment="0" applyProtection="0"/>
    <xf numFmtId="207" fontId="25" fillId="0" borderId="0" applyFont="0" applyFill="0" applyBorder="0" applyAlignment="0" applyProtection="0"/>
    <xf numFmtId="211" fontId="28" fillId="0" borderId="0" applyFont="0" applyFill="0" applyBorder="0" applyAlignment="0" applyProtection="0"/>
    <xf numFmtId="210" fontId="28" fillId="0" borderId="0" applyFont="0" applyFill="0" applyBorder="0" applyAlignment="0" applyProtection="0"/>
    <xf numFmtId="211" fontId="28" fillId="0" borderId="0" applyFont="0" applyFill="0" applyBorder="0" applyAlignment="0" applyProtection="0"/>
    <xf numFmtId="211"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209" fontId="28" fillId="0" borderId="0" applyFont="0" applyFill="0" applyBorder="0" applyAlignment="0" applyProtection="0"/>
    <xf numFmtId="212" fontId="28" fillId="0" borderId="0" applyFont="0" applyFill="0" applyBorder="0" applyAlignment="0" applyProtection="0"/>
    <xf numFmtId="209" fontId="28" fillId="0" borderId="0" applyFont="0" applyFill="0" applyBorder="0" applyAlignment="0" applyProtection="0"/>
    <xf numFmtId="209" fontId="28" fillId="0" borderId="0" applyFont="0" applyFill="0" applyBorder="0" applyAlignment="0" applyProtection="0"/>
    <xf numFmtId="209" fontId="28" fillId="0" borderId="0" applyFont="0" applyFill="0" applyBorder="0" applyAlignment="0" applyProtection="0"/>
    <xf numFmtId="212" fontId="28" fillId="0" borderId="0" applyFont="0" applyFill="0" applyBorder="0" applyAlignment="0" applyProtection="0"/>
    <xf numFmtId="212" fontId="28" fillId="0" borderId="0" applyFont="0" applyFill="0" applyBorder="0" applyAlignment="0" applyProtection="0"/>
    <xf numFmtId="44" fontId="28" fillId="0" borderId="0" applyFont="0" applyFill="0" applyBorder="0" applyAlignment="0" applyProtection="0"/>
    <xf numFmtId="210" fontId="53" fillId="0" borderId="0" applyFont="0" applyFill="0" applyBorder="0" applyAlignment="0" applyProtection="0"/>
    <xf numFmtId="44" fontId="28" fillId="0" borderId="0" applyFont="0" applyFill="0" applyBorder="0" applyAlignment="0" applyProtection="0"/>
    <xf numFmtId="213" fontId="28" fillId="0" borderId="0" applyFont="0" applyFill="0" applyBorder="0" applyAlignment="0" applyProtection="0"/>
    <xf numFmtId="213" fontId="28" fillId="0" borderId="0" applyFont="0" applyFill="0" applyBorder="0" applyAlignment="0" applyProtection="0"/>
    <xf numFmtId="44" fontId="28" fillId="0" borderId="0" applyFont="0" applyFill="0" applyBorder="0" applyAlignment="0" applyProtection="0"/>
    <xf numFmtId="214" fontId="28" fillId="0" borderId="0" applyFill="0" applyBorder="0" applyAlignment="0" applyProtection="0"/>
    <xf numFmtId="0" fontId="141" fillId="0" borderId="0"/>
    <xf numFmtId="0" fontId="142" fillId="0" borderId="0"/>
    <xf numFmtId="0" fontId="28" fillId="0" borderId="0"/>
    <xf numFmtId="0" fontId="28" fillId="107" borderId="64" applyNumberFormat="0">
      <alignment vertical="center"/>
    </xf>
    <xf numFmtId="0" fontId="28" fillId="107" borderId="64" applyNumberFormat="0">
      <alignment vertical="center"/>
    </xf>
    <xf numFmtId="0" fontId="28" fillId="107" borderId="64" applyNumberFormat="0">
      <alignment vertical="center"/>
    </xf>
    <xf numFmtId="215" fontId="50" fillId="108" borderId="48" applyFill="0" applyBorder="0" applyProtection="0">
      <alignment horizontal="left"/>
    </xf>
    <xf numFmtId="0" fontId="86" fillId="0" borderId="0" applyNumberFormat="0" applyFill="0" applyBorder="0" applyAlignment="0" applyProtection="0"/>
    <xf numFmtId="216" fontId="28" fillId="42" borderId="0" applyNumberFormat="0" applyFont="0" applyBorder="0" applyAlignment="0" applyProtection="0"/>
    <xf numFmtId="216" fontId="28" fillId="42" borderId="0" applyNumberFormat="0" applyFont="0" applyBorder="0" applyAlignment="0" applyProtection="0"/>
    <xf numFmtId="216" fontId="28" fillId="42" borderId="0" applyNumberFormat="0" applyFont="0" applyBorder="0" applyAlignment="0" applyProtection="0"/>
    <xf numFmtId="0" fontId="143" fillId="0" borderId="0" applyNumberFormat="0" applyFill="0" applyBorder="0" applyAlignment="0" applyProtection="0"/>
    <xf numFmtId="0" fontId="66" fillId="0" borderId="0" applyNumberFormat="0" applyFill="0" applyBorder="0" applyAlignment="0" applyProtection="0"/>
    <xf numFmtId="217" fontId="144" fillId="0" borderId="0">
      <alignment horizontal="right" vertical="top"/>
    </xf>
    <xf numFmtId="218" fontId="145" fillId="0" borderId="0">
      <alignment horizontal="right" vertical="top"/>
    </xf>
    <xf numFmtId="0" fontId="144" fillId="0" borderId="0">
      <alignment horizontal="right" vertical="top"/>
    </xf>
    <xf numFmtId="0" fontId="145" fillId="0" borderId="0" applyFill="0" applyBorder="0">
      <alignment horizontal="right" vertical="top"/>
    </xf>
    <xf numFmtId="219" fontId="145" fillId="0" borderId="0" applyFill="0" applyBorder="0">
      <alignment horizontal="right" vertical="top"/>
    </xf>
    <xf numFmtId="220" fontId="145" fillId="0" borderId="0" applyFill="0" applyBorder="0">
      <alignment horizontal="right" vertical="top"/>
    </xf>
    <xf numFmtId="221" fontId="145" fillId="0" borderId="0" applyFill="0" applyBorder="0">
      <alignment horizontal="right" vertical="top"/>
    </xf>
    <xf numFmtId="0" fontId="146" fillId="0" borderId="0">
      <alignment horizontal="center" wrapText="1"/>
    </xf>
    <xf numFmtId="222" fontId="147" fillId="0" borderId="0" applyFill="0" applyBorder="0">
      <alignment vertical="top"/>
    </xf>
    <xf numFmtId="222" fontId="148" fillId="0" borderId="0" applyFill="0" applyBorder="0" applyProtection="0">
      <alignment vertical="top"/>
    </xf>
    <xf numFmtId="222" fontId="149" fillId="0" borderId="0">
      <alignment vertical="top"/>
    </xf>
    <xf numFmtId="223" fontId="145" fillId="0" borderId="0" applyFill="0" applyBorder="0" applyAlignment="0" applyProtection="0">
      <alignment horizontal="right" vertical="top"/>
    </xf>
    <xf numFmtId="222" fontId="131" fillId="0" borderId="0"/>
    <xf numFmtId="0" fontId="145" fillId="0" borderId="0" applyFill="0" applyBorder="0">
      <alignment horizontal="left" vertical="top"/>
    </xf>
    <xf numFmtId="224" fontId="28" fillId="0" borderId="0" applyFont="0" applyFill="0" applyBorder="0" applyAlignment="0" applyProtection="0"/>
    <xf numFmtId="224" fontId="28" fillId="0" borderId="0" applyFont="0" applyFill="0" applyBorder="0" applyAlignment="0" applyProtection="0"/>
    <xf numFmtId="224" fontId="28" fillId="0" borderId="0" applyFont="0" applyFill="0" applyBorder="0" applyAlignment="0" applyProtection="0"/>
    <xf numFmtId="0" fontId="76" fillId="80" borderId="0" applyNumberFormat="0" applyBorder="0" applyAlignment="0" applyProtection="0"/>
    <xf numFmtId="0" fontId="76" fillId="84" borderId="0" applyNumberFormat="0" applyBorder="0" applyAlignment="0" applyProtection="0"/>
    <xf numFmtId="0" fontId="76" fillId="86"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89" borderId="0" applyNumberFormat="0" applyBorder="0" applyAlignment="0" applyProtection="0"/>
    <xf numFmtId="190" fontId="54" fillId="0" borderId="0">
      <alignment vertical="top"/>
    </xf>
    <xf numFmtId="0" fontId="28" fillId="51" borderId="51" applyNumberFormat="0">
      <alignment vertical="center"/>
    </xf>
    <xf numFmtId="0" fontId="28" fillId="51" borderId="51" applyNumberFormat="0">
      <alignment vertical="center"/>
    </xf>
    <xf numFmtId="0" fontId="28" fillId="51" borderId="51" applyNumberFormat="0">
      <alignment vertical="center"/>
    </xf>
    <xf numFmtId="0" fontId="28" fillId="51" borderId="51" applyNumberFormat="0">
      <alignment vertical="center"/>
    </xf>
    <xf numFmtId="0" fontId="28" fillId="51" borderId="51" applyNumberFormat="0">
      <alignment vertical="center"/>
    </xf>
    <xf numFmtId="0" fontId="28" fillId="51" borderId="51" applyNumberFormat="0">
      <alignment vertical="center"/>
    </xf>
    <xf numFmtId="0" fontId="28" fillId="51" borderId="51" applyNumberFormat="0">
      <alignment vertical="center"/>
    </xf>
    <xf numFmtId="0" fontId="28" fillId="51" borderId="51" applyNumberFormat="0">
      <alignment vertical="center"/>
    </xf>
    <xf numFmtId="0" fontId="150" fillId="0" borderId="0" applyNumberFormat="0" applyFill="0" applyBorder="0" applyAlignment="0" applyProtection="0"/>
    <xf numFmtId="3" fontId="151" fillId="0" borderId="0" applyFont="0" applyFill="0" applyBorder="0" applyAlignment="0" applyProtection="0"/>
    <xf numFmtId="0" fontId="152" fillId="0" borderId="0" applyNumberFormat="0" applyFill="0" applyBorder="0" applyAlignment="0" applyProtection="0"/>
    <xf numFmtId="0" fontId="132" fillId="0" borderId="0"/>
    <xf numFmtId="0" fontId="28" fillId="0" borderId="0"/>
    <xf numFmtId="0" fontId="153" fillId="0" borderId="0" applyFill="0" applyBorder="0" applyProtection="0">
      <alignment horizontal="left"/>
    </xf>
    <xf numFmtId="0" fontId="86" fillId="0" borderId="0" applyNumberFormat="0" applyFill="0" applyBorder="0" applyAlignment="0" applyProtection="0"/>
    <xf numFmtId="0" fontId="86" fillId="0" borderId="0" applyNumberFormat="0" applyFill="0" applyBorder="0" applyAlignment="0" applyProtection="0"/>
    <xf numFmtId="225" fontId="154" fillId="42" borderId="65" applyNumberFormat="0" applyFont="0" applyAlignment="0">
      <alignment vertical="center"/>
    </xf>
    <xf numFmtId="226" fontId="155" fillId="109" borderId="66" applyFont="0" applyFill="0" applyBorder="0" applyProtection="0">
      <alignment horizontal="center" vertical="center" wrapText="1"/>
      <protection locked="0"/>
    </xf>
    <xf numFmtId="226" fontId="155" fillId="109" borderId="66" applyFont="0" applyFill="0" applyBorder="0" applyProtection="0">
      <alignment horizontal="center" vertical="center" wrapText="1"/>
      <protection locked="0"/>
    </xf>
    <xf numFmtId="226" fontId="155" fillId="109" borderId="66" applyFont="0" applyFill="0" applyBorder="0" applyProtection="0">
      <alignment horizontal="center" vertical="center" wrapText="1"/>
      <protection locked="0"/>
    </xf>
    <xf numFmtId="202" fontId="156" fillId="0" borderId="0" applyNumberFormat="0" applyFill="0" applyBorder="0" applyAlignment="0" applyProtection="0"/>
    <xf numFmtId="0" fontId="37" fillId="0" borderId="0"/>
    <xf numFmtId="189" fontId="37" fillId="0" borderId="0"/>
    <xf numFmtId="189" fontId="37" fillId="0" borderId="0"/>
    <xf numFmtId="189" fontId="37" fillId="0" borderId="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50" fillId="82" borderId="0" applyNumberFormat="0" applyBorder="0" applyAlignment="0" applyProtection="0"/>
    <xf numFmtId="0" fontId="157" fillId="51" borderId="67" applyNumberFormat="0">
      <alignment vertical="center"/>
    </xf>
    <xf numFmtId="0" fontId="102" fillId="57"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158" fillId="48" borderId="0" applyNumberFormat="0" applyBorder="0" applyAlignment="0" applyProtection="0"/>
    <xf numFmtId="172" fontId="28" fillId="42" borderId="14" applyNumberFormat="0" applyFont="0" applyBorder="0" applyAlignment="0" applyProtection="0"/>
    <xf numFmtId="0" fontId="124" fillId="0" borderId="0" applyFont="0" applyFill="0" applyBorder="0" applyAlignment="0" applyProtection="0">
      <alignment horizontal="right"/>
    </xf>
    <xf numFmtId="227" fontId="159" fillId="42" borderId="0" applyNumberFormat="0" applyFont="0" applyAlignment="0"/>
    <xf numFmtId="0" fontId="102" fillId="57" borderId="0" applyNumberFormat="0" applyBorder="0" applyAlignment="0" applyProtection="0"/>
    <xf numFmtId="0" fontId="102" fillId="57" borderId="0" applyNumberFormat="0" applyBorder="0" applyAlignment="0" applyProtection="0"/>
    <xf numFmtId="0" fontId="160" fillId="57" borderId="0" applyNumberFormat="0" applyBorder="0" applyAlignment="0" applyProtection="0"/>
    <xf numFmtId="216" fontId="161" fillId="0" borderId="0" applyNumberFormat="0" applyFill="0" applyBorder="0" applyAlignment="0" applyProtection="0"/>
    <xf numFmtId="228" fontId="147" fillId="0" borderId="0"/>
    <xf numFmtId="216" fontId="161" fillId="0" borderId="0" applyNumberFormat="0" applyFill="0" applyBorder="0" applyAlignment="0" applyProtection="0"/>
    <xf numFmtId="228" fontId="161" fillId="0" borderId="0"/>
    <xf numFmtId="0" fontId="162" fillId="51" borderId="0"/>
    <xf numFmtId="0" fontId="163" fillId="110" borderId="0"/>
    <xf numFmtId="0" fontId="47" fillId="111" borderId="0" applyNumberFormat="0" applyFill="0" applyBorder="0" applyAlignment="0" applyProtection="0"/>
    <xf numFmtId="0" fontId="47" fillId="111" borderId="0" applyNumberFormat="0" applyFill="0" applyBorder="0" applyAlignment="0" applyProtection="0"/>
    <xf numFmtId="0" fontId="164" fillId="0" borderId="68" applyNumberFormat="0" applyFill="0" applyAlignment="0" applyProtection="0"/>
    <xf numFmtId="0" fontId="67" fillId="0" borderId="45" applyNumberFormat="0" applyFill="0" applyAlignment="0" applyProtection="0"/>
    <xf numFmtId="0" fontId="165" fillId="112" borderId="0" applyNumberFormat="0" applyFill="0" applyBorder="0" applyAlignment="0" applyProtection="0"/>
    <xf numFmtId="0" fontId="165" fillId="112" borderId="0" applyNumberFormat="0" applyFill="0" applyBorder="0" applyAlignment="0" applyProtection="0"/>
    <xf numFmtId="0" fontId="166" fillId="0" borderId="46" applyNumberFormat="0" applyFill="0" applyAlignment="0" applyProtection="0"/>
    <xf numFmtId="0" fontId="68" fillId="0" borderId="46" applyNumberFormat="0" applyFill="0" applyAlignment="0" applyProtection="0"/>
    <xf numFmtId="0" fontId="75" fillId="0" borderId="47" applyNumberFormat="0" applyFill="0" applyAlignment="0" applyProtection="0"/>
    <xf numFmtId="0" fontId="75" fillId="0" borderId="47" applyNumberFormat="0" applyFill="0" applyAlignment="0" applyProtection="0"/>
    <xf numFmtId="0" fontId="28" fillId="0" borderId="0" applyFill="0" applyBorder="0"/>
    <xf numFmtId="0" fontId="28" fillId="0" borderId="0" applyFill="0" applyBorder="0"/>
    <xf numFmtId="0" fontId="167" fillId="0" borderId="0" applyNumberFormat="0" applyFill="0" applyBorder="0" applyAlignment="0" applyProtection="0"/>
    <xf numFmtId="0" fontId="28" fillId="0" borderId="0" applyFill="0" applyBorder="0"/>
    <xf numFmtId="0" fontId="161" fillId="0" borderId="0"/>
    <xf numFmtId="0" fontId="168" fillId="0" borderId="0"/>
    <xf numFmtId="0" fontId="84" fillId="98" borderId="14" applyNumberFormat="0">
      <alignment horizontal="center"/>
    </xf>
    <xf numFmtId="0" fontId="169" fillId="0" borderId="0" applyFill="0" applyBorder="0" applyProtection="0">
      <alignment horizontal="right"/>
    </xf>
    <xf numFmtId="0" fontId="170" fillId="108" borderId="69" applyBorder="0">
      <alignment horizontal="center"/>
    </xf>
    <xf numFmtId="0" fontId="171" fillId="0" borderId="56"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72" fillId="0" borderId="0" applyNumberFormat="0" applyFill="0" applyBorder="0" applyAlignment="0" applyProtection="0"/>
    <xf numFmtId="0" fontId="28" fillId="88" borderId="0" applyNumberFormat="0" applyBorder="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36" fillId="48" borderId="0" applyNumberFormat="0" applyBorder="0" applyAlignment="0" applyProtection="0"/>
    <xf numFmtId="229" fontId="66" fillId="0" borderId="0" applyFont="0" applyBorder="0" applyAlignment="0"/>
    <xf numFmtId="0" fontId="173" fillId="0" borderId="0" applyNumberFormat="0" applyFill="0" applyBorder="0" applyAlignment="0" applyProtection="0"/>
    <xf numFmtId="0" fontId="174"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02" fillId="57" borderId="0" applyNumberFormat="0" applyBorder="0" applyAlignment="0" applyProtection="0"/>
    <xf numFmtId="0" fontId="36" fillId="48" borderId="0" applyNumberFormat="0" applyBorder="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190" fontId="176" fillId="0" borderId="0">
      <alignment vertical="top"/>
    </xf>
    <xf numFmtId="0" fontId="120" fillId="91" borderId="70"/>
    <xf numFmtId="0" fontId="50" fillId="81" borderId="0" applyNumberFormat="0" applyBorder="0" applyAlignment="0" applyProtection="0"/>
    <xf numFmtId="187" fontId="151" fillId="91" borderId="58" applyNumberFormat="0">
      <alignment vertical="center"/>
      <protection locked="0"/>
    </xf>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33" fillId="60" borderId="50" applyNumberFormat="0" applyAlignment="0" applyProtection="0"/>
    <xf numFmtId="0" fontId="151" fillId="113" borderId="58" applyNumberFormat="0">
      <alignment vertical="center"/>
      <protection locked="0"/>
    </xf>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51" fillId="113" borderId="58" applyNumberFormat="0">
      <alignment vertical="center"/>
      <protection locked="0"/>
    </xf>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78" fillId="49" borderId="60" applyNumberFormat="0" applyAlignment="0">
      <alignment horizontal="left"/>
      <protection locked="0"/>
    </xf>
    <xf numFmtId="0" fontId="177" fillId="60" borderId="50" applyNumberFormat="0" applyAlignment="0" applyProtection="0"/>
    <xf numFmtId="0" fontId="178" fillId="49" borderId="60" applyNumberFormat="0" applyAlignment="0">
      <alignment horizontal="left"/>
      <protection locked="0"/>
    </xf>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8" fillId="49" borderId="60" applyNumberFormat="0" applyAlignment="0">
      <alignment horizontal="left"/>
      <protection locked="0"/>
    </xf>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78" fillId="49" borderId="60" applyNumberFormat="0" applyAlignment="0">
      <alignment horizontal="left"/>
      <protection locked="0"/>
    </xf>
    <xf numFmtId="0" fontId="177" fillId="60" borderId="50" applyNumberFormat="0" applyAlignment="0" applyProtection="0"/>
    <xf numFmtId="0" fontId="178" fillId="49" borderId="60" applyNumberFormat="0" applyAlignment="0">
      <alignment horizontal="left"/>
      <protection locked="0"/>
    </xf>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8" fillId="49" borderId="60" applyNumberFormat="0" applyAlignment="0">
      <alignment horizontal="left"/>
      <protection locked="0"/>
    </xf>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78" fillId="49" borderId="60" applyNumberFormat="0" applyAlignment="0">
      <alignment horizontal="left"/>
      <protection locked="0"/>
    </xf>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8" fillId="49" borderId="60" applyNumberFormat="0" applyAlignment="0">
      <alignment horizontal="left"/>
      <protection locked="0"/>
    </xf>
    <xf numFmtId="0" fontId="178" fillId="49" borderId="60" applyNumberFormat="0" applyAlignment="0">
      <alignment horizontal="left"/>
      <protection locked="0"/>
    </xf>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8" fillId="49" borderId="60" applyNumberFormat="0" applyAlignment="0">
      <alignment horizontal="left"/>
      <protection locked="0"/>
    </xf>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177" fillId="60" borderId="50" applyNumberFormat="0" applyAlignment="0" applyProtection="0"/>
    <xf numFmtId="0" fontId="28" fillId="91" borderId="71" applyNumberFormat="0" applyAlignment="0">
      <protection locked="0"/>
    </xf>
    <xf numFmtId="0" fontId="28" fillId="91" borderId="71" applyNumberFormat="0" applyAlignment="0">
      <protection locked="0"/>
    </xf>
    <xf numFmtId="0" fontId="28" fillId="91" borderId="71" applyNumberFormat="0" applyAlignment="0">
      <protection locked="0"/>
    </xf>
    <xf numFmtId="0" fontId="28" fillId="91" borderId="71" applyNumberFormat="0" applyAlignment="0">
      <protection locked="0"/>
    </xf>
    <xf numFmtId="0" fontId="28" fillId="91" borderId="71" applyNumberFormat="0" applyAlignment="0">
      <protection locked="0"/>
    </xf>
    <xf numFmtId="0" fontId="28" fillId="91" borderId="71" applyNumberFormat="0" applyAlignment="0">
      <protection locked="0"/>
    </xf>
    <xf numFmtId="0" fontId="28" fillId="91" borderId="71" applyNumberFormat="0" applyAlignment="0">
      <protection locked="0"/>
    </xf>
    <xf numFmtId="0" fontId="28" fillId="91" borderId="71" applyNumberFormat="0" applyAlignment="0">
      <protection locked="0"/>
    </xf>
    <xf numFmtId="0" fontId="50" fillId="0" borderId="0" applyNumberFormat="0" applyFill="0" applyBorder="0" applyAlignment="0">
      <protection locked="0"/>
    </xf>
    <xf numFmtId="0" fontId="36" fillId="48" borderId="0" applyNumberFormat="0" applyBorder="0" applyAlignment="0" applyProtection="0"/>
    <xf numFmtId="0" fontId="36" fillId="48" borderId="0" applyNumberFormat="0" applyBorder="0" applyAlignment="0" applyProtection="0"/>
    <xf numFmtId="0" fontId="179" fillId="48" borderId="0" applyNumberFormat="0" applyBorder="0" applyAlignment="0" applyProtection="0"/>
    <xf numFmtId="0" fontId="7" fillId="3" borderId="0" applyNumberFormat="0" applyBorder="0" applyAlignment="0" applyProtection="0"/>
    <xf numFmtId="0" fontId="180" fillId="3" borderId="0" applyNumberFormat="0" applyBorder="0" applyAlignment="0" applyProtection="0"/>
    <xf numFmtId="0" fontId="181" fillId="3" borderId="0" applyNumberFormat="0" applyBorder="0" applyAlignment="0" applyProtection="0"/>
    <xf numFmtId="0" fontId="36" fillId="48" borderId="0" applyNumberFormat="0" applyBorder="0" applyAlignment="0" applyProtection="0"/>
    <xf numFmtId="0" fontId="182" fillId="0" borderId="0" applyNumberFormat="0" applyFill="0" applyBorder="0" applyProtection="0">
      <alignment horizontal="centerContinuous" wrapText="1"/>
    </xf>
    <xf numFmtId="0" fontId="85" fillId="0" borderId="0" applyNumberFormat="0" applyFill="0" applyBorder="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83" fillId="62" borderId="49" applyNumberFormat="0" applyFont="0" applyAlignment="0" applyProtection="0"/>
    <xf numFmtId="0" fontId="183" fillId="62" borderId="49" applyNumberFormat="0" applyFont="0" applyAlignment="0" applyProtection="0"/>
    <xf numFmtId="0" fontId="183" fillId="62" borderId="49" applyNumberFormat="0" applyFont="0" applyAlignment="0" applyProtection="0"/>
    <xf numFmtId="0" fontId="78" fillId="80" borderId="0" applyNumberFormat="0" applyBorder="0" applyAlignment="0" applyProtection="0"/>
    <xf numFmtId="0" fontId="78" fillId="84" borderId="0" applyNumberFormat="0" applyBorder="0" applyAlignment="0" applyProtection="0"/>
    <xf numFmtId="0" fontId="78" fillId="86" borderId="0" applyNumberFormat="0" applyBorder="0" applyAlignment="0" applyProtection="0"/>
    <xf numFmtId="0" fontId="78" fillId="72" borderId="0" applyNumberFormat="0" applyBorder="0" applyAlignment="0" applyProtection="0"/>
    <xf numFmtId="0" fontId="78" fillId="73" borderId="0" applyNumberFormat="0" applyBorder="0" applyAlignment="0" applyProtection="0"/>
    <xf numFmtId="0" fontId="78" fillId="89" borderId="0" applyNumberFormat="0" applyBorder="0" applyAlignment="0" applyProtection="0"/>
    <xf numFmtId="0" fontId="184" fillId="57" borderId="0" applyNumberFormat="0" applyBorder="0" applyAlignment="0" applyProtection="0"/>
    <xf numFmtId="0" fontId="185" fillId="65" borderId="51" applyNumberFormat="0" applyAlignment="0" applyProtection="0"/>
    <xf numFmtId="0" fontId="185" fillId="65" borderId="51" applyNumberFormat="0" applyAlignment="0" applyProtection="0"/>
    <xf numFmtId="0" fontId="185" fillId="65" borderId="51" applyNumberFormat="0" applyAlignment="0" applyProtection="0"/>
    <xf numFmtId="0" fontId="49"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0" fontId="186" fillId="0" borderId="57" applyNumberFormat="0" applyFill="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8" fillId="0" borderId="0" applyFont="0" applyFill="0" applyBorder="0" applyAlignment="0" applyProtection="0"/>
    <xf numFmtId="0" fontId="108" fillId="0" borderId="56" applyNumberFormat="0" applyFill="0" applyAlignment="0" applyProtection="0"/>
    <xf numFmtId="0" fontId="108" fillId="0" borderId="56" applyNumberFormat="0" applyFill="0" applyAlignment="0" applyProtection="0"/>
    <xf numFmtId="0" fontId="46" fillId="75" borderId="55" applyNumberFormat="0" applyAlignment="0" applyProtection="0"/>
    <xf numFmtId="0" fontId="46" fillId="75" borderId="55" applyNumberFormat="0" applyAlignment="0" applyProtection="0"/>
    <xf numFmtId="0" fontId="46" fillId="75" borderId="55" applyNumberFormat="0" applyAlignment="0" applyProtection="0"/>
    <xf numFmtId="0" fontId="46" fillId="75" borderId="55" applyNumberFormat="0" applyAlignment="0" applyProtection="0"/>
    <xf numFmtId="0" fontId="46" fillId="75" borderId="55" applyNumberFormat="0" applyAlignment="0" applyProtection="0"/>
    <xf numFmtId="0" fontId="46" fillId="75" borderId="55" applyNumberFormat="0" applyAlignment="0" applyProtection="0"/>
    <xf numFmtId="0" fontId="187" fillId="75" borderId="55" applyNumberFormat="0" applyAlignment="0" applyProtection="0"/>
    <xf numFmtId="0" fontId="46" fillId="75" borderId="55" applyNumberFormat="0" applyAlignment="0" applyProtection="0"/>
    <xf numFmtId="38" fontId="188" fillId="0" borderId="0"/>
    <xf numFmtId="38" fontId="189" fillId="0" borderId="0"/>
    <xf numFmtId="38" fontId="190" fillId="0" borderId="0"/>
    <xf numFmtId="38" fontId="191" fillId="0" borderId="0"/>
    <xf numFmtId="0" fontId="52" fillId="0" borderId="0"/>
    <xf numFmtId="0" fontId="52" fillId="0" borderId="0"/>
    <xf numFmtId="0" fontId="28" fillId="0" borderId="0" applyFill="0" applyBorder="0">
      <alignment wrapText="1"/>
    </xf>
    <xf numFmtId="190" fontId="165" fillId="0" borderId="0" applyFont="0">
      <alignment vertical="top"/>
    </xf>
    <xf numFmtId="0" fontId="108" fillId="0" borderId="56" applyNumberFormat="0" applyFill="0" applyAlignment="0" applyProtection="0"/>
    <xf numFmtId="0" fontId="192" fillId="0" borderId="0" applyNumberFormat="0" applyFill="0" applyBorder="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225" fontId="154" fillId="91" borderId="48" applyNumberFormat="0" applyFont="0" applyAlignment="0" applyProtection="0">
      <alignment vertical="center"/>
      <protection locked="0"/>
    </xf>
    <xf numFmtId="0" fontId="175" fillId="0" borderId="0" applyNumberFormat="0" applyFill="0" applyBorder="0" applyAlignment="0" applyProtection="0">
      <alignment vertical="top"/>
      <protection locked="0"/>
    </xf>
    <xf numFmtId="0" fontId="193" fillId="0" borderId="0" applyNumberFormat="0" applyFill="0" applyBorder="0" applyAlignment="0" applyProtection="0"/>
    <xf numFmtId="0" fontId="108" fillId="0" borderId="56" applyNumberFormat="0" applyFill="0" applyAlignment="0" applyProtection="0"/>
    <xf numFmtId="0" fontId="108" fillId="0" borderId="56" applyNumberFormat="0" applyFill="0" applyAlignment="0" applyProtection="0"/>
    <xf numFmtId="0" fontId="194" fillId="0" borderId="56" applyNumberFormat="0" applyFill="0" applyAlignment="0" applyProtection="0"/>
    <xf numFmtId="0" fontId="28" fillId="42" borderId="14" applyNumberFormat="0">
      <alignment horizontal="center"/>
      <protection locked="0"/>
    </xf>
    <xf numFmtId="0" fontId="108" fillId="0" borderId="56" applyNumberFormat="0" applyFill="0" applyAlignment="0" applyProtection="0"/>
    <xf numFmtId="0" fontId="108" fillId="0" borderId="56" applyNumberFormat="0" applyFill="0" applyAlignment="0" applyProtection="0"/>
    <xf numFmtId="230" fontId="195" fillId="0" borderId="0" applyFill="0">
      <alignment horizontal="center"/>
    </xf>
    <xf numFmtId="0" fontId="196" fillId="0" borderId="0" applyNumberFormat="0" applyFill="0" applyBorder="0" applyAlignment="0" applyProtection="0"/>
    <xf numFmtId="0" fontId="197" fillId="0" borderId="0">
      <alignment horizontal="centerContinuous"/>
    </xf>
    <xf numFmtId="0" fontId="76" fillId="80" borderId="0" applyNumberFormat="0" applyBorder="0" applyAlignment="0" applyProtection="0"/>
    <xf numFmtId="0" fontId="76" fillId="84" borderId="0" applyNumberFormat="0" applyBorder="0" applyAlignment="0" applyProtection="0"/>
    <xf numFmtId="0" fontId="76" fillId="86"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89" borderId="0" applyNumberFormat="0" applyBorder="0" applyAlignment="0" applyProtection="0"/>
    <xf numFmtId="0" fontId="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231" fontId="154" fillId="0" borderId="0"/>
    <xf numFmtId="0" fontId="199" fillId="0" borderId="0" applyNumberFormat="0" applyFill="0" applyBorder="0" applyAlignment="0" applyProtection="0"/>
    <xf numFmtId="0" fontId="50" fillId="101" borderId="72" applyBorder="0">
      <alignment horizontal="left"/>
    </xf>
    <xf numFmtId="164" fontId="66"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5"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6" fontId="25" fillId="0" borderId="0" applyFont="0" applyFill="0" applyBorder="0" applyAlignment="0" applyProtection="0"/>
    <xf numFmtId="166" fontId="28"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8"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97" fontId="28" fillId="0" borderId="0" applyFont="0" applyFill="0" applyBorder="0" applyAlignment="0" applyProtection="0"/>
    <xf numFmtId="16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97" fontId="28" fillId="0" borderId="0" applyFont="0" applyFill="0" applyBorder="0" applyAlignment="0" applyProtection="0"/>
    <xf numFmtId="166" fontId="9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97" fontId="28" fillId="0" borderId="0" applyFont="0" applyFill="0" applyBorder="0" applyAlignment="0" applyProtection="0"/>
    <xf numFmtId="166"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7" fontId="43" fillId="0" borderId="0" applyFont="0" applyFill="0" applyBorder="0" applyAlignment="0" applyProtection="0"/>
    <xf numFmtId="197" fontId="28" fillId="0" borderId="0" applyFont="0" applyFill="0" applyBorder="0" applyAlignment="0" applyProtection="0"/>
    <xf numFmtId="166" fontId="28" fillId="0" borderId="0" applyFont="0" applyFill="0" applyBorder="0" applyAlignment="0" applyProtection="0"/>
    <xf numFmtId="167" fontId="128" fillId="0" borderId="0" applyFont="0" applyFill="0" applyBorder="0" applyAlignment="0" applyProtection="0"/>
    <xf numFmtId="197" fontId="28" fillId="0" borderId="0" applyFont="0" applyFill="0" applyBorder="0" applyAlignment="0" applyProtection="0"/>
    <xf numFmtId="167" fontId="69"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97" fontId="28" fillId="0" borderId="0" applyFont="0" applyFill="0" applyBorder="0" applyAlignment="0" applyProtection="0"/>
    <xf numFmtId="167" fontId="28"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6" fontId="1" fillId="0" borderId="0" applyFont="0" applyFill="0" applyBorder="0" applyAlignment="0" applyProtection="0"/>
    <xf numFmtId="197" fontId="28" fillId="0" borderId="0" applyFont="0" applyFill="0" applyBorder="0" applyAlignment="0" applyProtection="0"/>
    <xf numFmtId="167" fontId="1" fillId="0" borderId="0" applyFont="0" applyFill="0" applyBorder="0" applyAlignment="0" applyProtection="0"/>
    <xf numFmtId="197" fontId="28" fillId="0" borderId="0" applyFont="0" applyFill="0" applyBorder="0" applyAlignment="0" applyProtection="0"/>
    <xf numFmtId="37" fontId="28" fillId="0" borderId="0" applyFill="0" applyBorder="0" applyAlignment="0"/>
    <xf numFmtId="232" fontId="28" fillId="0" borderId="0" applyFont="0" applyFill="0" applyBorder="0" applyAlignment="0" applyProtection="0"/>
    <xf numFmtId="0" fontId="92" fillId="0" borderId="0">
      <protection locked="0"/>
    </xf>
    <xf numFmtId="3" fontId="59" fillId="0" borderId="0">
      <alignment horizontal="center"/>
    </xf>
    <xf numFmtId="3" fontId="59" fillId="0" borderId="0">
      <alignment horizontal="center"/>
    </xf>
    <xf numFmtId="3" fontId="200" fillId="0" borderId="0">
      <alignment horizontal="center"/>
    </xf>
    <xf numFmtId="0" fontId="201" fillId="0" borderId="0" applyFont="0" applyFill="0" applyBorder="0" applyAlignment="0" applyProtection="0"/>
    <xf numFmtId="2" fontId="202" fillId="0" borderId="73" applyFont="0" applyFill="0" applyBorder="0" applyAlignment="0"/>
    <xf numFmtId="233" fontId="154" fillId="0" borderId="0" applyFont="0" applyFill="0" applyBorder="0" applyAlignment="0" applyProtection="0"/>
    <xf numFmtId="0" fontId="203" fillId="0" borderId="0"/>
    <xf numFmtId="0" fontId="204" fillId="0" borderId="0" applyNumberFormat="0" applyFill="0">
      <alignment vertical="center"/>
    </xf>
    <xf numFmtId="207" fontId="28" fillId="0" borderId="0" applyFont="0" applyFill="0" applyBorder="0" applyAlignment="0" applyProtection="0"/>
    <xf numFmtId="234" fontId="28" fillId="0" borderId="0" applyFont="0" applyFill="0" applyBorder="0" applyAlignment="0" applyProtection="0"/>
    <xf numFmtId="44" fontId="28" fillId="0" borderId="0" applyFont="0" applyFill="0" applyBorder="0" applyAlignment="0" applyProtection="0"/>
    <xf numFmtId="207" fontId="28" fillId="0" borderId="0" applyFont="0" applyFill="0" applyBorder="0" applyAlignment="0" applyProtection="0"/>
    <xf numFmtId="44" fontId="69" fillId="0" borderId="0" applyFont="0" applyFill="0" applyBorder="0" applyAlignment="0" applyProtection="0"/>
    <xf numFmtId="17" fontId="50" fillId="95" borderId="74" applyFill="0" applyBorder="0" applyProtection="0">
      <alignment horizontal="center"/>
    </xf>
    <xf numFmtId="235" fontId="50" fillId="108" borderId="0" applyFill="0" applyBorder="0" applyProtection="0">
      <alignment horizontal="center"/>
    </xf>
    <xf numFmtId="0" fontId="28" fillId="0" borderId="0"/>
    <xf numFmtId="0" fontId="205" fillId="1" borderId="0"/>
    <xf numFmtId="0" fontId="124" fillId="0" borderId="0" applyFont="0" applyFill="0" applyBorder="0" applyProtection="0">
      <alignment horizontal="right"/>
    </xf>
    <xf numFmtId="0" fontId="67" fillId="0" borderId="45" applyNumberFormat="0" applyFill="0" applyAlignment="0" applyProtection="0"/>
    <xf numFmtId="0" fontId="68" fillId="0" borderId="46" applyNumberFormat="0" applyFill="0" applyAlignment="0" applyProtection="0"/>
    <xf numFmtId="0" fontId="75" fillId="0" borderId="47" applyNumberFormat="0" applyFill="0" applyAlignment="0" applyProtection="0"/>
    <xf numFmtId="0" fontId="75" fillId="0" borderId="0" applyNumberFormat="0" applyFill="0" applyBorder="0" applyAlignment="0" applyProtection="0"/>
    <xf numFmtId="0" fontId="67" fillId="0" borderId="45" applyNumberFormat="0" applyFill="0" applyAlignment="0" applyProtection="0"/>
    <xf numFmtId="0" fontId="67" fillId="0" borderId="45" applyNumberFormat="0" applyFill="0" applyAlignment="0" applyProtection="0"/>
    <xf numFmtId="0" fontId="68" fillId="0" borderId="46" applyNumberFormat="0" applyFill="0" applyAlignment="0" applyProtection="0"/>
    <xf numFmtId="0" fontId="68" fillId="0" borderId="46" applyNumberFormat="0" applyFill="0" applyAlignment="0" applyProtection="0"/>
    <xf numFmtId="0" fontId="75" fillId="0" borderId="47" applyNumberFormat="0" applyFill="0" applyAlignment="0" applyProtection="0"/>
    <xf numFmtId="0" fontId="75" fillId="0" borderId="47"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51" fillId="95" borderId="75" applyNumberFormat="0" applyFont="0" applyFill="0" applyAlignment="0" applyProtection="0">
      <alignment vertical="center"/>
      <protection locked="0"/>
    </xf>
    <xf numFmtId="0" fontId="206" fillId="0" borderId="0" applyNumberFormat="0" applyBorder="0">
      <alignment horizontal="left" vertical="top"/>
    </xf>
    <xf numFmtId="0" fontId="151" fillId="95" borderId="75" applyNumberFormat="0" applyFont="0" applyFill="0" applyAlignment="0" applyProtection="0">
      <alignment vertical="center"/>
      <protection locked="0"/>
    </xf>
    <xf numFmtId="0" fontId="183" fillId="0" borderId="0"/>
    <xf numFmtId="0" fontId="207" fillId="0" borderId="0" applyNumberFormat="0" applyFill="0" applyBorder="0" applyAlignment="0" applyProtection="0"/>
    <xf numFmtId="40" fontId="98" fillId="0" borderId="0" applyFont="0" applyFill="0" applyBorder="0" applyAlignment="0">
      <alignment horizontal="centerContinuous"/>
    </xf>
    <xf numFmtId="0" fontId="208" fillId="70" borderId="0" applyNumberFormat="0" applyBorder="0" applyAlignment="0" applyProtection="0"/>
    <xf numFmtId="0" fontId="208" fillId="70" borderId="0" applyNumberFormat="0" applyBorder="0" applyAlignment="0" applyProtection="0"/>
    <xf numFmtId="0" fontId="208" fillId="70" borderId="0" applyNumberFormat="0" applyBorder="0" applyAlignment="0" applyProtection="0"/>
    <xf numFmtId="0" fontId="209" fillId="70" borderId="0" applyNumberFormat="0" applyBorder="0" applyAlignment="0" applyProtection="0"/>
    <xf numFmtId="0" fontId="208" fillId="70" borderId="0" applyNumberFormat="0" applyBorder="0" applyAlignment="0" applyProtection="0"/>
    <xf numFmtId="0" fontId="210" fillId="70" borderId="0" applyNumberFormat="0" applyBorder="0" applyAlignment="0" applyProtection="0"/>
    <xf numFmtId="0" fontId="210" fillId="70" borderId="0" applyNumberFormat="0" applyBorder="0" applyAlignment="0" applyProtection="0"/>
    <xf numFmtId="0" fontId="208" fillId="70" borderId="0" applyNumberFormat="0" applyBorder="0" applyAlignment="0" applyProtection="0"/>
    <xf numFmtId="0" fontId="208" fillId="70" borderId="0" applyNumberFormat="0" applyBorder="0" applyAlignment="0" applyProtection="0"/>
    <xf numFmtId="0" fontId="208" fillId="70" borderId="0" applyNumberFormat="0" applyBorder="0" applyAlignment="0" applyProtection="0"/>
    <xf numFmtId="0" fontId="208" fillId="70" borderId="0" applyNumberFormat="0" applyBorder="0" applyAlignment="0" applyProtection="0"/>
    <xf numFmtId="0" fontId="208" fillId="70" borderId="0" applyNumberFormat="0" applyBorder="0" applyAlignment="0" applyProtection="0"/>
    <xf numFmtId="0" fontId="208" fillId="70" borderId="0" applyNumberFormat="0" applyBorder="0" applyAlignment="0" applyProtection="0"/>
    <xf numFmtId="0" fontId="208" fillId="70" borderId="0" applyNumberFormat="0" applyBorder="0" applyAlignment="0" applyProtection="0"/>
    <xf numFmtId="0" fontId="211" fillId="70" borderId="0" applyNumberFormat="0" applyBorder="0" applyAlignment="0" applyProtection="0"/>
    <xf numFmtId="0" fontId="8" fillId="4" borderId="0" applyNumberFormat="0" applyBorder="0" applyAlignment="0" applyProtection="0"/>
    <xf numFmtId="0" fontId="212" fillId="4" borderId="0" applyNumberFormat="0" applyBorder="0" applyAlignment="0" applyProtection="0"/>
    <xf numFmtId="0" fontId="208" fillId="70" borderId="0" applyNumberFormat="0" applyBorder="0" applyAlignment="0" applyProtection="0"/>
    <xf numFmtId="0" fontId="98" fillId="0" borderId="0"/>
    <xf numFmtId="0" fontId="98" fillId="0" borderId="0"/>
    <xf numFmtId="0" fontId="98" fillId="0" borderId="0"/>
    <xf numFmtId="0" fontId="98" fillId="0" borderId="0"/>
    <xf numFmtId="197" fontId="66" fillId="0" borderId="0"/>
    <xf numFmtId="0" fontId="50" fillId="0" borderId="0" applyNumberFormat="0" applyFill="0" applyBorder="0" applyProtection="0"/>
    <xf numFmtId="0" fontId="28" fillId="0" borderId="0"/>
    <xf numFmtId="0" fontId="28"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9" fillId="0" borderId="0"/>
    <xf numFmtId="0" fontId="25" fillId="0" borderId="0"/>
    <xf numFmtId="0" fontId="25" fillId="0" borderId="0"/>
    <xf numFmtId="0" fontId="37" fillId="0" borderId="0"/>
    <xf numFmtId="0" fontId="28" fillId="0" borderId="0" applyNumberFormat="0" applyFont="0" applyFill="0" applyBorder="0" applyAlignment="0" applyProtection="0"/>
    <xf numFmtId="0" fontId="28" fillId="0" borderId="0"/>
    <xf numFmtId="0" fontId="28" fillId="0" borderId="0"/>
    <xf numFmtId="0" fontId="69" fillId="0" borderId="0"/>
    <xf numFmtId="0" fontId="69" fillId="0" borderId="0"/>
    <xf numFmtId="0" fontId="37" fillId="0" borderId="0"/>
    <xf numFmtId="0" fontId="37" fillId="0" borderId="0"/>
    <xf numFmtId="0" fontId="25" fillId="0" borderId="0"/>
    <xf numFmtId="0" fontId="28" fillId="0" borderId="0"/>
    <xf numFmtId="0" fontId="37" fillId="0" borderId="0"/>
    <xf numFmtId="0" fontId="37" fillId="0" borderId="0"/>
    <xf numFmtId="0" fontId="25" fillId="0" borderId="0"/>
    <xf numFmtId="0" fontId="25"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213" fillId="0" borderId="0"/>
    <xf numFmtId="0" fontId="28" fillId="0" borderId="0"/>
    <xf numFmtId="0" fontId="214" fillId="0" borderId="0"/>
    <xf numFmtId="0" fontId="37" fillId="0" borderId="0"/>
    <xf numFmtId="0" fontId="214" fillId="0" borderId="0"/>
    <xf numFmtId="0" fontId="37" fillId="0" borderId="0"/>
    <xf numFmtId="0" fontId="37" fillId="0" borderId="0"/>
    <xf numFmtId="0" fontId="1" fillId="0" borderId="0"/>
    <xf numFmtId="0" fontId="37" fillId="0" borderId="0"/>
    <xf numFmtId="0" fontId="214" fillId="0" borderId="0"/>
    <xf numFmtId="0" fontId="214" fillId="0" borderId="0"/>
    <xf numFmtId="0" fontId="1" fillId="0" borderId="0"/>
    <xf numFmtId="0" fontId="1" fillId="0" borderId="0"/>
    <xf numFmtId="0" fontId="1" fillId="0" borderId="0"/>
    <xf numFmtId="0" fontId="214" fillId="0" borderId="0"/>
    <xf numFmtId="0" fontId="1" fillId="0" borderId="0"/>
    <xf numFmtId="0" fontId="1" fillId="0" borderId="0"/>
    <xf numFmtId="0" fontId="28" fillId="0" borderId="0"/>
    <xf numFmtId="0" fontId="183" fillId="0" borderId="0"/>
    <xf numFmtId="0" fontId="28" fillId="0" borderId="0"/>
    <xf numFmtId="0" fontId="21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8" fillId="0" borderId="0"/>
    <xf numFmtId="0" fontId="28" fillId="0" borderId="0"/>
    <xf numFmtId="0" fontId="37" fillId="0" borderId="0"/>
    <xf numFmtId="0" fontId="98" fillId="0" borderId="0"/>
    <xf numFmtId="0" fontId="98" fillId="0" borderId="0"/>
    <xf numFmtId="0" fontId="216"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37" fillId="0" borderId="0"/>
    <xf numFmtId="0" fontId="37" fillId="0" borderId="0"/>
    <xf numFmtId="0" fontId="37" fillId="0" borderId="0"/>
    <xf numFmtId="0" fontId="28" fillId="0" borderId="0"/>
    <xf numFmtId="0" fontId="37" fillId="0" borderId="0"/>
    <xf numFmtId="0" fontId="98" fillId="0" borderId="0"/>
    <xf numFmtId="0" fontId="98" fillId="0" borderId="0"/>
    <xf numFmtId="0" fontId="28" fillId="0" borderId="0"/>
    <xf numFmtId="0" fontId="98" fillId="0" borderId="0"/>
    <xf numFmtId="0" fontId="1" fillId="0" borderId="0"/>
    <xf numFmtId="0" fontId="1" fillId="0" borderId="0"/>
    <xf numFmtId="0" fontId="1" fillId="0" borderId="0"/>
    <xf numFmtId="0" fontId="214" fillId="0" borderId="0"/>
    <xf numFmtId="0" fontId="98" fillId="0" borderId="0"/>
    <xf numFmtId="0" fontId="1" fillId="0" borderId="0"/>
    <xf numFmtId="0" fontId="1" fillId="0" borderId="0"/>
    <xf numFmtId="0" fontId="1" fillId="0" borderId="0"/>
    <xf numFmtId="0" fontId="214" fillId="0" borderId="0"/>
    <xf numFmtId="0" fontId="1" fillId="0" borderId="0"/>
    <xf numFmtId="0" fontId="1" fillId="0" borderId="0"/>
    <xf numFmtId="0" fontId="1" fillId="0" borderId="0"/>
    <xf numFmtId="0" fontId="28" fillId="0" borderId="0"/>
    <xf numFmtId="0" fontId="28" fillId="0" borderId="0"/>
    <xf numFmtId="0" fontId="28" fillId="0" borderId="0"/>
    <xf numFmtId="0" fontId="215" fillId="0" borderId="0"/>
    <xf numFmtId="0" fontId="215" fillId="0" borderId="0"/>
    <xf numFmtId="0" fontId="28" fillId="0" borderId="0"/>
    <xf numFmtId="0" fontId="215" fillId="0" borderId="0"/>
    <xf numFmtId="0" fontId="53" fillId="0" borderId="0"/>
    <xf numFmtId="0" fontId="215" fillId="0" borderId="0"/>
    <xf numFmtId="0" fontId="98" fillId="0" borderId="0"/>
    <xf numFmtId="0" fontId="37" fillId="0" borderId="0"/>
    <xf numFmtId="0" fontId="37" fillId="0" borderId="0"/>
    <xf numFmtId="0" fontId="214" fillId="0" borderId="0"/>
    <xf numFmtId="0" fontId="1" fillId="0" borderId="0"/>
    <xf numFmtId="0" fontId="18" fillId="0" borderId="0"/>
    <xf numFmtId="0" fontId="214" fillId="0" borderId="0"/>
    <xf numFmtId="0" fontId="1" fillId="0" borderId="0"/>
    <xf numFmtId="0" fontId="1" fillId="0" borderId="0"/>
    <xf numFmtId="0" fontId="18" fillId="0" borderId="0"/>
    <xf numFmtId="0" fontId="214" fillId="0" borderId="0"/>
    <xf numFmtId="0" fontId="1" fillId="0" borderId="0"/>
    <xf numFmtId="0" fontId="1" fillId="0" borderId="0"/>
    <xf numFmtId="0" fontId="18" fillId="0" borderId="0"/>
    <xf numFmtId="0" fontId="214" fillId="0" borderId="0"/>
    <xf numFmtId="0" fontId="1" fillId="0" borderId="0"/>
    <xf numFmtId="0" fontId="1" fillId="0" borderId="0"/>
    <xf numFmtId="0" fontId="18" fillId="0" borderId="0"/>
    <xf numFmtId="0" fontId="214" fillId="0" borderId="0"/>
    <xf numFmtId="0" fontId="1" fillId="0" borderId="0"/>
    <xf numFmtId="0" fontId="1" fillId="0" borderId="0"/>
    <xf numFmtId="0" fontId="18" fillId="0" borderId="0"/>
    <xf numFmtId="0" fontId="125" fillId="0" borderId="0"/>
    <xf numFmtId="0" fontId="18" fillId="0" borderId="0"/>
    <xf numFmtId="0" fontId="125"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8" fillId="0" borderId="0"/>
    <xf numFmtId="0" fontId="98" fillId="0" borderId="0"/>
    <xf numFmtId="0" fontId="28" fillId="0" borderId="0"/>
    <xf numFmtId="0" fontId="28" fillId="0" borderId="0"/>
    <xf numFmtId="0" fontId="98" fillId="0" borderId="0"/>
    <xf numFmtId="0" fontId="1" fillId="0" borderId="0"/>
    <xf numFmtId="0" fontId="28" fillId="0" borderId="0"/>
    <xf numFmtId="0" fontId="28" fillId="0" borderId="0"/>
    <xf numFmtId="0" fontId="1" fillId="0" borderId="0"/>
    <xf numFmtId="0" fontId="43" fillId="0" borderId="0"/>
    <xf numFmtId="0" fontId="98" fillId="0" borderId="0"/>
    <xf numFmtId="0" fontId="43" fillId="0" borderId="0"/>
    <xf numFmtId="0" fontId="98" fillId="0" borderId="0"/>
    <xf numFmtId="0" fontId="125" fillId="0" borderId="0"/>
    <xf numFmtId="0" fontId="18" fillId="0" borderId="0"/>
    <xf numFmtId="0" fontId="28" fillId="0" borderId="0"/>
    <xf numFmtId="0" fontId="28" fillId="0" borderId="0"/>
    <xf numFmtId="0" fontId="28" fillId="0" borderId="0"/>
    <xf numFmtId="0" fontId="28" fillId="0" borderId="0"/>
    <xf numFmtId="0" fontId="37" fillId="0" borderId="0"/>
    <xf numFmtId="0" fontId="18" fillId="0" borderId="0"/>
    <xf numFmtId="0" fontId="1" fillId="0" borderId="0"/>
    <xf numFmtId="0" fontId="1" fillId="0" borderId="0"/>
    <xf numFmtId="0" fontId="1" fillId="0" borderId="0"/>
    <xf numFmtId="0" fontId="18" fillId="0" borderId="0"/>
    <xf numFmtId="0" fontId="125"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53" fillId="0" borderId="0"/>
    <xf numFmtId="0" fontId="18" fillId="0" borderId="0"/>
    <xf numFmtId="0" fontId="125" fillId="0" borderId="0"/>
    <xf numFmtId="0" fontId="18" fillId="0" borderId="0"/>
    <xf numFmtId="0" fontId="214" fillId="0" borderId="0"/>
    <xf numFmtId="0" fontId="18" fillId="0" borderId="0"/>
    <xf numFmtId="0" fontId="214" fillId="0" borderId="0"/>
    <xf numFmtId="0" fontId="18" fillId="0" borderId="0"/>
    <xf numFmtId="0" fontId="214" fillId="0" borderId="0"/>
    <xf numFmtId="0" fontId="28" fillId="0" borderId="0"/>
    <xf numFmtId="0" fontId="34" fillId="0" borderId="0"/>
    <xf numFmtId="0" fontId="28" fillId="0" borderId="0"/>
    <xf numFmtId="0" fontId="37" fillId="0" borderId="0"/>
    <xf numFmtId="0" fontId="37" fillId="0" borderId="0"/>
    <xf numFmtId="0" fontId="28" fillId="0" borderId="0"/>
    <xf numFmtId="0" fontId="28" fillId="0" borderId="0"/>
    <xf numFmtId="0" fontId="98" fillId="0" borderId="0"/>
    <xf numFmtId="0" fontId="127" fillId="0" borderId="0"/>
    <xf numFmtId="0" fontId="28"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1" fillId="0" borderId="0"/>
    <xf numFmtId="0" fontId="18" fillId="0" borderId="0"/>
    <xf numFmtId="0" fontId="214" fillId="0" borderId="0"/>
    <xf numFmtId="0" fontId="18" fillId="0" borderId="0"/>
    <xf numFmtId="0" fontId="214" fillId="0" borderId="0"/>
    <xf numFmtId="0" fontId="18" fillId="0" borderId="0"/>
    <xf numFmtId="0" fontId="214" fillId="0" borderId="0"/>
    <xf numFmtId="0" fontId="18" fillId="0" borderId="0"/>
    <xf numFmtId="0" fontId="214" fillId="0" borderId="0"/>
    <xf numFmtId="0" fontId="18" fillId="0" borderId="0"/>
    <xf numFmtId="0" fontId="214" fillId="0" borderId="0"/>
    <xf numFmtId="0" fontId="18" fillId="0" borderId="0"/>
    <xf numFmtId="0" fontId="214" fillId="0" borderId="0"/>
    <xf numFmtId="0" fontId="18" fillId="0" borderId="0"/>
    <xf numFmtId="0" fontId="214" fillId="0" borderId="0"/>
    <xf numFmtId="0" fontId="18" fillId="0" borderId="0"/>
    <xf numFmtId="0" fontId="214" fillId="0" borderId="0"/>
    <xf numFmtId="0" fontId="1" fillId="0" borderId="0"/>
    <xf numFmtId="0" fontId="1" fillId="0" borderId="0"/>
    <xf numFmtId="0" fontId="1" fillId="0" borderId="0"/>
    <xf numFmtId="0" fontId="2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34" fillId="0" borderId="0"/>
    <xf numFmtId="0" fontId="1" fillId="0" borderId="0"/>
    <xf numFmtId="0" fontId="1" fillId="0" borderId="0"/>
    <xf numFmtId="0" fontId="25" fillId="0" borderId="0"/>
    <xf numFmtId="0" fontId="25" fillId="0" borderId="0"/>
    <xf numFmtId="0" fontId="25" fillId="0" borderId="0"/>
    <xf numFmtId="0" fontId="28" fillId="0" borderId="0"/>
    <xf numFmtId="0" fontId="28" fillId="0" borderId="0"/>
    <xf numFmtId="0" fontId="37" fillId="0" borderId="0"/>
    <xf numFmtId="0" fontId="28" fillId="0" borderId="0"/>
    <xf numFmtId="0" fontId="25" fillId="0" borderId="0"/>
    <xf numFmtId="0" fontId="214" fillId="0" borderId="0"/>
    <xf numFmtId="0" fontId="214" fillId="0" borderId="0"/>
    <xf numFmtId="0" fontId="28" fillId="0" borderId="0"/>
    <xf numFmtId="0" fontId="214" fillId="0" borderId="0"/>
    <xf numFmtId="0" fontId="214" fillId="0" borderId="0"/>
    <xf numFmtId="0" fontId="28" fillId="0" borderId="0"/>
    <xf numFmtId="0" fontId="214" fillId="0" borderId="0"/>
    <xf numFmtId="0" fontId="214" fillId="0" borderId="0"/>
    <xf numFmtId="0" fontId="28" fillId="0" borderId="0"/>
    <xf numFmtId="0" fontId="214" fillId="0" borderId="0"/>
    <xf numFmtId="0" fontId="214" fillId="0" borderId="0"/>
    <xf numFmtId="0" fontId="28" fillId="0" borderId="0"/>
    <xf numFmtId="0" fontId="214" fillId="0" borderId="0"/>
    <xf numFmtId="0" fontId="214" fillId="0" borderId="0"/>
    <xf numFmtId="0" fontId="28" fillId="0" borderId="0"/>
    <xf numFmtId="0" fontId="53" fillId="0" borderId="0"/>
    <xf numFmtId="0" fontId="53" fillId="0" borderId="0"/>
    <xf numFmtId="0" fontId="28" fillId="0" borderId="0"/>
    <xf numFmtId="0" fontId="53" fillId="0" borderId="0"/>
    <xf numFmtId="0" fontId="53" fillId="0" borderId="0"/>
    <xf numFmtId="0" fontId="28" fillId="0" borderId="0"/>
    <xf numFmtId="0" fontId="37" fillId="0" borderId="0"/>
    <xf numFmtId="0" fontId="28" fillId="0" borderId="0"/>
    <xf numFmtId="0" fontId="37" fillId="0" borderId="0"/>
    <xf numFmtId="0" fontId="28" fillId="0" borderId="0"/>
    <xf numFmtId="0" fontId="1" fillId="0" borderId="0"/>
    <xf numFmtId="0" fontId="37" fillId="0" borderId="0"/>
    <xf numFmtId="0" fontId="28" fillId="0" borderId="0"/>
    <xf numFmtId="0" fontId="1" fillId="0" borderId="0"/>
    <xf numFmtId="0" fontId="1" fillId="0" borderId="0"/>
    <xf numFmtId="0" fontId="34" fillId="0" borderId="0"/>
    <xf numFmtId="0" fontId="28" fillId="0" borderId="0"/>
    <xf numFmtId="0" fontId="28" fillId="0" borderId="0"/>
    <xf numFmtId="0" fontId="125" fillId="0" borderId="0"/>
    <xf numFmtId="0" fontId="37" fillId="0" borderId="0"/>
    <xf numFmtId="0" fontId="125" fillId="0" borderId="0"/>
    <xf numFmtId="0" fontId="28" fillId="0" borderId="0"/>
    <xf numFmtId="0" fontId="28" fillId="0" borderId="0"/>
    <xf numFmtId="0" fontId="1" fillId="0" borderId="0"/>
    <xf numFmtId="0" fontId="1" fillId="0" borderId="0"/>
    <xf numFmtId="0" fontId="28" fillId="0" borderId="0"/>
    <xf numFmtId="0" fontId="37" fillId="0" borderId="0"/>
    <xf numFmtId="0" fontId="28" fillId="0" borderId="0"/>
    <xf numFmtId="0" fontId="1" fillId="0" borderId="0"/>
    <xf numFmtId="0" fontId="37" fillId="0" borderId="0"/>
    <xf numFmtId="0" fontId="1" fillId="0" borderId="0"/>
    <xf numFmtId="0" fontId="37"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34" fillId="0" borderId="0"/>
    <xf numFmtId="0" fontId="37"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37" fillId="0" borderId="0"/>
    <xf numFmtId="0" fontId="28" fillId="0" borderId="0"/>
    <xf numFmtId="0" fontId="37" fillId="0" borderId="0"/>
    <xf numFmtId="0" fontId="28" fillId="0" borderId="0"/>
    <xf numFmtId="0" fontId="37" fillId="0" borderId="0"/>
    <xf numFmtId="0" fontId="28" fillId="0" borderId="0"/>
    <xf numFmtId="0" fontId="37" fillId="0" borderId="0"/>
    <xf numFmtId="0" fontId="28" fillId="0" borderId="0"/>
    <xf numFmtId="0" fontId="37" fillId="0" borderId="0"/>
    <xf numFmtId="0" fontId="28" fillId="0" borderId="0"/>
    <xf numFmtId="0" fontId="37" fillId="0" borderId="0"/>
    <xf numFmtId="0" fontId="1" fillId="0" borderId="0"/>
    <xf numFmtId="0" fontId="1" fillId="0" borderId="0"/>
    <xf numFmtId="0" fontId="28" fillId="0" borderId="0"/>
    <xf numFmtId="0" fontId="28" fillId="0" borderId="0"/>
    <xf numFmtId="0" fontId="28" fillId="0" borderId="0"/>
    <xf numFmtId="0" fontId="125" fillId="0" borderId="0"/>
    <xf numFmtId="0" fontId="37" fillId="0" borderId="0"/>
    <xf numFmtId="0" fontId="28" fillId="0" borderId="0" applyNumberFormat="0" applyFont="0" applyFill="0" applyBorder="0" applyAlignment="0" applyProtection="0"/>
    <xf numFmtId="0" fontId="28" fillId="0" borderId="0"/>
    <xf numFmtId="0" fontId="125"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28" fillId="0" borderId="0"/>
    <xf numFmtId="0" fontId="37" fillId="0" borderId="0"/>
    <xf numFmtId="0" fontId="1" fillId="0" borderId="0"/>
    <xf numFmtId="0" fontId="1" fillId="0" borderId="0"/>
    <xf numFmtId="0" fontId="1" fillId="0" borderId="0"/>
    <xf numFmtId="0" fontId="28" fillId="0" borderId="0" applyNumberFormat="0" applyFont="0" applyFill="0" applyBorder="0" applyAlignment="0" applyProtection="0"/>
    <xf numFmtId="0" fontId="1" fillId="0" borderId="0"/>
    <xf numFmtId="0" fontId="1" fillId="0" borderId="0"/>
    <xf numFmtId="0" fontId="1" fillId="0" borderId="0"/>
    <xf numFmtId="0" fontId="98" fillId="0" borderId="0"/>
    <xf numFmtId="0" fontId="28" fillId="0" borderId="0"/>
    <xf numFmtId="0" fontId="28" fillId="0" borderId="0"/>
    <xf numFmtId="0" fontId="53" fillId="0" borderId="0"/>
    <xf numFmtId="0" fontId="1" fillId="0" borderId="0"/>
    <xf numFmtId="0" fontId="1" fillId="0" borderId="0"/>
    <xf numFmtId="0" fontId="1" fillId="0" borderId="0"/>
    <xf numFmtId="0" fontId="1" fillId="0" borderId="0"/>
    <xf numFmtId="0" fontId="28" fillId="0" borderId="0"/>
    <xf numFmtId="0" fontId="1" fillId="0" borderId="0"/>
    <xf numFmtId="0" fontId="37" fillId="0" borderId="0"/>
    <xf numFmtId="0" fontId="37" fillId="0" borderId="0"/>
    <xf numFmtId="0" fontId="1" fillId="0" borderId="0"/>
    <xf numFmtId="0" fontId="37" fillId="0" borderId="0"/>
    <xf numFmtId="0" fontId="28" fillId="0" borderId="0"/>
    <xf numFmtId="0" fontId="92" fillId="0" borderId="0"/>
    <xf numFmtId="0" fontId="28" fillId="0" borderId="0" applyNumberFormat="0" applyFill="0" applyBorder="0" applyAlignment="0" applyProtection="0"/>
    <xf numFmtId="0" fontId="37" fillId="0" borderId="0"/>
    <xf numFmtId="0" fontId="28" fillId="0" borderId="0" applyBorder="0"/>
    <xf numFmtId="0" fontId="28" fillId="0" borderId="0" applyBorder="0"/>
    <xf numFmtId="0" fontId="28" fillId="0" borderId="0" applyBorder="0"/>
    <xf numFmtId="0" fontId="28" fillId="0" borderId="0" applyBorder="0"/>
    <xf numFmtId="0" fontId="37" fillId="0" borderId="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xf numFmtId="0" fontId="28" fillId="0" borderId="0"/>
    <xf numFmtId="0" fontId="28" fillId="0" borderId="0"/>
    <xf numFmtId="0" fontId="28" fillId="0" borderId="0"/>
    <xf numFmtId="0" fontId="28" fillId="0" borderId="0"/>
    <xf numFmtId="0" fontId="1" fillId="0" borderId="0"/>
    <xf numFmtId="0" fontId="98" fillId="0" borderId="0"/>
    <xf numFmtId="0" fontId="98"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5" fillId="0" borderId="0"/>
    <xf numFmtId="0" fontId="98" fillId="0" borderId="0"/>
    <xf numFmtId="0" fontId="98"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8" fillId="0" borderId="0"/>
    <xf numFmtId="0" fontId="28" fillId="0" borderId="0"/>
    <xf numFmtId="0" fontId="28" fillId="0" borderId="0"/>
    <xf numFmtId="0" fontId="28" fillId="0" borderId="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72" fillId="0" borderId="0"/>
    <xf numFmtId="0" fontId="28" fillId="0" borderId="0"/>
    <xf numFmtId="0" fontId="217" fillId="0" borderId="0"/>
    <xf numFmtId="0" fontId="25" fillId="0" borderId="0"/>
    <xf numFmtId="0" fontId="25" fillId="0" borderId="0"/>
    <xf numFmtId="0" fontId="72" fillId="0" borderId="0"/>
    <xf numFmtId="0" fontId="25" fillId="0" borderId="0"/>
    <xf numFmtId="0" fontId="72" fillId="0" borderId="0"/>
    <xf numFmtId="0" fontId="28" fillId="0" borderId="0"/>
    <xf numFmtId="0" fontId="28" fillId="0" borderId="0" applyBorder="0"/>
    <xf numFmtId="0" fontId="28" fillId="0" borderId="0" applyBorder="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72" fillId="0" borderId="0"/>
    <xf numFmtId="0" fontId="98" fillId="0" borderId="0"/>
    <xf numFmtId="0" fontId="98" fillId="0" borderId="0"/>
    <xf numFmtId="0" fontId="28" fillId="0" borderId="0" applyBorder="0"/>
    <xf numFmtId="0" fontId="28" fillId="0" borderId="0" applyBorder="0"/>
    <xf numFmtId="0" fontId="28" fillId="0" borderId="0" applyBorder="0"/>
    <xf numFmtId="0" fontId="28" fillId="0" borderId="0" applyBorder="0"/>
    <xf numFmtId="0" fontId="98" fillId="0" borderId="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xf numFmtId="0" fontId="94" fillId="0" borderId="0">
      <alignment horizontal="left"/>
    </xf>
    <xf numFmtId="0" fontId="18" fillId="0" borderId="0"/>
    <xf numFmtId="0" fontId="18" fillId="0" borderId="0"/>
    <xf numFmtId="0" fontId="218" fillId="0" borderId="0"/>
    <xf numFmtId="0" fontId="219" fillId="0" borderId="0"/>
    <xf numFmtId="0" fontId="219" fillId="0" borderId="0"/>
    <xf numFmtId="0" fontId="135" fillId="0" borderId="0"/>
    <xf numFmtId="0" fontId="135" fillId="0" borderId="0"/>
    <xf numFmtId="0" fontId="28" fillId="0" borderId="0"/>
    <xf numFmtId="0" fontId="28" fillId="0" borderId="0"/>
    <xf numFmtId="0" fontId="18" fillId="0" borderId="0"/>
    <xf numFmtId="0" fontId="18" fillId="0" borderId="0"/>
    <xf numFmtId="0" fontId="18" fillId="0" borderId="0"/>
    <xf numFmtId="0" fontId="18" fillId="0" borderId="0"/>
    <xf numFmtId="0" fontId="218" fillId="0" borderId="0"/>
    <xf numFmtId="0" fontId="101" fillId="0" borderId="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9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28" fillId="62" borderId="49" applyNumberFormat="0" applyFont="0" applyAlignment="0" applyProtection="0"/>
    <xf numFmtId="0" fontId="25" fillId="62" borderId="49" applyNumberFormat="0" applyFont="0" applyAlignment="0" applyProtection="0"/>
    <xf numFmtId="0" fontId="25" fillId="62" borderId="49" applyNumberFormat="0" applyFont="0" applyAlignment="0" applyProtection="0"/>
    <xf numFmtId="0" fontId="25"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216" fontId="220" fillId="0" borderId="0" applyNumberFormat="0" applyFill="0" applyBorder="0" applyAlignment="0" applyProtection="0"/>
    <xf numFmtId="0" fontId="25" fillId="62" borderId="49" applyNumberFormat="0" applyFont="0" applyAlignment="0" applyProtection="0"/>
    <xf numFmtId="0" fontId="25" fillId="62" borderId="49" applyNumberFormat="0" applyFont="0" applyAlignment="0" applyProtection="0"/>
    <xf numFmtId="0" fontId="25" fillId="62" borderId="49" applyNumberFormat="0" applyFont="0" applyAlignment="0" applyProtection="0"/>
    <xf numFmtId="236" fontId="28" fillId="0" borderId="0" applyFont="0" applyFill="0" applyBorder="0" applyAlignment="0" applyProtection="0"/>
    <xf numFmtId="0" fontId="28" fillId="0" borderId="48"/>
    <xf numFmtId="0" fontId="28" fillId="0" borderId="48"/>
    <xf numFmtId="0" fontId="28" fillId="0" borderId="48"/>
    <xf numFmtId="236" fontId="28" fillId="0" borderId="0" applyFont="0" applyFill="0" applyBorder="0" applyAlignment="0" applyProtection="0"/>
    <xf numFmtId="236" fontId="28" fillId="0" borderId="0" applyFont="0" applyFill="0" applyBorder="0" applyAlignment="0" applyProtection="0"/>
    <xf numFmtId="0" fontId="28" fillId="0" borderId="0" applyFont="0" applyFill="0" applyBorder="0" applyAlignment="0" applyProtection="0"/>
    <xf numFmtId="14" fontId="28" fillId="0" borderId="0" applyFont="0" applyFill="0" applyBorder="0" applyAlignment="0" applyProtection="0"/>
    <xf numFmtId="14" fontId="28" fillId="0" borderId="0" applyFont="0" applyFill="0" applyBorder="0" applyAlignment="0" applyProtection="0"/>
    <xf numFmtId="1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83" fontId="221" fillId="0" borderId="48" applyBorder="0"/>
    <xf numFmtId="1" fontId="28" fillId="0" borderId="0" applyFont="0" applyFill="0" applyBorder="0" applyAlignment="0" applyProtection="0"/>
    <xf numFmtId="1" fontId="28" fillId="0" borderId="0" applyFont="0" applyFill="0" applyBorder="0" applyAlignment="0" applyProtection="0"/>
    <xf numFmtId="1" fontId="28" fillId="0" borderId="0" applyFont="0" applyFill="0" applyBorder="0" applyAlignment="0" applyProtection="0"/>
    <xf numFmtId="237" fontId="222" fillId="0" borderId="0" applyFont="0" applyFill="0" applyBorder="0" applyProtection="0">
      <alignment horizontal="right"/>
    </xf>
    <xf numFmtId="238" fontId="50" fillId="0" borderId="48">
      <alignment horizontal="center" vertical="center"/>
    </xf>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28" fillId="0" borderId="0"/>
    <xf numFmtId="0" fontId="56" fillId="0" borderId="0"/>
    <xf numFmtId="0" fontId="223" fillId="0" borderId="57" applyNumberFormat="0" applyFill="0" applyAlignment="0" applyProtection="0"/>
    <xf numFmtId="0" fontId="223" fillId="0" borderId="57" applyNumberFormat="0" applyFill="0" applyAlignment="0" applyProtection="0"/>
    <xf numFmtId="0" fontId="223" fillId="0" borderId="57" applyNumberFormat="0" applyFill="0" applyAlignment="0" applyProtection="0"/>
    <xf numFmtId="0" fontId="207" fillId="0" borderId="0" applyNumberFormat="0" applyFill="0" applyBorder="0" applyAlignment="0" applyProtection="0"/>
    <xf numFmtId="0" fontId="67" fillId="0" borderId="45" applyNumberFormat="0" applyFill="0" applyAlignment="0" applyProtection="0"/>
    <xf numFmtId="0" fontId="68" fillId="0" borderId="46" applyNumberFormat="0" applyFill="0" applyAlignment="0" applyProtection="0"/>
    <xf numFmtId="0" fontId="75" fillId="0" borderId="47" applyNumberFormat="0" applyFill="0" applyAlignment="0" applyProtection="0"/>
    <xf numFmtId="0" fontId="75" fillId="0" borderId="0" applyNumberFormat="0" applyFill="0" applyBorder="0" applyAlignment="0" applyProtection="0"/>
    <xf numFmtId="10" fontId="28" fillId="0" borderId="0" applyFill="0" applyBorder="0">
      <alignment horizontal="center" vertical="center"/>
    </xf>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224" fillId="65" borderId="51" applyNumberFormat="0" applyAlignment="0" applyProtection="0"/>
    <xf numFmtId="0" fontId="67" fillId="0" borderId="45" applyNumberFormat="0" applyFill="0" applyAlignment="0" applyProtection="0"/>
    <xf numFmtId="0" fontId="68" fillId="0" borderId="46" applyNumberFormat="0" applyFill="0" applyAlignment="0" applyProtection="0"/>
    <xf numFmtId="0" fontId="75" fillId="0" borderId="47" applyNumberFormat="0" applyFill="0" applyAlignment="0" applyProtection="0"/>
    <xf numFmtId="0" fontId="75" fillId="0" borderId="0" applyNumberFormat="0" applyFill="0" applyBorder="0" applyAlignment="0" applyProtection="0"/>
    <xf numFmtId="0" fontId="55" fillId="51" borderId="48" applyNumberFormat="0" applyFont="0" applyBorder="0" applyAlignment="0">
      <alignment horizontal="center"/>
      <protection locked="0"/>
    </xf>
    <xf numFmtId="0" fontId="225" fillId="0" borderId="0" applyFill="0" applyBorder="0" applyProtection="0">
      <alignment horizontal="left"/>
    </xf>
    <xf numFmtId="0" fontId="226" fillId="0" borderId="0" applyFill="0" applyBorder="0" applyProtection="0">
      <alignment horizontal="left"/>
    </xf>
    <xf numFmtId="1" fontId="227" fillId="0" borderId="0" applyProtection="0">
      <alignment horizontal="right" vertical="center"/>
    </xf>
    <xf numFmtId="0" fontId="228" fillId="0" borderId="0">
      <protection locked="0"/>
    </xf>
    <xf numFmtId="0" fontId="228" fillId="0" borderId="0">
      <protection locked="0"/>
    </xf>
    <xf numFmtId="0" fontId="229" fillId="0" borderId="0">
      <protection locked="0"/>
    </xf>
    <xf numFmtId="0" fontId="230" fillId="0" borderId="0"/>
    <xf numFmtId="0" fontId="76" fillId="80" borderId="0" applyNumberFormat="0" applyBorder="0" applyAlignment="0" applyProtection="0"/>
    <xf numFmtId="0" fontId="76" fillId="84" borderId="0" applyNumberFormat="0" applyBorder="0" applyAlignment="0" applyProtection="0"/>
    <xf numFmtId="0" fontId="76" fillId="86"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89" borderId="0" applyNumberFormat="0" applyBorder="0" applyAlignment="0" applyProtection="0"/>
    <xf numFmtId="0" fontId="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198" fillId="62" borderId="49" applyNumberFormat="0" applyFont="0" applyAlignment="0" applyProtection="0"/>
    <xf numFmtId="0" fontId="98" fillId="62" borderId="49" applyNumberFormat="0" applyFont="0" applyAlignment="0" applyProtection="0"/>
    <xf numFmtId="0" fontId="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198" fillId="62" borderId="49" applyNumberFormat="0" applyFont="0" applyAlignment="0" applyProtection="0"/>
    <xf numFmtId="0" fontId="207" fillId="0" borderId="0" applyNumberFormat="0" applyFill="0" applyBorder="0" applyAlignment="0" applyProtection="0"/>
    <xf numFmtId="49" fontId="28" fillId="0" borderId="12" applyFill="0" applyProtection="0">
      <alignment vertical="center"/>
    </xf>
    <xf numFmtId="0" fontId="28" fillId="91" borderId="72" applyNumberFormat="0" applyFont="0" applyBorder="0" applyAlignment="0">
      <alignment horizontal="centerContinuous"/>
      <protection locked="0"/>
    </xf>
    <xf numFmtId="0" fontId="88" fillId="113" borderId="0" applyNumberFormat="0" applyFont="0" applyBorder="0" applyAlignment="0">
      <alignment horizontal="centerContinuous"/>
    </xf>
    <xf numFmtId="9" fontId="50" fillId="0" borderId="0" applyFont="0" applyFill="0" applyBorder="0" applyAlignment="0" applyProtection="0"/>
    <xf numFmtId="0" fontId="207" fillId="0" borderId="0" applyNumberFormat="0" applyFill="0" applyBorder="0" applyAlignment="0" applyProtection="0"/>
    <xf numFmtId="0" fontId="67" fillId="0" borderId="45" applyNumberFormat="0" applyFill="0" applyAlignment="0" applyProtection="0"/>
    <xf numFmtId="0" fontId="67" fillId="0" borderId="45" applyNumberFormat="0" applyFill="0" applyAlignment="0" applyProtection="0"/>
    <xf numFmtId="0" fontId="231" fillId="0" borderId="45" applyNumberFormat="0" applyFill="0" applyAlignment="0" applyProtection="0"/>
    <xf numFmtId="0" fontId="68" fillId="0" borderId="46" applyNumberFormat="0" applyFill="0" applyAlignment="0" applyProtection="0"/>
    <xf numFmtId="0" fontId="68" fillId="0" borderId="46" applyNumberFormat="0" applyFill="0" applyAlignment="0" applyProtection="0"/>
    <xf numFmtId="0" fontId="232" fillId="0" borderId="46" applyNumberFormat="0" applyFill="0" applyAlignment="0" applyProtection="0"/>
    <xf numFmtId="0" fontId="75" fillId="0" borderId="47" applyNumberFormat="0" applyFill="0" applyAlignment="0" applyProtection="0"/>
    <xf numFmtId="0" fontId="75" fillId="0" borderId="47" applyNumberFormat="0" applyFill="0" applyAlignment="0" applyProtection="0"/>
    <xf numFmtId="0" fontId="233" fillId="0" borderId="47"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33" fillId="0" borderId="0" applyNumberFormat="0" applyFill="0" applyBorder="0" applyAlignment="0" applyProtection="0"/>
    <xf numFmtId="0" fontId="207"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132" fillId="0" borderId="0"/>
    <xf numFmtId="239" fontId="50" fillId="102" borderId="61" applyFill="0" applyBorder="0" applyProtection="0">
      <alignment horizontal="right"/>
      <protection locked="0"/>
    </xf>
    <xf numFmtId="240" fontId="50" fillId="95" borderId="0" applyFill="0" applyBorder="0" applyAlignment="0" applyProtection="0">
      <alignment horizontal="right"/>
    </xf>
    <xf numFmtId="172" fontId="28" fillId="0" borderId="0" applyFill="0" applyBorder="0" applyAlignment="0" applyProtection="0"/>
    <xf numFmtId="10" fontId="28" fillId="0" borderId="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10" fontId="98" fillId="0" borderId="0" applyFont="0" applyFill="0" applyBorder="0" applyAlignment="0" applyProtection="0"/>
    <xf numFmtId="10" fontId="98" fillId="0" borderId="0" applyFont="0" applyFill="0" applyBorder="0" applyAlignment="0" applyProtection="0"/>
    <xf numFmtId="10" fontId="28" fillId="0" borderId="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125" fillId="0" borderId="0" applyFont="0" applyFill="0" applyBorder="0" applyAlignment="0" applyProtection="0"/>
    <xf numFmtId="9" fontId="37" fillId="0" borderId="0" applyFont="0" applyFill="0" applyBorder="0" applyAlignment="0" applyProtection="0"/>
    <xf numFmtId="9" fontId="125"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125"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9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235" fillId="0" borderId="0" applyFont="0" applyFill="0" applyBorder="0" applyAlignment="0" applyProtection="0"/>
    <xf numFmtId="9" fontId="37" fillId="0" borderId="0" applyFont="0" applyFill="0" applyBorder="0" applyAlignment="0" applyProtection="0"/>
    <xf numFmtId="9" fontId="125"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12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9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125" fillId="0" borderId="0" applyFont="0" applyFill="0" applyBorder="0" applyAlignment="0" applyProtection="0"/>
    <xf numFmtId="9" fontId="18" fillId="0" borderId="0" applyFont="0" applyFill="0" applyBorder="0" applyAlignment="0" applyProtection="0"/>
    <xf numFmtId="9" fontId="125" fillId="0" borderId="0" applyFont="0" applyFill="0" applyBorder="0" applyAlignment="0" applyProtection="0"/>
    <xf numFmtId="9" fontId="18" fillId="0" borderId="0" applyFont="0" applyFill="0" applyBorder="0" applyAlignment="0" applyProtection="0"/>
    <xf numFmtId="9" fontId="125" fillId="0" borderId="0" applyFont="0" applyFill="0" applyBorder="0" applyAlignment="0" applyProtection="0"/>
    <xf numFmtId="9" fontId="18" fillId="0" borderId="0" applyFont="0" applyFill="0" applyBorder="0" applyAlignment="0" applyProtection="0"/>
    <xf numFmtId="9" fontId="125" fillId="0" borderId="0" applyFont="0" applyFill="0" applyBorder="0" applyAlignment="0" applyProtection="0"/>
    <xf numFmtId="9" fontId="18"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7" fillId="0" borderId="0" applyFont="0" applyFill="0" applyBorder="0" applyAlignment="0" applyProtection="0"/>
    <xf numFmtId="9" fontId="1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101" fillId="0" borderId="0" applyFont="0" applyFill="0" applyBorder="0" applyProtection="0">
      <alignment horizontal="right"/>
    </xf>
    <xf numFmtId="10" fontId="236" fillId="114"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2" fillId="0" borderId="0" applyFont="0" applyFill="0" applyBorder="0" applyAlignment="0" applyProtection="0"/>
    <xf numFmtId="9" fontId="50" fillId="0" borderId="0" applyFill="0" applyBorder="0" applyAlignment="0" applyProtection="0"/>
    <xf numFmtId="241" fontId="50" fillId="0" borderId="0" applyFont="0" applyFill="0" applyBorder="0" applyAlignment="0" applyProtection="0"/>
    <xf numFmtId="0" fontId="28" fillId="0" borderId="0" applyNumberFormat="0" applyFill="0" applyBorder="0" applyProtection="0">
      <alignment horizontal="left"/>
    </xf>
    <xf numFmtId="0" fontId="92" fillId="0" borderId="0" applyNumberFormat="0" applyFill="0" applyBorder="0" applyProtection="0">
      <alignment horizontal="left"/>
    </xf>
    <xf numFmtId="0" fontId="92" fillId="0" borderId="0" applyNumberFormat="0" applyFill="0" applyBorder="0" applyProtection="0">
      <alignment horizontal="left"/>
    </xf>
    <xf numFmtId="0" fontId="92"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8"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8"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8" fillId="0" borderId="0" applyNumberFormat="0" applyFill="0" applyBorder="0" applyProtection="0">
      <alignment horizontal="left"/>
    </xf>
    <xf numFmtId="0" fontId="92" fillId="0" borderId="0" applyNumberFormat="0" applyFill="0" applyBorder="0" applyProtection="0">
      <alignment horizontal="left"/>
    </xf>
    <xf numFmtId="0" fontId="92" fillId="0" borderId="0" applyNumberFormat="0" applyFill="0" applyBorder="0" applyProtection="0">
      <alignment horizontal="left"/>
    </xf>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237" fillId="0" borderId="76">
      <alignment horizontal="center"/>
    </xf>
    <xf numFmtId="0" fontId="165" fillId="0" borderId="10" applyFont="0">
      <alignment horizontal="right"/>
    </xf>
    <xf numFmtId="0" fontId="165" fillId="0" borderId="10" applyFont="0">
      <alignment horizontal="right"/>
    </xf>
    <xf numFmtId="0" fontId="71" fillId="0" borderId="77">
      <alignment horizontal="center"/>
    </xf>
    <xf numFmtId="0" fontId="71" fillId="0" borderId="77">
      <alignment horizontal="center"/>
    </xf>
    <xf numFmtId="0" fontId="71" fillId="0" borderId="77">
      <alignment horizontal="center"/>
    </xf>
    <xf numFmtId="0" fontId="71" fillId="0" borderId="77">
      <alignment horizontal="center"/>
    </xf>
    <xf numFmtId="0" fontId="71" fillId="0" borderId="77">
      <alignment horizontal="center"/>
    </xf>
    <xf numFmtId="10" fontId="92" fillId="0" borderId="0"/>
    <xf numFmtId="242" fontId="28" fillId="0" borderId="0">
      <protection locked="0"/>
    </xf>
    <xf numFmtId="243" fontId="28" fillId="0" borderId="0">
      <protection locked="0"/>
    </xf>
    <xf numFmtId="244" fontId="28" fillId="0" borderId="0">
      <protection locked="0"/>
    </xf>
    <xf numFmtId="9" fontId="28" fillId="0" borderId="0" applyFont="0" applyFill="0" applyBorder="0" applyAlignment="0" applyProtection="0"/>
    <xf numFmtId="9" fontId="98" fillId="0" borderId="0" applyFont="0" applyFill="0" applyBorder="0" applyAlignment="0" applyProtection="0"/>
    <xf numFmtId="9" fontId="2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3"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92" fillId="0" borderId="0" applyFont="0" applyFill="0" applyBorder="0" applyAlignment="0" applyProtection="0"/>
    <xf numFmtId="0" fontId="25" fillId="62" borderId="49" applyNumberFormat="0" applyFont="0" applyAlignment="0" applyProtection="0"/>
    <xf numFmtId="0" fontId="25" fillId="62" borderId="49" applyNumberFormat="0" applyFont="0" applyAlignment="0" applyProtection="0"/>
    <xf numFmtId="0" fontId="25" fillId="62" borderId="49" applyNumberFormat="0" applyFont="0" applyAlignment="0" applyProtection="0"/>
    <xf numFmtId="0" fontId="28" fillId="0" borderId="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0" fontId="50" fillId="115" borderId="78" applyNumberFormat="0" applyFont="0" applyBorder="0" applyAlignment="0" applyProtection="0"/>
    <xf numFmtId="174" fontId="71" fillId="0" borderId="0"/>
    <xf numFmtId="0" fontId="108" fillId="0" borderId="56" applyNumberFormat="0" applyFill="0" applyAlignment="0" applyProtection="0"/>
    <xf numFmtId="9" fontId="37" fillId="0" borderId="0" applyFont="0" applyFill="0" applyBorder="0" applyAlignment="0" applyProtection="0"/>
    <xf numFmtId="9" fontId="7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8"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71" fillId="0" borderId="0" applyFont="0" applyFill="0" applyBorder="0" applyAlignment="0" applyProtection="0"/>
    <xf numFmtId="9" fontId="98" fillId="0" borderId="0" applyFont="0" applyFill="0" applyBorder="0" applyAlignment="0" applyProtection="0"/>
    <xf numFmtId="0" fontId="92" fillId="0" borderId="0" applyNumberFormat="0" applyFont="0" applyFill="0" applyBorder="0" applyAlignment="0" applyProtection="0">
      <alignment horizontal="left"/>
    </xf>
    <xf numFmtId="15" fontId="92" fillId="0" borderId="0" applyFont="0" applyFill="0" applyBorder="0" applyAlignment="0" applyProtection="0"/>
    <xf numFmtId="0" fontId="205" fillId="0" borderId="52">
      <alignment horizontal="center"/>
    </xf>
    <xf numFmtId="0" fontId="205" fillId="0" borderId="52">
      <alignment horizontal="center"/>
    </xf>
    <xf numFmtId="0" fontId="205" fillId="0" borderId="52">
      <alignment horizontal="center"/>
    </xf>
    <xf numFmtId="3" fontId="92" fillId="0" borderId="0" applyFont="0" applyFill="0" applyBorder="0" applyAlignment="0" applyProtection="0"/>
    <xf numFmtId="0" fontId="92" fillId="116" borderId="0" applyNumberFormat="0" applyFont="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50" fillId="0" borderId="0" applyFont="0" applyFill="0" applyBorder="0" applyAlignment="0" applyProtection="0"/>
    <xf numFmtId="245" fontId="50" fillId="95" borderId="48" applyFill="0" applyBorder="0" applyProtection="0">
      <alignment horizontal="left"/>
    </xf>
    <xf numFmtId="0" fontId="238" fillId="0" borderId="25" applyNumberFormat="0" applyFont="0" applyBorder="0" applyAlignment="0" applyProtection="0"/>
    <xf numFmtId="0" fontId="28" fillId="0" borderId="0" applyBorder="0" applyAlignment="0"/>
    <xf numFmtId="0" fontId="238" fillId="0" borderId="25" applyNumberFormat="0" applyFont="0" applyBorder="0" applyAlignment="0" applyProtection="0"/>
    <xf numFmtId="0" fontId="238" fillId="0" borderId="25" applyNumberFormat="0" applyFont="0" applyBorder="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8" fillId="62" borderId="49" applyNumberFormat="0" applyFont="0" applyAlignment="0" applyProtection="0"/>
    <xf numFmtId="0" fontId="239" fillId="0" borderId="0" applyNumberFormat="0" applyFill="0" applyBorder="0" applyAlignment="0" applyProtection="0"/>
    <xf numFmtId="0" fontId="94" fillId="0" borderId="0"/>
    <xf numFmtId="0" fontId="94" fillId="0" borderId="0">
      <alignment horizontal="right"/>
    </xf>
    <xf numFmtId="0" fontId="94" fillId="0" borderId="0">
      <alignment horizontal="right"/>
    </xf>
    <xf numFmtId="0" fontId="28" fillId="0" borderId="79" applyFont="0" applyFill="0" applyBorder="0"/>
    <xf numFmtId="0" fontId="28" fillId="0" borderId="79" applyFont="0" applyFill="0" applyBorder="0"/>
    <xf numFmtId="0" fontId="28" fillId="0" borderId="79" applyFont="0" applyFill="0" applyBorder="0"/>
    <xf numFmtId="0" fontId="28" fillId="0" borderId="79" applyFont="0" applyFill="0" applyBorder="0"/>
    <xf numFmtId="0" fontId="28" fillId="0" borderId="79" applyFont="0" applyFill="0" applyBorder="0"/>
    <xf numFmtId="0" fontId="28" fillId="0" borderId="79" applyFont="0" applyFill="0" applyBorder="0"/>
    <xf numFmtId="0" fontId="28" fillId="0" borderId="0" applyFill="0" applyBorder="0" applyProtection="0">
      <alignment vertical="center"/>
    </xf>
    <xf numFmtId="0" fontId="28" fillId="0" borderId="0" applyFill="0" applyBorder="0" applyProtection="0">
      <alignment vertical="center"/>
    </xf>
    <xf numFmtId="0" fontId="28" fillId="0" borderId="0" applyFill="0" applyBorder="0" applyProtection="0">
      <alignment vertical="center"/>
    </xf>
    <xf numFmtId="0" fontId="76" fillId="80" borderId="0" applyNumberFormat="0" applyBorder="0" applyAlignment="0" applyProtection="0"/>
    <xf numFmtId="0" fontId="76" fillId="80" borderId="0" applyNumberFormat="0" applyBorder="0" applyAlignment="0" applyProtection="0"/>
    <xf numFmtId="0" fontId="81" fillId="80"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81" fillId="84"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81" fillId="86"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81" fillId="72"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81" fillId="73" borderId="0" applyNumberFormat="0" applyBorder="0" applyAlignment="0" applyProtection="0"/>
    <xf numFmtId="0" fontId="76" fillId="89" borderId="0" applyNumberFormat="0" applyBorder="0" applyAlignment="0" applyProtection="0"/>
    <xf numFmtId="0" fontId="76" fillId="89" borderId="0" applyNumberFormat="0" applyBorder="0" applyAlignment="0" applyProtection="0"/>
    <xf numFmtId="0" fontId="81" fillId="89" borderId="0" applyNumberFormat="0" applyBorder="0" applyAlignment="0" applyProtection="0"/>
    <xf numFmtId="0" fontId="240" fillId="48" borderId="0" applyNumberFormat="0" applyBorder="0" applyAlignment="0" applyProtection="0"/>
    <xf numFmtId="0" fontId="241" fillId="117" borderId="80" applyProtection="0">
      <alignment horizontal="center" vertical="center"/>
    </xf>
    <xf numFmtId="0" fontId="241" fillId="117" borderId="80" applyProtection="0">
      <alignment horizontal="center" vertical="center"/>
    </xf>
    <xf numFmtId="0" fontId="241" fillId="117" borderId="80" applyProtection="0">
      <alignment horizontal="center" vertical="center"/>
    </xf>
    <xf numFmtId="0" fontId="241" fillId="117" borderId="80" applyProtection="0">
      <alignment horizontal="center" vertical="center"/>
    </xf>
    <xf numFmtId="0" fontId="241" fillId="117" borderId="80" applyProtection="0">
      <alignment horizontal="center" vertical="center"/>
    </xf>
    <xf numFmtId="0" fontId="241" fillId="117" borderId="80" applyProtection="0">
      <alignment horizontal="center" vertical="center"/>
    </xf>
    <xf numFmtId="0" fontId="207" fillId="0" borderId="0" applyNumberFormat="0" applyFill="0" applyBorder="0" applyAlignment="0" applyProtection="0"/>
    <xf numFmtId="0" fontId="67" fillId="0" borderId="45" applyNumberFormat="0" applyFill="0" applyAlignment="0" applyProtection="0"/>
    <xf numFmtId="0" fontId="68" fillId="0" borderId="46" applyNumberFormat="0" applyFill="0" applyAlignment="0" applyProtection="0"/>
    <xf numFmtId="0" fontId="75" fillId="0" borderId="47" applyNumberFormat="0" applyFill="0" applyAlignment="0" applyProtection="0"/>
    <xf numFmtId="0" fontId="75" fillId="0" borderId="0" applyNumberFormat="0" applyFill="0" applyBorder="0" applyAlignment="0" applyProtection="0"/>
    <xf numFmtId="0" fontId="242" fillId="0" borderId="0" applyNumberFormat="0" applyFill="0" applyBorder="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108" fillId="0" borderId="56" applyNumberFormat="0" applyFill="0" applyAlignment="0" applyProtection="0"/>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71"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243" fillId="91" borderId="51" applyNumberFormat="0" applyProtection="0">
      <alignment vertical="center"/>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4" fontId="71" fillId="91"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17"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01"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18"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07"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19"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0"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1"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2"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71" fillId="123" borderId="51" applyNumberFormat="0" applyProtection="0">
      <alignment horizontal="right" vertical="center"/>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237" fillId="124" borderId="51" applyNumberFormat="0" applyProtection="0">
      <alignment horizontal="left" vertical="center" indent="1"/>
    </xf>
    <xf numFmtId="4" fontId="71" fillId="125" borderId="81" applyNumberFormat="0" applyProtection="0">
      <alignment horizontal="left" vertical="center" indent="1"/>
    </xf>
    <xf numFmtId="4" fontId="71" fillId="125" borderId="81" applyNumberFormat="0" applyProtection="0">
      <alignment horizontal="left" vertical="center" indent="1"/>
    </xf>
    <xf numFmtId="4" fontId="71" fillId="125" borderId="81" applyNumberFormat="0" applyProtection="0">
      <alignment horizontal="left" vertical="center" indent="1"/>
    </xf>
    <xf numFmtId="4" fontId="71" fillId="125" borderId="81" applyNumberFormat="0" applyProtection="0">
      <alignment horizontal="left" vertical="center" indent="1"/>
    </xf>
    <xf numFmtId="4" fontId="71" fillId="125" borderId="81" applyNumberFormat="0" applyProtection="0">
      <alignment horizontal="left" vertical="center" indent="1"/>
    </xf>
    <xf numFmtId="4" fontId="71" fillId="125" borderId="81" applyNumberFormat="0" applyProtection="0">
      <alignment horizontal="left" vertical="center" indent="1"/>
    </xf>
    <xf numFmtId="4" fontId="71" fillId="125" borderId="81" applyNumberFormat="0" applyProtection="0">
      <alignment horizontal="left" vertical="center" indent="1"/>
    </xf>
    <xf numFmtId="4" fontId="71" fillId="125" borderId="81" applyNumberFormat="0" applyProtection="0">
      <alignment horizontal="left" vertical="center" indent="1"/>
    </xf>
    <xf numFmtId="4" fontId="71" fillId="125" borderId="81" applyNumberFormat="0" applyProtection="0">
      <alignment horizontal="left" vertical="center" indent="1"/>
    </xf>
    <xf numFmtId="4" fontId="71" fillId="125" borderId="81" applyNumberFormat="0" applyProtection="0">
      <alignment horizontal="left" vertical="center" indent="1"/>
    </xf>
    <xf numFmtId="4" fontId="71" fillId="125" borderId="81" applyNumberFormat="0" applyProtection="0">
      <alignment horizontal="left" vertical="center" indent="1"/>
    </xf>
    <xf numFmtId="4" fontId="71" fillId="125" borderId="81" applyNumberFormat="0" applyProtection="0">
      <alignment horizontal="left" vertical="center" indent="1"/>
    </xf>
    <xf numFmtId="4" fontId="71" fillId="125" borderId="81" applyNumberFormat="0" applyProtection="0">
      <alignment horizontal="left" vertical="center" indent="1"/>
    </xf>
    <xf numFmtId="4" fontId="71" fillId="125" borderId="81" applyNumberFormat="0" applyProtection="0">
      <alignment horizontal="left" vertical="center" indent="1"/>
    </xf>
    <xf numFmtId="4" fontId="71" fillId="125" borderId="81" applyNumberFormat="0" applyProtection="0">
      <alignment horizontal="left" vertical="center" indent="1"/>
    </xf>
    <xf numFmtId="4" fontId="71" fillId="125" borderId="81" applyNumberFormat="0" applyProtection="0">
      <alignment horizontal="left" vertical="center" indent="1"/>
    </xf>
    <xf numFmtId="4" fontId="71" fillId="125" borderId="81" applyNumberFormat="0" applyProtection="0">
      <alignment horizontal="left" vertical="center" indent="1"/>
    </xf>
    <xf numFmtId="4" fontId="71" fillId="125" borderId="81" applyNumberFormat="0" applyProtection="0">
      <alignment horizontal="left" vertical="center" indent="1"/>
    </xf>
    <xf numFmtId="4" fontId="71" fillId="125" borderId="81" applyNumberFormat="0" applyProtection="0">
      <alignment horizontal="left" vertical="center" indent="1"/>
    </xf>
    <xf numFmtId="4" fontId="71" fillId="125" borderId="81" applyNumberFormat="0" applyProtection="0">
      <alignment horizontal="left" vertical="center" indent="1"/>
    </xf>
    <xf numFmtId="4" fontId="244" fillId="126" borderId="0"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5"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4" fontId="71"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7"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128"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51"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71"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243" fillId="49" borderId="51" applyNumberFormat="0" applyProtection="0">
      <alignment vertical="center"/>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49" borderId="51" applyNumberFormat="0" applyProtection="0">
      <alignment horizontal="left" vertical="center" indent="1"/>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71"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4" fontId="243" fillId="125" borderId="51" applyNumberFormat="0" applyProtection="0">
      <alignment horizontal="right" vertical="center"/>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8" fillId="98" borderId="51" applyNumberFormat="0" applyProtection="0">
      <alignment horizontal="left" vertical="center" indent="1"/>
    </xf>
    <xf numFmtId="0" fontId="245" fillId="0" borderId="0"/>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4" fontId="51" fillId="125" borderId="51" applyNumberFormat="0" applyProtection="0">
      <alignment horizontal="right" vertical="center"/>
    </xf>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6" fillId="2" borderId="0" applyNumberFormat="0" applyBorder="0" applyAlignment="0" applyProtection="0"/>
    <xf numFmtId="0" fontId="246" fillId="2" borderId="0" applyNumberFormat="0" applyBorder="0" applyAlignment="0" applyProtection="0"/>
    <xf numFmtId="0" fontId="102" fillId="57" borderId="0" applyNumberFormat="0" applyBorder="0" applyAlignment="0" applyProtection="0"/>
    <xf numFmtId="0" fontId="36" fillId="48" borderId="0" applyNumberFormat="0" applyBorder="0" applyAlignment="0" applyProtection="0"/>
    <xf numFmtId="0" fontId="247" fillId="129" borderId="0" applyNumberFormat="0"/>
    <xf numFmtId="0" fontId="86" fillId="0" borderId="0" applyNumberFormat="0" applyFill="0" applyBorder="0" applyAlignment="0" applyProtection="0"/>
    <xf numFmtId="0" fontId="86" fillId="0" borderId="0" applyNumberFormat="0" applyFill="0" applyBorder="0" applyAlignment="0" applyProtection="0"/>
    <xf numFmtId="0" fontId="248" fillId="0" borderId="0" applyNumberFormat="0" applyFill="0" applyBorder="0" applyAlignment="0" applyProtection="0"/>
    <xf numFmtId="0" fontId="86" fillId="0" borderId="0" applyNumberFormat="0" applyFill="0" applyBorder="0" applyAlignment="0" applyProtection="0"/>
    <xf numFmtId="0" fontId="50" fillId="0" borderId="0" applyFont="0" applyFill="0" applyBorder="0" applyAlignment="0" applyProtection="0"/>
    <xf numFmtId="0" fontId="249" fillId="70" borderId="0" applyNumberFormat="0" applyBorder="0" applyAlignment="0" applyProtection="0"/>
    <xf numFmtId="0" fontId="98" fillId="130" borderId="0" applyNumberFormat="0" applyFont="0" applyBorder="0" applyAlignment="0" applyProtection="0"/>
    <xf numFmtId="187" fontId="47" fillId="131" borderId="0"/>
    <xf numFmtId="246" fontId="50" fillId="95" borderId="40" applyFill="0" applyBorder="0" applyProtection="0">
      <alignment horizontal="center"/>
    </xf>
    <xf numFmtId="0" fontId="133"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250" fillId="60"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251" fillId="0" borderId="0" applyNumberFormat="0" applyFill="0" applyBorder="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252" fillId="61" borderId="51" applyNumberFormat="0" applyAlignment="0" applyProtection="0"/>
    <xf numFmtId="0" fontId="95" fillId="65" borderId="51" applyNumberFormat="0" applyAlignment="0" applyProtection="0"/>
    <xf numFmtId="0" fontId="95" fillId="65" borderId="51" applyNumberFormat="0" applyAlignment="0" applyProtection="0"/>
    <xf numFmtId="0" fontId="10" fillId="6" borderId="5" applyNumberFormat="0" applyAlignment="0" applyProtection="0"/>
    <xf numFmtId="0" fontId="10" fillId="61" borderId="5" applyNumberFormat="0" applyAlignment="0" applyProtection="0"/>
    <xf numFmtId="0" fontId="10" fillId="61" borderId="5" applyNumberFormat="0" applyAlignment="0" applyProtection="0"/>
    <xf numFmtId="0" fontId="95" fillId="65" borderId="51" applyNumberFormat="0" applyAlignment="0" applyProtection="0"/>
    <xf numFmtId="0" fontId="95" fillId="65" borderId="51" applyNumberFormat="0" applyAlignment="0" applyProtection="0"/>
    <xf numFmtId="0" fontId="253" fillId="6" borderId="5" applyNumberFormat="0" applyAlignment="0" applyProtection="0"/>
    <xf numFmtId="0" fontId="253" fillId="6" borderId="5"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37" fillId="123" borderId="54" applyNumberFormat="0">
      <alignment horizontal="center" vertical="center"/>
      <protection locked="0"/>
    </xf>
    <xf numFmtId="0" fontId="37" fillId="123" borderId="54" applyNumberFormat="0">
      <alignment horizontal="center" vertical="center"/>
      <protection locked="0"/>
    </xf>
    <xf numFmtId="0" fontId="37" fillId="123" borderId="54" applyNumberFormat="0">
      <alignment horizontal="center" vertical="center"/>
      <protection locked="0"/>
    </xf>
    <xf numFmtId="0" fontId="102" fillId="57" borderId="0" applyNumberFormat="0" applyBorder="0" applyAlignment="0" applyProtection="0"/>
    <xf numFmtId="0" fontId="25" fillId="0" borderId="0" applyNumberFormat="0" applyFont="0" applyFill="0" applyBorder="0" applyProtection="0">
      <alignment horizontal="left" vertical="center"/>
    </xf>
    <xf numFmtId="0" fontId="25" fillId="0" borderId="0" applyNumberFormat="0" applyFont="0" applyFill="0" applyBorder="0" applyProtection="0">
      <alignment horizontal="left" vertical="center"/>
    </xf>
    <xf numFmtId="0" fontId="254" fillId="0" borderId="82" applyNumberFormat="0" applyFill="0" applyProtection="0">
      <alignment horizontal="center" vertical="center" wrapText="1"/>
    </xf>
    <xf numFmtId="0" fontId="254" fillId="0" borderId="82" applyNumberFormat="0" applyFill="0" applyProtection="0">
      <alignment horizontal="center" vertical="center" wrapText="1"/>
    </xf>
    <xf numFmtId="0" fontId="254" fillId="0" borderId="83" applyNumberFormat="0" applyFill="0" applyProtection="0">
      <alignment horizontal="center" vertical="center" wrapText="1"/>
    </xf>
    <xf numFmtId="0" fontId="254" fillId="0" borderId="83" applyNumberFormat="0" applyFill="0" applyProtection="0">
      <alignment horizontal="center" vertical="center" wrapText="1"/>
    </xf>
    <xf numFmtId="0" fontId="94" fillId="0" borderId="82" applyNumberFormat="0" applyFill="0" applyProtection="0">
      <alignment horizontal="left" vertical="center" wrapText="1"/>
    </xf>
    <xf numFmtId="0" fontId="94" fillId="0" borderId="82" applyNumberFormat="0" applyFill="0" applyProtection="0">
      <alignment horizontal="left" vertical="center" wrapText="1"/>
    </xf>
    <xf numFmtId="0" fontId="94" fillId="0" borderId="82" applyNumberFormat="0" applyFill="0" applyProtection="0">
      <alignment horizontal="left" vertical="center" wrapText="1" indent="1"/>
    </xf>
    <xf numFmtId="0" fontId="94" fillId="0" borderId="82" applyNumberFormat="0" applyFill="0" applyProtection="0">
      <alignment horizontal="left" vertical="center" wrapText="1" indent="1"/>
    </xf>
    <xf numFmtId="247" fontId="94" fillId="0" borderId="83" applyFill="0" applyProtection="0">
      <alignment horizontal="right" vertical="center" wrapText="1"/>
    </xf>
    <xf numFmtId="247" fontId="94" fillId="0" borderId="83" applyFill="0" applyProtection="0">
      <alignment horizontal="right" vertical="center" wrapText="1"/>
    </xf>
    <xf numFmtId="247" fontId="94" fillId="0" borderId="82" applyFill="0" applyProtection="0">
      <alignment horizontal="right" vertical="center" wrapText="1"/>
    </xf>
    <xf numFmtId="247" fontId="94" fillId="0" borderId="82" applyFill="0" applyProtection="0">
      <alignment horizontal="right" vertical="center" wrapText="1"/>
    </xf>
    <xf numFmtId="248" fontId="94" fillId="0" borderId="82" applyFill="0" applyProtection="0">
      <alignment horizontal="right" vertical="center" wrapText="1"/>
    </xf>
    <xf numFmtId="248" fontId="94" fillId="0" borderId="82" applyFill="0" applyProtection="0">
      <alignment horizontal="right" vertical="center" wrapText="1"/>
    </xf>
    <xf numFmtId="0" fontId="94" fillId="0" borderId="0" applyNumberFormat="0" applyFill="0" applyBorder="0" applyProtection="0">
      <alignment horizontal="left" vertical="center" wrapText="1"/>
    </xf>
    <xf numFmtId="0" fontId="94" fillId="0" borderId="0" applyNumberFormat="0" applyFill="0" applyBorder="0" applyProtection="0">
      <alignment horizontal="left" vertical="center" wrapText="1" indent="1"/>
    </xf>
    <xf numFmtId="247" fontId="94" fillId="0" borderId="10" applyFill="0" applyProtection="0">
      <alignment horizontal="right" vertical="center" wrapText="1"/>
    </xf>
    <xf numFmtId="0" fontId="28" fillId="0" borderId="0" applyNumberFormat="0" applyFill="0" applyBorder="0" applyAlignment="0" applyProtection="0"/>
    <xf numFmtId="247" fontId="94" fillId="0" borderId="0" applyFill="0" applyBorder="0" applyProtection="0">
      <alignment horizontal="right" vertical="center" wrapText="1"/>
    </xf>
    <xf numFmtId="248" fontId="94" fillId="0" borderId="0" applyFill="0" applyBorder="0" applyProtection="0">
      <alignment horizontal="right" vertical="center" wrapText="1"/>
    </xf>
    <xf numFmtId="248" fontId="94" fillId="0" borderId="10" applyFill="0" applyProtection="0">
      <alignment horizontal="right" vertical="center" wrapText="1"/>
    </xf>
    <xf numFmtId="0" fontId="94" fillId="0" borderId="12" applyNumberFormat="0" applyFill="0" applyProtection="0">
      <alignment horizontal="left" vertical="center" wrapText="1"/>
    </xf>
    <xf numFmtId="0" fontId="94" fillId="0" borderId="12" applyNumberFormat="0" applyFill="0" applyProtection="0">
      <alignment horizontal="left" vertical="center" wrapText="1" indent="1"/>
    </xf>
    <xf numFmtId="247" fontId="94" fillId="0" borderId="13" applyFill="0" applyProtection="0">
      <alignment horizontal="right" vertical="center" wrapText="1"/>
    </xf>
    <xf numFmtId="247" fontId="94" fillId="0" borderId="12" applyFill="0" applyProtection="0">
      <alignment horizontal="right" vertical="center" wrapText="1"/>
    </xf>
    <xf numFmtId="249" fontId="94" fillId="0" borderId="0" applyFill="0" applyBorder="0" applyProtection="0">
      <alignment horizontal="right" vertical="center" wrapText="1"/>
    </xf>
    <xf numFmtId="0" fontId="94" fillId="0" borderId="84" applyNumberFormat="0" applyFill="0" applyProtection="0">
      <alignment horizontal="left" vertical="center" wrapText="1"/>
    </xf>
    <xf numFmtId="0" fontId="94" fillId="0" borderId="84" applyNumberFormat="0" applyFill="0" applyProtection="0">
      <alignment horizontal="left" vertical="center" wrapText="1" indent="1"/>
    </xf>
    <xf numFmtId="0" fontId="161" fillId="0" borderId="0" applyNumberFormat="0" applyFill="0" applyBorder="0" applyProtection="0">
      <alignment horizontal="left" vertical="center" wrapText="1"/>
    </xf>
    <xf numFmtId="247" fontId="94" fillId="0" borderId="85" applyFill="0" applyProtection="0">
      <alignment horizontal="right" vertical="center" wrapText="1"/>
    </xf>
    <xf numFmtId="247" fontId="94" fillId="0" borderId="84" applyFill="0" applyProtection="0">
      <alignment horizontal="right" vertical="center" wrapText="1"/>
    </xf>
    <xf numFmtId="249" fontId="94" fillId="0" borderId="84" applyFill="0" applyProtection="0">
      <alignment horizontal="right" vertical="center" wrapText="1"/>
    </xf>
    <xf numFmtId="248" fontId="94" fillId="0" borderId="84" applyFill="0" applyProtection="0">
      <alignment horizontal="right" vertical="center" wrapText="1"/>
    </xf>
    <xf numFmtId="0" fontId="28" fillId="0" borderId="0" applyNumberFormat="0" applyFill="0" applyBorder="0" applyProtection="0">
      <alignment vertical="center" wrapText="1"/>
    </xf>
    <xf numFmtId="0" fontId="28" fillId="0" borderId="0" applyNumberFormat="0" applyFill="0" applyBorder="0" applyProtection="0">
      <alignment vertical="center" wrapText="1"/>
    </xf>
    <xf numFmtId="0" fontId="54" fillId="0" borderId="0" applyNumberFormat="0" applyFill="0" applyBorder="0" applyProtection="0">
      <alignment horizontal="left" vertical="center" wrapText="1"/>
    </xf>
    <xf numFmtId="0" fontId="28" fillId="0" borderId="0" applyNumberFormat="0" applyFill="0" applyBorder="0" applyProtection="0">
      <alignment vertical="center" wrapText="1"/>
    </xf>
    <xf numFmtId="0" fontId="28" fillId="0" borderId="0" applyNumberFormat="0" applyFill="0" applyBorder="0" applyProtection="0">
      <alignment vertical="center" wrapText="1"/>
    </xf>
    <xf numFmtId="0" fontId="25" fillId="0" borderId="0" applyNumberFormat="0" applyFont="0" applyFill="0" applyBorder="0" applyProtection="0">
      <alignment horizontal="left" vertical="center"/>
    </xf>
    <xf numFmtId="0" fontId="25" fillId="0" borderId="0" applyNumberFormat="0" applyFont="0" applyFill="0" applyBorder="0" applyProtection="0">
      <alignment horizontal="left" vertical="center"/>
    </xf>
    <xf numFmtId="0" fontId="161" fillId="0" borderId="0" applyNumberFormat="0" applyFill="0" applyBorder="0" applyProtection="0">
      <alignment horizontal="left" vertical="center" wrapText="1"/>
    </xf>
    <xf numFmtId="0" fontId="55" fillId="0" borderId="0" applyNumberFormat="0" applyFill="0" applyBorder="0" applyProtection="0">
      <alignment vertical="center" wrapText="1"/>
    </xf>
    <xf numFmtId="0" fontId="25" fillId="0" borderId="86" applyNumberFormat="0" applyFont="0" applyFill="0" applyProtection="0">
      <alignment horizontal="center" vertical="center" wrapText="1"/>
    </xf>
    <xf numFmtId="0" fontId="25" fillId="0" borderId="86" applyNumberFormat="0" applyFont="0" applyFill="0" applyProtection="0">
      <alignment horizontal="center" vertical="center" wrapText="1"/>
    </xf>
    <xf numFmtId="0" fontId="161" fillId="0" borderId="86" applyNumberFormat="0" applyFill="0" applyProtection="0">
      <alignment horizontal="center" vertical="center" wrapText="1"/>
    </xf>
    <xf numFmtId="0" fontId="161" fillId="0" borderId="87" applyNumberFormat="0" applyFill="0" applyProtection="0">
      <alignment horizontal="center" vertical="center" wrapText="1"/>
    </xf>
    <xf numFmtId="0" fontId="161" fillId="0" borderId="86" applyNumberFormat="0" applyFill="0" applyProtection="0">
      <alignment horizontal="center" vertical="center" wrapText="1"/>
    </xf>
    <xf numFmtId="0" fontId="28" fillId="0" borderId="0"/>
    <xf numFmtId="0" fontId="25" fillId="0" borderId="0"/>
    <xf numFmtId="0" fontId="98" fillId="0" borderId="0"/>
    <xf numFmtId="0" fontId="25" fillId="0" borderId="0"/>
    <xf numFmtId="0" fontId="71" fillId="0" borderId="0"/>
    <xf numFmtId="0" fontId="28" fillId="0" borderId="0"/>
    <xf numFmtId="0" fontId="98" fillId="0" borderId="0"/>
    <xf numFmtId="0" fontId="28" fillId="0" borderId="0"/>
    <xf numFmtId="0" fontId="28"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98" fillId="0" borderId="0"/>
    <xf numFmtId="0" fontId="255" fillId="0" borderId="73" applyNumberFormat="0" applyFill="0" applyBorder="0" applyAlignment="0" applyProtection="0">
      <alignment horizontal="left"/>
    </xf>
    <xf numFmtId="0" fontId="256" fillId="0" borderId="73" applyNumberFormat="0" applyFill="0" applyBorder="0" applyAlignment="0" applyProtection="0">
      <alignment horizontal="left"/>
    </xf>
    <xf numFmtId="0" fontId="255" fillId="0" borderId="73" applyNumberFormat="0" applyFill="0" applyBorder="0" applyAlignment="0" applyProtection="0">
      <alignment horizontal="left"/>
    </xf>
    <xf numFmtId="0" fontId="255" fillId="0" borderId="73" applyNumberFormat="0" applyFill="0" applyBorder="0" applyAlignment="0" applyProtection="0">
      <alignment horizontal="left"/>
    </xf>
    <xf numFmtId="0" fontId="257" fillId="0" borderId="73" applyNumberFormat="0" applyFill="0" applyBorder="0" applyAlignment="0" applyProtection="0">
      <alignment horizontal="left"/>
    </xf>
    <xf numFmtId="14" fontId="251" fillId="0" borderId="25" applyNumberFormat="0" applyFill="0" applyBorder="0" applyAlignment="0" applyProtection="0">
      <alignment horizontal="center"/>
    </xf>
    <xf numFmtId="14" fontId="202" fillId="0" borderId="25" applyNumberFormat="0" applyFill="0" applyBorder="0" applyAlignment="0" applyProtection="0">
      <alignment horizontal="center"/>
    </xf>
    <xf numFmtId="14" fontId="251" fillId="0" borderId="25" applyNumberFormat="0" applyFill="0" applyBorder="0" applyAlignment="0" applyProtection="0">
      <alignment horizontal="center"/>
    </xf>
    <xf numFmtId="0" fontId="202" fillId="0" borderId="88" applyNumberFormat="0" applyFill="0" applyBorder="0" applyAlignment="0" applyProtection="0"/>
    <xf numFmtId="0" fontId="28" fillId="0" borderId="0"/>
    <xf numFmtId="0" fontId="258" fillId="0" borderId="0">
      <alignment horizontal="center" vertical="center"/>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9" fillId="0" borderId="0"/>
    <xf numFmtId="0" fontId="59" fillId="0" borderId="0"/>
    <xf numFmtId="0" fontId="200" fillId="0" borderId="0"/>
    <xf numFmtId="0" fontId="66" fillId="0" borderId="42" applyFont="0" applyFill="0" applyAlignment="0" applyProtection="0"/>
    <xf numFmtId="0" fontId="66" fillId="0" borderId="42" applyFont="0" applyFill="0" applyAlignment="0" applyProtection="0"/>
    <xf numFmtId="0" fontId="66" fillId="0" borderId="42" applyFont="0" applyFill="0" applyAlignment="0" applyProtection="0"/>
    <xf numFmtId="0" fontId="66" fillId="0" borderId="42" applyFont="0" applyFill="0" applyAlignment="0" applyProtection="0"/>
    <xf numFmtId="0" fontId="66" fillId="0" borderId="42" applyFont="0" applyFill="0" applyAlignment="0" applyProtection="0"/>
    <xf numFmtId="216" fontId="259" fillId="0" borderId="89" applyNumberFormat="0" applyFont="0" applyFill="0" applyAlignment="0" applyProtection="0"/>
    <xf numFmtId="216" fontId="259" fillId="0" borderId="89" applyNumberFormat="0" applyFont="0" applyFill="0" applyAlignment="0" applyProtection="0"/>
    <xf numFmtId="250" fontId="50" fillId="0" borderId="48">
      <alignment horizontal="center" vertical="center"/>
    </xf>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08" fillId="0" borderId="56" applyNumberFormat="0" applyFill="0" applyAlignment="0" applyProtection="0"/>
    <xf numFmtId="0" fontId="260" fillId="42" borderId="14">
      <alignment horizontal="center"/>
    </xf>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261" fillId="65" borderId="50" applyNumberFormat="0" applyAlignment="0" applyProtection="0"/>
    <xf numFmtId="0" fontId="261" fillId="65" borderId="50" applyNumberFormat="0" applyAlignment="0" applyProtection="0"/>
    <xf numFmtId="0" fontId="261" fillId="65" borderId="50" applyNumberFormat="0" applyAlignment="0" applyProtection="0"/>
    <xf numFmtId="9" fontId="25" fillId="0" borderId="0" applyFont="0" applyFill="0" applyBorder="0" applyAlignment="0" applyProtection="0"/>
    <xf numFmtId="9" fontId="183" fillId="0" borderId="0" applyFont="0" applyFill="0" applyBorder="0" applyAlignment="0" applyProtection="0"/>
    <xf numFmtId="0" fontId="58" fillId="0" borderId="0" applyFill="0" applyBorder="0" applyProtection="0">
      <alignment horizontal="center" vertical="center"/>
    </xf>
    <xf numFmtId="0" fontId="262" fillId="0" borderId="0" applyBorder="0" applyProtection="0">
      <alignment vertical="center"/>
    </xf>
    <xf numFmtId="0" fontId="262" fillId="0" borderId="12" applyBorder="0" applyProtection="0">
      <alignment horizontal="right" vertical="center"/>
    </xf>
    <xf numFmtId="0" fontId="263" fillId="132" borderId="0" applyBorder="0" applyProtection="0">
      <alignment horizontal="centerContinuous" vertical="center"/>
    </xf>
    <xf numFmtId="0" fontId="263" fillId="133" borderId="12" applyBorder="0" applyProtection="0">
      <alignment horizontal="centerContinuous" vertical="center"/>
    </xf>
    <xf numFmtId="0" fontId="203" fillId="0" borderId="0" applyFill="0" applyBorder="0" applyProtection="0"/>
    <xf numFmtId="0" fontId="264" fillId="0" borderId="0" applyFill="0" applyBorder="0" applyProtection="0">
      <alignment horizontal="left"/>
    </xf>
    <xf numFmtId="0" fontId="265" fillId="0" borderId="0" applyFill="0" applyBorder="0" applyProtection="0">
      <alignment horizontal="left" vertical="top"/>
    </xf>
    <xf numFmtId="0" fontId="50" fillId="0" borderId="90" applyNumberFormat="0" applyFont="0" applyFill="0" applyAlignment="0" applyProtection="0">
      <alignment horizontal="right"/>
    </xf>
    <xf numFmtId="0" fontId="46" fillId="75" borderId="55" applyNumberFormat="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252" fontId="50" fillId="0" borderId="0" applyFill="0" applyBorder="0" applyProtection="0">
      <alignment horizontal="left"/>
    </xf>
    <xf numFmtId="0" fontId="85" fillId="0" borderId="0" applyNumberFormat="0" applyFill="0" applyBorder="0" applyAlignment="0" applyProtection="0"/>
    <xf numFmtId="0" fontId="268"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269" fillId="0" borderId="0" applyNumberFormat="0" applyFill="0" applyBorder="0" applyAlignment="0" applyProtection="0"/>
    <xf numFmtId="0" fontId="15" fillId="0" borderId="0" applyNumberFormat="0" applyFill="0" applyBorder="0" applyAlignment="0" applyProtection="0"/>
    <xf numFmtId="0" fontId="270" fillId="0" borderId="0" applyNumberFormat="0" applyFill="0" applyBorder="0" applyAlignment="0" applyProtection="0"/>
    <xf numFmtId="0" fontId="86" fillId="0" borderId="0" applyNumberForma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66" fillId="0" borderId="0" applyFont="0" applyFill="0" applyBorder="0" applyAlignment="0" applyProtection="0"/>
    <xf numFmtId="0" fontId="46" fillId="75" borderId="55" applyNumberFormat="0" applyAlignment="0" applyProtection="0"/>
    <xf numFmtId="0" fontId="271" fillId="61" borderId="0"/>
    <xf numFmtId="0" fontId="207" fillId="0" borderId="0" applyNumberFormat="0" applyFill="0" applyBorder="0" applyAlignment="0" applyProtection="0"/>
    <xf numFmtId="187" fontId="130" fillId="134" borderId="0" applyNumberFormat="0">
      <alignment vertical="center"/>
    </xf>
    <xf numFmtId="187" fontId="272" fillId="95" borderId="0" applyNumberFormat="0">
      <alignment vertical="center"/>
    </xf>
    <xf numFmtId="187" fontId="273" fillId="0" borderId="0" applyNumberFormat="0">
      <alignment vertical="center"/>
    </xf>
    <xf numFmtId="187" fontId="47" fillId="0" borderId="0" applyNumberFormat="0">
      <alignment vertical="center"/>
    </xf>
    <xf numFmtId="0" fontId="207" fillId="0" borderId="0" applyNumberFormat="0" applyFill="0" applyBorder="0" applyAlignment="0" applyProtection="0"/>
    <xf numFmtId="0" fontId="274" fillId="0" borderId="45" applyNumberFormat="0" applyFill="0" applyAlignment="0" applyProtection="0"/>
    <xf numFmtId="0" fontId="274" fillId="0" borderId="45" applyNumberFormat="0" applyFill="0" applyAlignment="0" applyProtection="0"/>
    <xf numFmtId="0" fontId="275" fillId="0" borderId="46" applyNumberFormat="0" applyFill="0" applyAlignment="0" applyProtection="0"/>
    <xf numFmtId="0" fontId="275" fillId="0" borderId="46" applyNumberFormat="0" applyFill="0" applyAlignment="0" applyProtection="0"/>
    <xf numFmtId="0" fontId="276" fillId="0" borderId="47" applyNumberFormat="0" applyFill="0" applyAlignment="0" applyProtection="0"/>
    <xf numFmtId="0" fontId="276" fillId="0" borderId="47" applyNumberFormat="0" applyFill="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164" fillId="0" borderId="68" applyNumberFormat="0" applyFill="0" applyAlignment="0" applyProtection="0"/>
    <xf numFmtId="0" fontId="207" fillId="0" borderId="0" applyNumberFormat="0" applyFill="0" applyBorder="0" applyAlignment="0" applyProtection="0"/>
    <xf numFmtId="0" fontId="67" fillId="0" borderId="45" applyNumberFormat="0" applyFill="0" applyAlignment="0" applyProtection="0"/>
    <xf numFmtId="0" fontId="67" fillId="0" borderId="45" applyNumberFormat="0" applyFill="0" applyAlignment="0" applyProtection="0"/>
    <xf numFmtId="0" fontId="166" fillId="0" borderId="46" applyNumberFormat="0" applyFill="0" applyAlignment="0" applyProtection="0"/>
    <xf numFmtId="0" fontId="207" fillId="0" borderId="0" applyNumberFormat="0" applyFill="0" applyBorder="0" applyAlignment="0" applyProtection="0"/>
    <xf numFmtId="0" fontId="166" fillId="0" borderId="46" applyNumberFormat="0" applyFill="0" applyAlignment="0" applyProtection="0"/>
    <xf numFmtId="0" fontId="277" fillId="0" borderId="2" applyNumberFormat="0" applyFill="0" applyAlignment="0" applyProtection="0"/>
    <xf numFmtId="0" fontId="207" fillId="0" borderId="0" applyNumberFormat="0" applyFill="0" applyBorder="0" applyAlignment="0" applyProtection="0"/>
    <xf numFmtId="0" fontId="167" fillId="0" borderId="91" applyNumberFormat="0" applyFill="0" applyAlignment="0" applyProtection="0"/>
    <xf numFmtId="0" fontId="207" fillId="0" borderId="0" applyNumberFormat="0" applyFill="0" applyBorder="0" applyAlignment="0" applyProtection="0"/>
    <xf numFmtId="0" fontId="167" fillId="0" borderId="91" applyNumberFormat="0" applyFill="0" applyAlignment="0" applyProtection="0"/>
    <xf numFmtId="0" fontId="207" fillId="0" borderId="0" applyNumberFormat="0" applyFill="0" applyBorder="0" applyAlignment="0" applyProtection="0"/>
    <xf numFmtId="0" fontId="167" fillId="0" borderId="0" applyNumberFormat="0" applyFill="0" applyBorder="0" applyAlignment="0" applyProtection="0"/>
    <xf numFmtId="0" fontId="24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07"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3" fillId="0" borderId="1" applyNumberFormat="0" applyFill="0" applyAlignment="0" applyProtection="0"/>
    <xf numFmtId="0" fontId="164" fillId="0" borderId="68" applyNumberFormat="0" applyFill="0" applyAlignment="0" applyProtection="0"/>
    <xf numFmtId="0" fontId="278" fillId="0" borderId="1"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8" fillId="0" borderId="46" applyNumberFormat="0" applyFill="0" applyAlignment="0" applyProtection="0"/>
    <xf numFmtId="0" fontId="68" fillId="0" borderId="46" applyNumberFormat="0" applyFill="0" applyAlignment="0" applyProtection="0"/>
    <xf numFmtId="0" fontId="68" fillId="0" borderId="46" applyNumberFormat="0" applyFill="0" applyAlignment="0" applyProtection="0"/>
    <xf numFmtId="0" fontId="68" fillId="0" borderId="46" applyNumberFormat="0" applyFill="0" applyAlignment="0" applyProtection="0"/>
    <xf numFmtId="0" fontId="4" fillId="0" borderId="2" applyNumberFormat="0" applyFill="0" applyAlignment="0" applyProtection="0"/>
    <xf numFmtId="0" fontId="279" fillId="0" borderId="2" applyNumberFormat="0" applyFill="0" applyAlignment="0" applyProtection="0"/>
    <xf numFmtId="0" fontId="277" fillId="0" borderId="2" applyNumberFormat="0" applyFill="0" applyAlignment="0" applyProtection="0"/>
    <xf numFmtId="0" fontId="68" fillId="0" borderId="46" applyNumberFormat="0" applyFill="0" applyAlignment="0" applyProtection="0"/>
    <xf numFmtId="0" fontId="68" fillId="0" borderId="46" applyNumberFormat="0" applyFill="0" applyAlignment="0" applyProtection="0"/>
    <xf numFmtId="0" fontId="75" fillId="0" borderId="47" applyNumberFormat="0" applyFill="0" applyAlignment="0" applyProtection="0"/>
    <xf numFmtId="0" fontId="75" fillId="0" borderId="47" applyNumberFormat="0" applyFill="0" applyAlignment="0" applyProtection="0"/>
    <xf numFmtId="0" fontId="75" fillId="0" borderId="47" applyNumberFormat="0" applyFill="0" applyAlignment="0" applyProtection="0"/>
    <xf numFmtId="0" fontId="75" fillId="0" borderId="47" applyNumberFormat="0" applyFill="0" applyAlignment="0" applyProtection="0"/>
    <xf numFmtId="0" fontId="5" fillId="0" borderId="3" applyNumberFormat="0" applyFill="0" applyAlignment="0" applyProtection="0"/>
    <xf numFmtId="0" fontId="167" fillId="0" borderId="91" applyNumberFormat="0" applyFill="0" applyAlignment="0" applyProtection="0"/>
    <xf numFmtId="0" fontId="280" fillId="0" borderId="3" applyNumberFormat="0" applyFill="0" applyAlignment="0" applyProtection="0"/>
    <xf numFmtId="0" fontId="75" fillId="0" borderId="47"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5" fillId="0" borderId="0" applyNumberFormat="0" applyFill="0" applyBorder="0" applyAlignment="0" applyProtection="0"/>
    <xf numFmtId="0" fontId="167" fillId="0" borderId="0" applyNumberFormat="0" applyFill="0" applyBorder="0" applyAlignment="0" applyProtection="0"/>
    <xf numFmtId="0" fontId="280" fillId="0" borderId="0" applyNumberFormat="0" applyFill="0" applyBorder="0" applyAlignment="0" applyProtection="0"/>
    <xf numFmtId="0" fontId="75" fillId="0" borderId="0" applyNumberFormat="0" applyFill="0" applyBorder="0" applyAlignment="0" applyProtection="0"/>
    <xf numFmtId="225" fontId="54" fillId="135" borderId="0" applyNumberFormat="0" applyBorder="0">
      <alignment vertical="center"/>
    </xf>
    <xf numFmtId="0" fontId="47" fillId="136" borderId="92" applyNumberFormat="0">
      <alignment horizontal="centerContinuous" vertical="center"/>
    </xf>
    <xf numFmtId="0" fontId="161" fillId="112" borderId="48" applyNumberFormat="0" applyBorder="0">
      <alignment horizontal="centerContinuous" vertical="center" wrapText="1"/>
    </xf>
    <xf numFmtId="0" fontId="131" fillId="112" borderId="48" applyNumberFormat="0" applyBorder="0">
      <alignment horizontal="centerContinuous" vertical="center" wrapText="1"/>
    </xf>
    <xf numFmtId="0" fontId="281" fillId="0" borderId="0">
      <alignment vertical="center"/>
    </xf>
    <xf numFmtId="0" fontId="207" fillId="0" borderId="0" applyNumberFormat="0" applyFill="0" applyBorder="0" applyAlignment="0" applyProtection="0"/>
    <xf numFmtId="0" fontId="67" fillId="0" borderId="45" applyNumberFormat="0" applyFill="0" applyAlignment="0" applyProtection="0"/>
    <xf numFmtId="0" fontId="68" fillId="0" borderId="46" applyNumberFormat="0" applyFill="0" applyAlignment="0" applyProtection="0"/>
    <xf numFmtId="0" fontId="75" fillId="0" borderId="47" applyNumberFormat="0" applyFill="0" applyAlignment="0" applyProtection="0"/>
    <xf numFmtId="202" fontId="51" fillId="0" borderId="0" applyNumberFormat="0" applyFill="0" applyBorder="0" applyAlignment="0" applyProtection="0"/>
    <xf numFmtId="216" fontId="259" fillId="0" borderId="93" applyNumberFormat="0" applyFont="0" applyFill="0" applyAlignment="0" applyProtection="0"/>
    <xf numFmtId="216" fontId="259" fillId="0" borderId="93" applyNumberFormat="0" applyFont="0" applyFill="0" applyAlignment="0" applyProtection="0"/>
    <xf numFmtId="216" fontId="259" fillId="0" borderId="93" applyNumberFormat="0" applyFont="0" applyFill="0" applyAlignment="0" applyProtection="0"/>
    <xf numFmtId="216" fontId="259" fillId="0" borderId="93" applyNumberFormat="0" applyFont="0" applyFill="0" applyAlignment="0" applyProtection="0"/>
    <xf numFmtId="216" fontId="259" fillId="0" borderId="93" applyNumberFormat="0" applyFon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6" fillId="0" borderId="94"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6" fillId="0" borderId="94" applyNumberFormat="0" applyFill="0" applyAlignment="0" applyProtection="0"/>
    <xf numFmtId="0" fontId="16" fillId="0" borderId="94" applyNumberFormat="0" applyFill="0" applyAlignment="0" applyProtection="0"/>
    <xf numFmtId="0" fontId="16" fillId="0" borderId="94" applyNumberFormat="0" applyFill="0" applyAlignment="0" applyProtection="0"/>
    <xf numFmtId="0" fontId="49" fillId="0" borderId="57" applyNumberFormat="0" applyFill="0" applyAlignment="0" applyProtection="0"/>
    <xf numFmtId="0" fontId="282" fillId="0" borderId="94" applyNumberFormat="0" applyFill="0" applyAlignment="0" applyProtection="0"/>
    <xf numFmtId="0" fontId="16" fillId="0" borderId="94" applyNumberFormat="0" applyFill="0" applyAlignment="0" applyProtection="0"/>
    <xf numFmtId="0" fontId="16" fillId="0" borderId="94"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49" fillId="0" borderId="57" applyNumberFormat="0" applyFill="0" applyAlignment="0" applyProtection="0"/>
    <xf numFmtId="0" fontId="283" fillId="0" borderId="9" applyNumberFormat="0" applyFill="0" applyAlignment="0" applyProtection="0"/>
    <xf numFmtId="0" fontId="283" fillId="0" borderId="9"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6" fillId="0" borderId="9"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284" fillId="0" borderId="57" applyNumberFormat="0" applyFill="0" applyAlignment="0" applyProtection="0"/>
    <xf numFmtId="0" fontId="66" fillId="0" borderId="95" applyFont="0" applyFill="0" applyAlignment="0" applyProtection="0"/>
    <xf numFmtId="0" fontId="271" fillId="61" borderId="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253" fontId="28"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67" fillId="0" borderId="45" applyNumberFormat="0" applyFill="0" applyAlignment="0" applyProtection="0"/>
    <xf numFmtId="0" fontId="68" fillId="0" borderId="46" applyNumberFormat="0" applyFill="0" applyAlignment="0" applyProtection="0"/>
    <xf numFmtId="0" fontId="75" fillId="0" borderId="47" applyNumberFormat="0" applyFill="0" applyAlignment="0" applyProtection="0"/>
    <xf numFmtId="0" fontId="75" fillId="0" borderId="0" applyNumberFormat="0" applyFill="0" applyBorder="0" applyAlignment="0" applyProtection="0"/>
    <xf numFmtId="0" fontId="207" fillId="0" borderId="0" applyNumberFormat="0" applyFill="0" applyBorder="0" applyAlignment="0" applyProtection="0"/>
    <xf numFmtId="0" fontId="36" fillId="48" borderId="0" applyNumberFormat="0" applyBorder="0" applyAlignment="0" applyProtection="0"/>
    <xf numFmtId="187" fontId="37" fillId="137" borderId="0" applyNumberFormat="0" applyFont="0" applyBorder="0" applyAlignment="0" applyProtection="0"/>
    <xf numFmtId="187" fontId="37" fillId="137" borderId="0" applyNumberFormat="0" applyFont="0" applyBorder="0" applyAlignment="0" applyProtection="0"/>
    <xf numFmtId="187" fontId="37" fillId="137" borderId="0" applyNumberFormat="0" applyFont="0" applyBorder="0" applyAlignment="0" applyProtection="0"/>
    <xf numFmtId="0" fontId="28" fillId="0" borderId="0"/>
    <xf numFmtId="0" fontId="285" fillId="0" borderId="0">
      <alignment vertical="center"/>
    </xf>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126" fillId="62" borderId="49" applyNumberFormat="0" applyFont="0" applyAlignment="0" applyProtection="0"/>
    <xf numFmtId="0" fontId="25" fillId="62" borderId="49" applyNumberFormat="0" applyFont="0" applyAlignment="0" applyProtection="0"/>
    <xf numFmtId="0" fontId="25" fillId="62" borderId="49" applyNumberFormat="0" applyFont="0" applyAlignment="0" applyProtection="0"/>
    <xf numFmtId="0" fontId="25" fillId="62" borderId="49" applyNumberFormat="0" applyFont="0" applyAlignment="0" applyProtection="0"/>
    <xf numFmtId="0" fontId="126" fillId="62" borderId="49" applyNumberFormat="0" applyFont="0" applyAlignment="0" applyProtection="0"/>
    <xf numFmtId="0" fontId="126" fillId="62" borderId="49" applyNumberFormat="0" applyFont="0" applyAlignment="0" applyProtection="0"/>
    <xf numFmtId="0" fontId="126" fillId="62" borderId="49" applyNumberFormat="0" applyFont="0" applyAlignment="0" applyProtection="0"/>
    <xf numFmtId="0" fontId="126" fillId="62" borderId="49" applyNumberFormat="0" applyFont="0" applyAlignment="0" applyProtection="0"/>
    <xf numFmtId="0" fontId="126" fillId="62" borderId="49" applyNumberFormat="0" applyFont="0" applyAlignment="0" applyProtection="0"/>
    <xf numFmtId="0" fontId="95"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95"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6" fillId="65" borderId="51" applyNumberFormat="0" applyAlignment="0" applyProtection="0"/>
    <xf numFmtId="0" fontId="287" fillId="48" borderId="0" applyNumberFormat="0" applyBorder="0" applyAlignment="0" applyProtection="0"/>
    <xf numFmtId="0" fontId="287" fillId="48" borderId="0" applyNumberFormat="0" applyBorder="0" applyAlignment="0" applyProtection="0"/>
    <xf numFmtId="0" fontId="288" fillId="57" borderId="0" applyNumberFormat="0" applyBorder="0" applyAlignment="0" applyProtection="0"/>
    <xf numFmtId="0" fontId="288" fillId="57" borderId="0" applyNumberFormat="0" applyBorder="0" applyAlignment="0" applyProtection="0"/>
    <xf numFmtId="254" fontId="50" fillId="102" borderId="96" applyFill="0" applyBorder="0" applyAlignment="0" applyProtection="0">
      <alignment horizontal="right"/>
      <protection locked="0"/>
    </xf>
    <xf numFmtId="255" fontId="28" fillId="0" borderId="0" applyFont="0" applyFill="0" applyBorder="0" applyAlignment="0" applyProtection="0"/>
    <xf numFmtId="256" fontId="98" fillId="0" borderId="0" applyFont="0" applyFill="0" applyBorder="0" applyAlignment="0" applyProtection="0"/>
    <xf numFmtId="256" fontId="98" fillId="0" borderId="0" applyFont="0" applyFill="0" applyBorder="0" applyAlignment="0" applyProtection="0"/>
    <xf numFmtId="0" fontId="85" fillId="0" borderId="0" applyNumberFormat="0" applyFill="0" applyBorder="0" applyAlignment="0" applyProtection="0"/>
    <xf numFmtId="0" fontId="46" fillId="75" borderId="55" applyNumberFormat="0" applyAlignment="0" applyProtection="0"/>
    <xf numFmtId="0" fontId="46" fillId="75" borderId="55" applyNumberFormat="0" applyAlignment="0" applyProtection="0"/>
    <xf numFmtId="0" fontId="46" fillId="75" borderId="55" applyNumberFormat="0" applyAlignment="0" applyProtection="0"/>
    <xf numFmtId="0" fontId="46" fillId="75" borderId="55" applyNumberFormat="0" applyAlignment="0" applyProtection="0"/>
    <xf numFmtId="0" fontId="289" fillId="7" borderId="7" applyNumberFormat="0" applyAlignment="0" applyProtection="0"/>
    <xf numFmtId="0" fontId="13" fillId="7" borderId="7" applyNumberFormat="0" applyAlignment="0" applyProtection="0"/>
    <xf numFmtId="0" fontId="46" fillId="75" borderId="55" applyNumberFormat="0" applyAlignment="0" applyProtection="0"/>
    <xf numFmtId="0" fontId="290" fillId="75" borderId="55" applyNumberFormat="0" applyAlignment="0" applyProtection="0"/>
    <xf numFmtId="0" fontId="108" fillId="0" borderId="56" applyNumberFormat="0" applyFill="0" applyAlignment="0" applyProtection="0"/>
    <xf numFmtId="0" fontId="28" fillId="138" borderId="0" applyNumberFormat="0" applyBorder="0" applyAlignment="0" applyProtection="0"/>
    <xf numFmtId="0" fontId="291" fillId="0" borderId="0" applyNumberFormat="0" applyFill="0" applyBorder="0" applyAlignment="0" applyProtection="0"/>
    <xf numFmtId="0" fontId="133" fillId="60" borderId="50" applyNumberFormat="0" applyAlignment="0" applyProtection="0"/>
    <xf numFmtId="0" fontId="133" fillId="60" borderId="50" applyNumberFormat="0" applyAlignment="0" applyProtection="0"/>
    <xf numFmtId="0" fontId="133" fillId="60" borderId="50" applyNumberFormat="0" applyAlignment="0" applyProtection="0"/>
    <xf numFmtId="0" fontId="89" fillId="65" borderId="50" applyNumberFormat="0" applyAlignment="0" applyProtection="0"/>
    <xf numFmtId="0" fontId="89" fillId="65" borderId="50" applyNumberFormat="0" applyAlignment="0" applyProtection="0"/>
    <xf numFmtId="0" fontId="89" fillId="65" borderId="50" applyNumberFormat="0" applyAlignment="0" applyProtection="0"/>
    <xf numFmtId="0" fontId="95" fillId="65" borderId="51" applyNumberFormat="0" applyAlignment="0" applyProtection="0"/>
    <xf numFmtId="0" fontId="95" fillId="65" borderId="51" applyNumberFormat="0" applyAlignment="0" applyProtection="0"/>
    <xf numFmtId="0" fontId="95" fillId="65" borderId="51" applyNumberFormat="0" applyAlignment="0" applyProtection="0"/>
    <xf numFmtId="0" fontId="86" fillId="0" borderId="0" applyNumberFormat="0" applyFill="0" applyBorder="0" applyAlignment="0" applyProtection="0"/>
    <xf numFmtId="257" fontId="98" fillId="0" borderId="0" applyFont="0" applyFill="0" applyBorder="0" applyAlignment="0" applyProtection="0"/>
    <xf numFmtId="258" fontId="98" fillId="0" borderId="0" applyFon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2" fillId="0" borderId="0"/>
    <xf numFmtId="0" fontId="92" fillId="0" borderId="0"/>
    <xf numFmtId="0" fontId="28" fillId="68" borderId="0" applyNumberFormat="0" applyFont="0" applyBorder="0" applyAlignment="0" applyProtection="0"/>
    <xf numFmtId="0" fontId="28" fillId="68" borderId="0" applyNumberFormat="0" applyFont="0" applyBorder="0" applyAlignment="0" applyProtection="0"/>
    <xf numFmtId="0" fontId="28" fillId="68" borderId="0" applyNumberFormat="0" applyFont="0" applyBorder="0" applyAlignment="0" applyProtection="0"/>
    <xf numFmtId="0" fontId="101" fillId="0" borderId="0" applyFont="0" applyFill="0" applyBorder="0" applyProtection="0">
      <alignment horizontal="right"/>
    </xf>
    <xf numFmtId="259" fontId="50" fillId="0" borderId="0" applyFont="0" applyFill="0" applyBorder="0" applyAlignment="0" applyProtection="0"/>
    <xf numFmtId="0" fontId="203" fillId="0" borderId="12">
      <alignment horizontal="right"/>
    </xf>
    <xf numFmtId="0" fontId="46" fillId="75" borderId="55" applyNumberFormat="0" applyAlignment="0" applyProtection="0"/>
    <xf numFmtId="0" fontId="36" fillId="48" borderId="0" applyNumberFormat="0" applyBorder="0" applyAlignment="0" applyProtection="0"/>
    <xf numFmtId="0" fontId="36" fillId="48" borderId="0" applyNumberFormat="0" applyBorder="0" applyAlignment="0" applyProtection="0"/>
    <xf numFmtId="0" fontId="76" fillId="80" borderId="0" applyNumberFormat="0" applyBorder="0" applyAlignment="0" applyProtection="0"/>
    <xf numFmtId="0" fontId="76" fillId="84" borderId="0" applyNumberFormat="0" applyBorder="0" applyAlignment="0" applyProtection="0"/>
    <xf numFmtId="0" fontId="76" fillId="86"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89" borderId="0" applyNumberFormat="0" applyBorder="0" applyAlignment="0" applyProtection="0"/>
    <xf numFmtId="0" fontId="76" fillId="139" borderId="0" applyNumberFormat="0" applyBorder="0" applyAlignment="0" applyProtection="0"/>
    <xf numFmtId="0" fontId="76" fillId="139" borderId="0" applyNumberFormat="0" applyBorder="0" applyAlignment="0" applyProtection="0"/>
    <xf numFmtId="0" fontId="82" fillId="139"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82" fillId="84"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82" fillId="86" borderId="0" applyNumberFormat="0" applyBorder="0" applyAlignment="0" applyProtection="0"/>
    <xf numFmtId="0" fontId="76" fillId="87" borderId="0" applyNumberFormat="0" applyBorder="0" applyAlignment="0" applyProtection="0"/>
    <xf numFmtId="0" fontId="76" fillId="87" borderId="0" applyNumberFormat="0" applyBorder="0" applyAlignment="0" applyProtection="0"/>
    <xf numFmtId="0" fontId="82" fillId="87"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82" fillId="73"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82" fillId="74" borderId="0" applyNumberFormat="0" applyBorder="0" applyAlignment="0" applyProtection="0"/>
    <xf numFmtId="0" fontId="133" fillId="76" borderId="50" applyNumberFormat="0" applyAlignment="0" applyProtection="0"/>
    <xf numFmtId="0" fontId="133" fillId="76" borderId="50" applyNumberFormat="0" applyAlignment="0" applyProtection="0"/>
    <xf numFmtId="0" fontId="133" fillId="76" borderId="50" applyNumberFormat="0" applyAlignment="0" applyProtection="0"/>
    <xf numFmtId="0" fontId="133" fillId="76" borderId="50" applyNumberFormat="0" applyAlignment="0" applyProtection="0"/>
    <xf numFmtId="0" fontId="133" fillId="76" borderId="50" applyNumberFormat="0" applyAlignment="0" applyProtection="0"/>
    <xf numFmtId="0" fontId="133" fillId="76" borderId="50" applyNumberFormat="0" applyAlignment="0" applyProtection="0"/>
    <xf numFmtId="0" fontId="292" fillId="76" borderId="50" applyNumberFormat="0" applyAlignment="0" applyProtection="0"/>
    <xf numFmtId="0" fontId="95" fillId="61" borderId="51" applyNumberFormat="0" applyAlignment="0" applyProtection="0"/>
    <xf numFmtId="0" fontId="95" fillId="61" borderId="51" applyNumberFormat="0" applyAlignment="0" applyProtection="0"/>
    <xf numFmtId="0" fontId="95" fillId="61" borderId="51" applyNumberFormat="0" applyAlignment="0" applyProtection="0"/>
    <xf numFmtId="0" fontId="95" fillId="61" borderId="51" applyNumberFormat="0" applyAlignment="0" applyProtection="0"/>
    <xf numFmtId="0" fontId="95" fillId="61" borderId="51" applyNumberFormat="0" applyAlignment="0" applyProtection="0"/>
    <xf numFmtId="0" fontId="95" fillId="61" borderId="51" applyNumberFormat="0" applyAlignment="0" applyProtection="0"/>
    <xf numFmtId="0" fontId="293" fillId="61" borderId="51" applyNumberFormat="0" applyAlignment="0" applyProtection="0"/>
    <xf numFmtId="0" fontId="89" fillId="61" borderId="50" applyNumberFormat="0" applyAlignment="0" applyProtection="0"/>
    <xf numFmtId="0" fontId="89" fillId="61" borderId="50" applyNumberFormat="0" applyAlignment="0" applyProtection="0"/>
    <xf numFmtId="0" fontId="89" fillId="61" borderId="50" applyNumberFormat="0" applyAlignment="0" applyProtection="0"/>
    <xf numFmtId="0" fontId="89" fillId="61" borderId="50" applyNumberFormat="0" applyAlignment="0" applyProtection="0"/>
    <xf numFmtId="0" fontId="89" fillId="61" borderId="50" applyNumberFormat="0" applyAlignment="0" applyProtection="0"/>
    <xf numFmtId="0" fontId="89" fillId="61" borderId="50" applyNumberFormat="0" applyAlignment="0" applyProtection="0"/>
    <xf numFmtId="0" fontId="294" fillId="61" borderId="50" applyNumberFormat="0" applyAlignment="0" applyProtection="0"/>
    <xf numFmtId="0" fontId="295" fillId="0" borderId="97" applyNumberFormat="0" applyFill="0" applyAlignment="0" applyProtection="0"/>
    <xf numFmtId="0" fontId="296" fillId="0" borderId="98" applyNumberFormat="0" applyFill="0" applyAlignment="0" applyProtection="0"/>
    <xf numFmtId="0" fontId="297" fillId="0" borderId="99" applyNumberFormat="0" applyFill="0" applyAlignment="0" applyProtection="0"/>
    <xf numFmtId="0" fontId="297" fillId="0" borderId="0" applyNumberFormat="0" applyFill="0" applyBorder="0" applyAlignment="0" applyProtection="0"/>
    <xf numFmtId="0" fontId="49" fillId="0" borderId="100" applyNumberFormat="0" applyFill="0" applyAlignment="0" applyProtection="0"/>
    <xf numFmtId="0" fontId="49" fillId="0" borderId="100" applyNumberFormat="0" applyFill="0" applyAlignment="0" applyProtection="0"/>
    <xf numFmtId="0" fontId="49" fillId="0" borderId="100" applyNumberFormat="0" applyFill="0" applyAlignment="0" applyProtection="0"/>
    <xf numFmtId="0" fontId="49" fillId="0" borderId="100" applyNumberFormat="0" applyFill="0" applyAlignment="0" applyProtection="0"/>
    <xf numFmtId="0" fontId="49" fillId="0" borderId="100" applyNumberFormat="0" applyFill="0" applyAlignment="0" applyProtection="0"/>
    <xf numFmtId="0" fontId="298" fillId="0" borderId="100" applyNumberFormat="0" applyFill="0" applyAlignment="0" applyProtection="0"/>
    <xf numFmtId="0" fontId="46" fillId="75" borderId="55" applyNumberFormat="0" applyAlignment="0" applyProtection="0"/>
    <xf numFmtId="0" fontId="46" fillId="75" borderId="55" applyNumberFormat="0" applyAlignment="0" applyProtection="0"/>
    <xf numFmtId="0" fontId="299" fillId="75" borderId="55" applyNumberFormat="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300" fillId="0" borderId="0" applyNumberFormat="0" applyFill="0" applyBorder="0" applyAlignment="0" applyProtection="0"/>
    <xf numFmtId="0" fontId="208" fillId="76" borderId="0" applyNumberFormat="0" applyBorder="0" applyAlignment="0" applyProtection="0"/>
    <xf numFmtId="0" fontId="208" fillId="76" borderId="0" applyNumberFormat="0" applyBorder="0" applyAlignment="0" applyProtection="0"/>
    <xf numFmtId="0" fontId="301" fillId="76"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02" fillId="48" borderId="0" applyNumberFormat="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303" fillId="0" borderId="0" applyNumberFormat="0" applyFill="0" applyBorder="0" applyAlignment="0" applyProtection="0"/>
    <xf numFmtId="0" fontId="28" fillId="62" borderId="101" applyNumberFormat="0" applyFont="0" applyAlignment="0" applyProtection="0"/>
    <xf numFmtId="0" fontId="28" fillId="62" borderId="101" applyNumberFormat="0" applyFont="0" applyAlignment="0" applyProtection="0"/>
    <xf numFmtId="0" fontId="28" fillId="62" borderId="101" applyNumberFormat="0" applyFont="0" applyAlignment="0" applyProtection="0"/>
    <xf numFmtId="0" fontId="28" fillId="62" borderId="101" applyNumberFormat="0" applyFont="0" applyAlignment="0" applyProtection="0"/>
    <xf numFmtId="0" fontId="108" fillId="0" borderId="56" applyNumberFormat="0" applyFill="0" applyAlignment="0" applyProtection="0"/>
    <xf numFmtId="0" fontId="108" fillId="0" borderId="56" applyNumberFormat="0" applyFill="0" applyAlignment="0" applyProtection="0"/>
    <xf numFmtId="0" fontId="304" fillId="0" borderId="56"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305" fillId="0" borderId="0" applyNumberFormat="0" applyFill="0" applyBorder="0" applyAlignment="0" applyProtection="0"/>
    <xf numFmtId="0" fontId="306" fillId="64" borderId="0" applyNumberFormat="0" applyBorder="0" applyAlignment="0" applyProtection="0"/>
    <xf numFmtId="167" fontId="1" fillId="0" borderId="0" applyFont="0" applyFill="0" applyBorder="0" applyAlignment="0" applyProtection="0"/>
    <xf numFmtId="0" fontId="28"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10" fillId="6" borderId="5" applyNumberFormat="0" applyAlignment="0" applyProtection="0"/>
    <xf numFmtId="0" fontId="13" fillId="7" borderId="7" applyNumberFormat="0" applyAlignment="0" applyProtection="0"/>
    <xf numFmtId="0" fontId="15" fillId="0" borderId="0" applyNumberFormat="0" applyFill="0" applyBorder="0" applyAlignment="0" applyProtection="0"/>
    <xf numFmtId="0" fontId="16" fillId="0" borderId="9" applyNumberFormat="0" applyFill="0" applyAlignment="0" applyProtection="0"/>
    <xf numFmtId="0" fontId="328" fillId="0" borderId="0"/>
    <xf numFmtId="0" fontId="76" fillId="84" borderId="0" applyNumberFormat="0" applyBorder="0" applyAlignment="0" applyProtection="0"/>
    <xf numFmtId="0" fontId="328" fillId="0" borderId="0"/>
    <xf numFmtId="0" fontId="76" fillId="80" borderId="0" applyNumberFormat="0" applyBorder="0" applyAlignment="0" applyProtection="0"/>
    <xf numFmtId="0" fontId="76" fillId="84" borderId="0" applyNumberFormat="0" applyBorder="0" applyAlignment="0" applyProtection="0"/>
    <xf numFmtId="0" fontId="76" fillId="86"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89" borderId="0" applyNumberFormat="0" applyBorder="0" applyAlignment="0" applyProtection="0"/>
    <xf numFmtId="0" fontId="28" fillId="0" borderId="0"/>
    <xf numFmtId="0" fontId="28" fillId="0" borderId="0"/>
    <xf numFmtId="0" fontId="256" fillId="0" borderId="111" applyNumberFormat="0" applyFill="0" applyBorder="0" applyAlignment="0" applyProtection="0">
      <alignment horizontal="left"/>
    </xf>
    <xf numFmtId="0" fontId="49" fillId="0" borderId="57" applyNumberFormat="0" applyFill="0" applyAlignment="0" applyProtection="0"/>
    <xf numFmtId="0" fontId="76" fillId="84" borderId="0" applyNumberFormat="0" applyBorder="0" applyAlignment="0" applyProtection="0"/>
    <xf numFmtId="2" fontId="202" fillId="0" borderId="111" applyFont="0" applyFill="0" applyBorder="0" applyAlignment="0"/>
    <xf numFmtId="0" fontId="95" fillId="65" borderId="116" applyNumberFormat="0" applyAlignment="0" applyProtection="0"/>
    <xf numFmtId="0" fontId="76" fillId="86" borderId="0" applyNumberFormat="0" applyBorder="0" applyAlignment="0" applyProtection="0"/>
    <xf numFmtId="0" fontId="76" fillId="72" borderId="0" applyNumberFormat="0" applyBorder="0" applyAlignment="0" applyProtection="0"/>
    <xf numFmtId="0" fontId="76" fillId="89" borderId="0" applyNumberFormat="0" applyBorder="0" applyAlignment="0" applyProtection="0"/>
    <xf numFmtId="0" fontId="177" fillId="60" borderId="114" applyNumberFormat="0" applyAlignment="0" applyProtection="0"/>
    <xf numFmtId="0" fontId="76" fillId="73" borderId="0" applyNumberFormat="0" applyBorder="0" applyAlignment="0" applyProtection="0"/>
    <xf numFmtId="0" fontId="98" fillId="0" borderId="0"/>
    <xf numFmtId="0" fontId="98" fillId="0" borderId="0"/>
    <xf numFmtId="0" fontId="28" fillId="0" borderId="0"/>
    <xf numFmtId="0" fontId="28" fillId="0" borderId="0"/>
    <xf numFmtId="2" fontId="202" fillId="0" borderId="111" applyFont="0" applyFill="0" applyBorder="0" applyAlignment="0"/>
    <xf numFmtId="0" fontId="49" fillId="0" borderId="57" applyNumberFormat="0" applyFill="0" applyAlignment="0" applyProtection="0"/>
    <xf numFmtId="0" fontId="101" fillId="0" borderId="112" applyNumberFormat="0" applyFont="0" applyFill="0" applyAlignment="0" applyProtection="0"/>
    <xf numFmtId="4" fontId="71" fillId="91" borderId="116" applyNumberFormat="0" applyProtection="0">
      <alignment horizontal="left" vertical="center" indent="1"/>
    </xf>
    <xf numFmtId="2" fontId="202" fillId="0" borderId="111" applyFont="0" applyFill="0" applyBorder="0" applyAlignment="0"/>
    <xf numFmtId="0" fontId="89" fillId="65" borderId="114" applyNumberFormat="0" applyAlignment="0" applyProtection="0"/>
    <xf numFmtId="4" fontId="71" fillId="91" borderId="116" applyNumberFormat="0" applyProtection="0">
      <alignment vertical="center"/>
    </xf>
    <xf numFmtId="0" fontId="255" fillId="0" borderId="111" applyNumberFormat="0" applyFill="0" applyBorder="0" applyAlignment="0" applyProtection="0">
      <alignment horizontal="left"/>
    </xf>
    <xf numFmtId="0" fontId="49" fillId="0" borderId="113" applyNumberFormat="0" applyFill="0" applyAlignment="0" applyProtection="0"/>
    <xf numFmtId="0" fontId="177" fillId="60" borderId="114" applyNumberFormat="0" applyAlignment="0" applyProtection="0"/>
    <xf numFmtId="0" fontId="76" fillId="80" borderId="0" applyNumberFormat="0" applyBorder="0" applyAlignment="0" applyProtection="0"/>
    <xf numFmtId="0" fontId="49" fillId="0" borderId="57" applyNumberFormat="0" applyFill="0" applyAlignment="0" applyProtection="0"/>
    <xf numFmtId="0" fontId="256" fillId="0" borderId="111" applyNumberFormat="0" applyFill="0" applyBorder="0" applyAlignment="0" applyProtection="0">
      <alignment horizontal="left"/>
    </xf>
    <xf numFmtId="0" fontId="89" fillId="65" borderId="114" applyNumberFormat="0" applyAlignment="0" applyProtection="0"/>
    <xf numFmtId="0" fontId="28" fillId="0" borderId="0"/>
    <xf numFmtId="0" fontId="28" fillId="0" borderId="0"/>
    <xf numFmtId="0" fontId="98" fillId="0" borderId="0"/>
    <xf numFmtId="0" fontId="98" fillId="0" borderId="0"/>
    <xf numFmtId="0" fontId="76" fillId="80" borderId="0" applyNumberFormat="0" applyBorder="0" applyAlignment="0" applyProtection="0"/>
    <xf numFmtId="4" fontId="243" fillId="91" borderId="116" applyNumberFormat="0" applyProtection="0">
      <alignment vertical="center"/>
    </xf>
    <xf numFmtId="0" fontId="328" fillId="0" borderId="0"/>
    <xf numFmtId="0" fontId="76" fillId="72" borderId="0" applyNumberFormat="0" applyBorder="0" applyAlignment="0" applyProtection="0"/>
    <xf numFmtId="0" fontId="76" fillId="73" borderId="0" applyNumberFormat="0" applyBorder="0" applyAlignment="0" applyProtection="0"/>
    <xf numFmtId="0" fontId="76" fillId="89" borderId="0" applyNumberFormat="0" applyBorder="0" applyAlignment="0" applyProtection="0"/>
    <xf numFmtId="0" fontId="76" fillId="86" borderId="0" applyNumberFormat="0" applyBorder="0" applyAlignment="0" applyProtection="0"/>
    <xf numFmtId="187" fontId="28" fillId="95" borderId="54" applyNumberFormat="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1" fillId="0" borderId="0" applyFont="0" applyFill="0" applyBorder="0" applyAlignment="0" applyProtection="0"/>
    <xf numFmtId="9" fontId="1" fillId="0" borderId="0" applyFont="0" applyFill="0" applyBorder="0" applyAlignment="0" applyProtection="0"/>
    <xf numFmtId="0" fontId="1" fillId="0" borderId="0"/>
    <xf numFmtId="196" fontId="1" fillId="0" borderId="0" applyFont="0" applyFill="0" applyBorder="0" applyAlignment="0" applyProtection="0"/>
    <xf numFmtId="9" fontId="1" fillId="0" borderId="0" applyFont="0" applyFill="0" applyBorder="0" applyAlignment="0" applyProtection="0"/>
    <xf numFmtId="0" fontId="1" fillId="0" borderId="0"/>
    <xf numFmtId="196" fontId="1" fillId="0" borderId="0" applyFont="0" applyFill="0" applyBorder="0" applyAlignment="0" applyProtection="0"/>
    <xf numFmtId="9" fontId="1" fillId="0" borderId="0" applyFont="0" applyFill="0" applyBorder="0" applyAlignment="0" applyProtection="0"/>
    <xf numFmtId="0" fontId="1" fillId="0" borderId="0"/>
    <xf numFmtId="196" fontId="1" fillId="0" borderId="0" applyFont="0" applyFill="0" applyBorder="0" applyAlignment="0" applyProtection="0"/>
    <xf numFmtId="9" fontId="1" fillId="0" borderId="0" applyFont="0" applyFill="0" applyBorder="0" applyAlignment="0" applyProtection="0"/>
    <xf numFmtId="0" fontId="1" fillId="0" borderId="0"/>
    <xf numFmtId="19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6" fontId="1" fillId="0" borderId="0" applyFont="0" applyFill="0" applyBorder="0" applyAlignment="0" applyProtection="0"/>
    <xf numFmtId="0" fontId="1" fillId="0" borderId="0"/>
    <xf numFmtId="9" fontId="1" fillId="0" borderId="0" applyFont="0" applyFill="0" applyBorder="0" applyAlignment="0" applyProtection="0"/>
    <xf numFmtId="196" fontId="1" fillId="0" borderId="0" applyFont="0" applyFill="0" applyBorder="0" applyAlignment="0" applyProtection="0"/>
    <xf numFmtId="0" fontId="1" fillId="0" borderId="0"/>
    <xf numFmtId="0" fontId="1" fillId="0" borderId="0"/>
    <xf numFmtId="0" fontId="1" fillId="0" borderId="0"/>
    <xf numFmtId="9" fontId="37" fillId="0" borderId="0" applyFont="0" applyFill="0" applyBorder="0" applyAlignment="0" applyProtection="0"/>
    <xf numFmtId="205" fontId="37" fillId="0" borderId="0" applyFont="0" applyFill="0" applyBorder="0" applyAlignment="0" applyProtection="0"/>
    <xf numFmtId="166" fontId="37" fillId="0" borderId="0" applyFont="0" applyFill="0" applyBorder="0" applyAlignment="0" applyProtection="0"/>
    <xf numFmtId="210" fontId="53"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0" fontId="215" fillId="0" borderId="0"/>
    <xf numFmtId="0" fontId="215" fillId="0" borderId="0"/>
    <xf numFmtId="0" fontId="215" fillId="0" borderId="0"/>
    <xf numFmtId="0" fontId="215" fillId="0" borderId="0"/>
    <xf numFmtId="0" fontId="37" fillId="0" borderId="0"/>
    <xf numFmtId="0" fontId="125" fillId="0" borderId="0"/>
    <xf numFmtId="0" fontId="34" fillId="0" borderId="0"/>
    <xf numFmtId="0" fontId="34" fillId="0" borderId="0"/>
    <xf numFmtId="0" fontId="125" fillId="0" borderId="0"/>
    <xf numFmtId="0" fontId="125" fillId="0" borderId="0"/>
    <xf numFmtId="0" fontId="125" fillId="0" borderId="0"/>
    <xf numFmtId="0" fontId="125" fillId="0" borderId="0"/>
    <xf numFmtId="0" fontId="37" fillId="0" borderId="0"/>
    <xf numFmtId="9" fontId="125" fillId="0" borderId="0" applyFont="0" applyFill="0" applyBorder="0" applyAlignment="0" applyProtection="0"/>
    <xf numFmtId="9" fontId="127"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77" fillId="60" borderId="114" applyNumberFormat="0" applyAlignment="0" applyProtection="0"/>
    <xf numFmtId="4" fontId="71" fillId="101" borderId="116" applyNumberFormat="0" applyProtection="0">
      <alignment horizontal="right" vertical="center"/>
    </xf>
    <xf numFmtId="0" fontId="255" fillId="0" borderId="111" applyNumberFormat="0" applyFill="0" applyBorder="0" applyAlignment="0" applyProtection="0">
      <alignment horizontal="left"/>
    </xf>
    <xf numFmtId="0" fontId="98" fillId="62" borderId="115" applyNumberFormat="0" applyFont="0" applyAlignment="0" applyProtection="0"/>
    <xf numFmtId="0" fontId="95" fillId="65" borderId="116" applyNumberFormat="0" applyAlignment="0" applyProtection="0"/>
    <xf numFmtId="0" fontId="89" fillId="65" borderId="114" applyNumberFormat="0" applyAlignment="0" applyProtection="0"/>
    <xf numFmtId="0" fontId="198" fillId="62" borderId="115" applyNumberFormat="0" applyFont="0" applyAlignment="0" applyProtection="0"/>
    <xf numFmtId="4" fontId="71" fillId="121" borderId="116" applyNumberFormat="0" applyProtection="0">
      <alignment horizontal="right" vertical="center"/>
    </xf>
    <xf numFmtId="4" fontId="71" fillId="118" borderId="116" applyNumberFormat="0" applyProtection="0">
      <alignment horizontal="right" vertical="center"/>
    </xf>
    <xf numFmtId="4" fontId="237" fillId="124" borderId="116" applyNumberFormat="0" applyProtection="0">
      <alignment horizontal="left" vertical="center" indent="1"/>
    </xf>
    <xf numFmtId="0" fontId="60" fillId="54" borderId="80">
      <alignment horizontal="center"/>
    </xf>
    <xf numFmtId="0" fontId="60" fillId="54" borderId="80">
      <alignment horizontal="center"/>
    </xf>
    <xf numFmtId="0" fontId="60" fillId="54" borderId="80">
      <alignment horizontal="center"/>
    </xf>
    <xf numFmtId="0" fontId="60" fillId="54" borderId="80">
      <alignment horizontal="center"/>
    </xf>
    <xf numFmtId="0" fontId="60" fillId="54" borderId="80">
      <alignment horizontal="center"/>
    </xf>
    <xf numFmtId="0" fontId="60" fillId="54" borderId="80">
      <alignment horizontal="center"/>
    </xf>
    <xf numFmtId="4" fontId="50" fillId="0" borderId="80"/>
    <xf numFmtId="4" fontId="50" fillId="0" borderId="80"/>
    <xf numFmtId="4" fontId="50" fillId="0" borderId="80"/>
    <xf numFmtId="4" fontId="50" fillId="0" borderId="80"/>
    <xf numFmtId="4" fontId="50" fillId="0" borderId="80"/>
    <xf numFmtId="4" fontId="50" fillId="0" borderId="80"/>
    <xf numFmtId="0" fontId="61" fillId="0" borderId="80">
      <alignment horizontal="center"/>
    </xf>
    <xf numFmtId="0" fontId="61" fillId="0" borderId="80">
      <alignment horizontal="center"/>
    </xf>
    <xf numFmtId="0" fontId="61" fillId="0" borderId="80">
      <alignment horizontal="center"/>
    </xf>
    <xf numFmtId="0" fontId="61" fillId="0" borderId="80">
      <alignment horizontal="center"/>
    </xf>
    <xf numFmtId="0" fontId="61" fillId="0" borderId="80">
      <alignment horizontal="center"/>
    </xf>
    <xf numFmtId="0" fontId="61" fillId="0" borderId="80">
      <alignment horizontal="center"/>
    </xf>
    <xf numFmtId="0" fontId="62" fillId="55" borderId="80">
      <alignment horizontal="center"/>
    </xf>
    <xf numFmtId="0" fontId="62" fillId="55" borderId="80">
      <alignment horizontal="center"/>
    </xf>
    <xf numFmtId="0" fontId="62" fillId="55" borderId="80">
      <alignment horizontal="center"/>
    </xf>
    <xf numFmtId="0" fontId="62" fillId="55" borderId="80">
      <alignment horizontal="center"/>
    </xf>
    <xf numFmtId="0" fontId="62" fillId="55" borderId="80">
      <alignment horizontal="center"/>
    </xf>
    <xf numFmtId="0" fontId="62" fillId="55" borderId="80">
      <alignment horizontal="center"/>
    </xf>
    <xf numFmtId="0" fontId="60" fillId="54" borderId="80"/>
    <xf numFmtId="0" fontId="60" fillId="54" borderId="80"/>
    <xf numFmtId="0" fontId="60" fillId="54" borderId="80"/>
    <xf numFmtId="0" fontId="60" fillId="54" borderId="80"/>
    <xf numFmtId="0" fontId="60" fillId="54" borderId="80"/>
    <xf numFmtId="0" fontId="60" fillId="54" borderId="80"/>
    <xf numFmtId="0" fontId="133" fillId="60" borderId="114" applyNumberFormat="0" applyAlignment="0" applyProtection="0"/>
    <xf numFmtId="0" fontId="228" fillId="0" borderId="0">
      <protection locked="0"/>
    </xf>
    <xf numFmtId="4" fontId="71" fillId="91" borderId="116" applyNumberFormat="0" applyProtection="0">
      <alignment horizontal="left" vertical="center" indent="1"/>
    </xf>
    <xf numFmtId="0" fontId="133" fillId="60" borderId="114" applyNumberFormat="0" applyAlignment="0" applyProtection="0"/>
    <xf numFmtId="0" fontId="95" fillId="65" borderId="116" applyNumberFormat="0" applyAlignment="0" applyProtection="0"/>
    <xf numFmtId="0" fontId="28" fillId="62" borderId="115" applyNumberFormat="0" applyFont="0" applyAlignment="0" applyProtection="0"/>
    <xf numFmtId="0" fontId="90" fillId="65" borderId="114" applyNumberFormat="0" applyAlignment="0" applyProtection="0"/>
    <xf numFmtId="4" fontId="71" fillId="117" borderId="116" applyNumberFormat="0" applyProtection="0">
      <alignment horizontal="right" vertical="center"/>
    </xf>
    <xf numFmtId="0" fontId="25" fillId="62" borderId="115" applyNumberFormat="0" applyFont="0" applyAlignment="0" applyProtection="0"/>
    <xf numFmtId="0" fontId="237" fillId="0" borderId="117">
      <alignment horizontal="center"/>
    </xf>
    <xf numFmtId="4" fontId="71" fillId="107" borderId="116" applyNumberFormat="0" applyProtection="0">
      <alignment horizontal="right" vertical="center"/>
    </xf>
    <xf numFmtId="0" fontId="95" fillId="65" borderId="116" applyNumberFormat="0" applyAlignment="0" applyProtection="0"/>
    <xf numFmtId="0" fontId="49" fillId="0" borderId="113" applyNumberFormat="0" applyFill="0" applyAlignment="0" applyProtection="0"/>
    <xf numFmtId="0" fontId="177" fillId="60" borderId="114" applyNumberFormat="0" applyAlignment="0" applyProtection="0"/>
    <xf numFmtId="4" fontId="71" fillId="127" borderId="116" applyNumberFormat="0" applyProtection="0">
      <alignment horizontal="left" vertical="center" indent="1"/>
    </xf>
    <xf numFmtId="0" fontId="186" fillId="0" borderId="113" applyNumberFormat="0" applyFill="0" applyAlignment="0" applyProtection="0"/>
    <xf numFmtId="0" fontId="133" fillId="60" borderId="114" applyNumberFormat="0" applyAlignment="0" applyProtection="0"/>
    <xf numFmtId="0" fontId="177" fillId="60" borderId="114" applyNumberFormat="0" applyAlignment="0" applyProtection="0"/>
    <xf numFmtId="4" fontId="71" fillId="119" borderId="116" applyNumberFormat="0" applyProtection="0">
      <alignment horizontal="right" vertical="center"/>
    </xf>
    <xf numFmtId="4" fontId="71" fillId="120" borderId="116" applyNumberFormat="0" applyProtection="0">
      <alignment horizontal="right" vertical="center"/>
    </xf>
    <xf numFmtId="0" fontId="133" fillId="60" borderId="114" applyNumberFormat="0" applyAlignment="0" applyProtection="0"/>
    <xf numFmtId="0" fontId="98" fillId="62" borderId="115" applyNumberFormat="0" applyFont="0" applyAlignment="0" applyProtection="0"/>
    <xf numFmtId="0" fontId="28" fillId="98" borderId="116" applyNumberFormat="0" applyProtection="0">
      <alignment horizontal="left" vertical="center" indent="1"/>
    </xf>
    <xf numFmtId="4" fontId="71" fillId="123" borderId="116" applyNumberFormat="0" applyProtection="0">
      <alignment horizontal="right" vertical="center"/>
    </xf>
    <xf numFmtId="0" fontId="28" fillId="98" borderId="116" applyNumberFormat="0" applyProtection="0">
      <alignment horizontal="left" vertical="center" indent="1"/>
    </xf>
    <xf numFmtId="0" fontId="224" fillId="65" borderId="116" applyNumberFormat="0" applyAlignment="0" applyProtection="0"/>
    <xf numFmtId="4" fontId="71" fillId="125" borderId="116" applyNumberFormat="0" applyProtection="0">
      <alignment horizontal="left" vertical="center" indent="1"/>
    </xf>
    <xf numFmtId="4" fontId="71" fillId="122" borderId="116" applyNumberFormat="0" applyProtection="0">
      <alignment horizontal="right" vertical="center"/>
    </xf>
    <xf numFmtId="0" fontId="89" fillId="65" borderId="114" applyNumberFormat="0" applyAlignment="0" applyProtection="0"/>
    <xf numFmtId="0" fontId="95" fillId="65" borderId="116" applyNumberFormat="0" applyAlignment="0" applyProtection="0"/>
    <xf numFmtId="0" fontId="95" fillId="65" borderId="116" applyNumberFormat="0" applyAlignment="0" applyProtection="0"/>
    <xf numFmtId="251" fontId="154" fillId="0" borderId="114">
      <alignment horizontal="center" vertical="center" wrapText="1"/>
    </xf>
    <xf numFmtId="0" fontId="226" fillId="0" borderId="117">
      <alignment horizontal="center" vertical="center"/>
    </xf>
    <xf numFmtId="166" fontId="1" fillId="0" borderId="0" applyFont="0" applyFill="0" applyBorder="0" applyAlignment="0" applyProtection="0"/>
    <xf numFmtId="166" fontId="37" fillId="0" borderId="0" applyFont="0" applyFill="0" applyBorder="0" applyAlignment="0" applyProtection="0"/>
    <xf numFmtId="0" fontId="25" fillId="56" borderId="0" applyNumberFormat="0" applyBorder="0" applyAlignment="0" applyProtection="0"/>
    <xf numFmtId="0" fontId="25" fillId="4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66"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0" fontId="25" fillId="58" borderId="0" applyNumberFormat="0" applyBorder="0" applyAlignment="0" applyProtection="0"/>
    <xf numFmtId="0" fontId="25" fillId="66" borderId="0" applyNumberFormat="0" applyBorder="0" applyAlignment="0" applyProtection="0"/>
    <xf numFmtId="0" fontId="25" fillId="69" borderId="0" applyNumberFormat="0" applyBorder="0" applyAlignment="0" applyProtection="0"/>
    <xf numFmtId="0" fontId="76" fillId="71" borderId="0" applyNumberFormat="0" applyBorder="0" applyAlignment="0" applyProtection="0"/>
    <xf numFmtId="0" fontId="76" fillId="67"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80" borderId="0" applyNumberFormat="0" applyBorder="0" applyAlignment="0" applyProtection="0"/>
    <xf numFmtId="0" fontId="76" fillId="86"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28" fillId="62" borderId="115" applyNumberFormat="0" applyFont="0" applyAlignment="0" applyProtection="0"/>
    <xf numFmtId="0" fontId="89" fillId="65" borderId="114" applyNumberFormat="0" applyAlignment="0" applyProtection="0"/>
    <xf numFmtId="0" fontId="95" fillId="65" borderId="116" applyNumberFormat="0" applyAlignment="0" applyProtection="0"/>
    <xf numFmtId="0" fontId="85" fillId="0" borderId="0" applyNumberFormat="0" applyFill="0" applyBorder="0" applyAlignment="0" applyProtection="0"/>
    <xf numFmtId="0" fontId="98" fillId="62" borderId="115" applyNumberFormat="0" applyFont="0" applyAlignment="0" applyProtection="0"/>
    <xf numFmtId="0" fontId="89" fillId="65" borderId="114" applyNumberFormat="0" applyAlignment="0" applyProtection="0"/>
    <xf numFmtId="0" fontId="89" fillId="65" borderId="114" applyNumberFormat="0" applyAlignment="0" applyProtection="0"/>
    <xf numFmtId="0" fontId="89" fillId="65" borderId="114" applyNumberFormat="0" applyAlignment="0" applyProtection="0"/>
    <xf numFmtId="0" fontId="89" fillId="65" borderId="114" applyNumberFormat="0" applyAlignment="0" applyProtection="0"/>
    <xf numFmtId="0" fontId="89" fillId="65" borderId="114" applyNumberFormat="0" applyAlignment="0" applyProtection="0"/>
    <xf numFmtId="0" fontId="89" fillId="65" borderId="114" applyNumberFormat="0" applyAlignment="0" applyProtection="0"/>
    <xf numFmtId="0" fontId="108" fillId="0" borderId="56" applyNumberFormat="0" applyFill="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25" fillId="0" borderId="0" applyFont="0" applyFill="0" applyBorder="0" applyAlignment="0" applyProtection="0"/>
    <xf numFmtId="167" fontId="37" fillId="0" borderId="0" applyFont="0" applyFill="0" applyBorder="0" applyAlignment="0" applyProtection="0"/>
    <xf numFmtId="0" fontId="98" fillId="62" borderId="115" applyNumberFormat="0" applyFont="0" applyAlignment="0" applyProtection="0"/>
    <xf numFmtId="0" fontId="98" fillId="62" borderId="115" applyNumberFormat="0" applyFont="0" applyAlignment="0" applyProtection="0"/>
    <xf numFmtId="0" fontId="37" fillId="0" borderId="0"/>
    <xf numFmtId="0" fontId="37" fillId="0" borderId="0"/>
    <xf numFmtId="0" fontId="37" fillId="0" borderId="0"/>
    <xf numFmtId="0" fontId="98" fillId="0" borderId="0"/>
    <xf numFmtId="0" fontId="98" fillId="0" borderId="0"/>
    <xf numFmtId="0" fontId="98" fillId="0" borderId="0"/>
    <xf numFmtId="0" fontId="133" fillId="60" borderId="114" applyNumberFormat="0" applyAlignment="0" applyProtection="0"/>
    <xf numFmtId="0" fontId="98" fillId="0" borderId="0"/>
    <xf numFmtId="0" fontId="133" fillId="60" borderId="114" applyNumberFormat="0" applyAlignment="0" applyProtection="0"/>
    <xf numFmtId="0" fontId="133" fillId="60" borderId="114" applyNumberFormat="0" applyAlignment="0" applyProtection="0"/>
    <xf numFmtId="0" fontId="49" fillId="0" borderId="113" applyNumberFormat="0" applyFill="0" applyAlignment="0" applyProtection="0"/>
    <xf numFmtId="211" fontId="28" fillId="0" borderId="0" applyFont="0" applyFill="0" applyBorder="0" applyAlignment="0" applyProtection="0"/>
    <xf numFmtId="0" fontId="98" fillId="0" borderId="0"/>
    <xf numFmtId="0" fontId="37" fillId="0" borderId="0"/>
    <xf numFmtId="0" fontId="37" fillId="0" borderId="0"/>
    <xf numFmtId="0" fontId="28" fillId="51" borderId="116" applyNumberFormat="0">
      <alignment vertical="center"/>
    </xf>
    <xf numFmtId="0" fontId="98" fillId="62" borderId="115" applyNumberFormat="0" applyFont="0" applyAlignment="0" applyProtection="0"/>
    <xf numFmtId="0" fontId="98" fillId="62" borderId="115" applyNumberFormat="0" applyFont="0" applyAlignment="0" applyProtection="0"/>
    <xf numFmtId="0" fontId="36" fillId="48" borderId="0" applyNumberFormat="0" applyBorder="0" applyAlignment="0" applyProtection="0"/>
    <xf numFmtId="0" fontId="133" fillId="60" borderId="114" applyNumberFormat="0" applyAlignment="0" applyProtection="0"/>
    <xf numFmtId="0" fontId="36" fillId="48" borderId="0" applyNumberFormat="0" applyBorder="0" applyAlignment="0" applyProtection="0"/>
    <xf numFmtId="0" fontId="95" fillId="65" borderId="116" applyNumberFormat="0" applyAlignment="0" applyProtection="0"/>
    <xf numFmtId="0" fontId="133" fillId="60" borderId="114" applyNumberFormat="0" applyAlignment="0" applyProtection="0"/>
    <xf numFmtId="0" fontId="49" fillId="0" borderId="113" applyNumberFormat="0" applyFill="0" applyAlignment="0" applyProtection="0"/>
    <xf numFmtId="167" fontId="25" fillId="0" borderId="0" applyFont="0" applyFill="0" applyBorder="0" applyAlignment="0" applyProtection="0"/>
    <xf numFmtId="167" fontId="98" fillId="0" borderId="0" applyFont="0" applyFill="0" applyBorder="0" applyAlignment="0" applyProtection="0"/>
    <xf numFmtId="167" fontId="25" fillId="0" borderId="0" applyFont="0" applyFill="0" applyBorder="0" applyAlignment="0" applyProtection="0"/>
    <xf numFmtId="0" fontId="89" fillId="65" borderId="114" applyNumberFormat="0" applyAlignment="0" applyProtection="0"/>
    <xf numFmtId="0" fontId="108" fillId="0" borderId="56" applyNumberFormat="0" applyFill="0" applyAlignment="0" applyProtection="0"/>
    <xf numFmtId="0" fontId="98" fillId="62" borderId="115" applyNumberFormat="0" applyFont="0" applyAlignment="0" applyProtection="0"/>
    <xf numFmtId="270" fontId="28" fillId="0" borderId="0" applyFont="0" applyFill="0" applyBorder="0" applyAlignment="0" applyProtection="0"/>
    <xf numFmtId="270" fontId="9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5" fillId="0" borderId="0" applyFont="0" applyFill="0" applyBorder="0" applyAlignment="0" applyProtection="0"/>
    <xf numFmtId="270" fontId="98"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6" fontId="37"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6" fontId="37"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37"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223" fontId="28" fillId="0" borderId="0" applyFont="0" applyFill="0" applyBorder="0" applyAlignment="0" applyProtection="0"/>
    <xf numFmtId="27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08" fillId="70" borderId="0" applyNumberFormat="0" applyBorder="0" applyAlignment="0" applyProtection="0"/>
    <xf numFmtId="0" fontId="98" fillId="0" borderId="0"/>
    <xf numFmtId="0" fontId="98" fillId="0" borderId="0"/>
    <xf numFmtId="0" fontId="98" fillId="0" borderId="0"/>
    <xf numFmtId="0" fontId="98" fillId="0" borderId="0"/>
    <xf numFmtId="0" fontId="98" fillId="0" borderId="0"/>
    <xf numFmtId="0" fontId="37" fillId="0" borderId="0"/>
    <xf numFmtId="0" fontId="37" fillId="0" borderId="0"/>
    <xf numFmtId="0" fontId="37" fillId="0" borderId="0"/>
    <xf numFmtId="0" fontId="28" fillId="62" borderId="115" applyNumberFormat="0" applyFont="0" applyAlignment="0" applyProtection="0"/>
    <xf numFmtId="0" fontId="28" fillId="62" borderId="115" applyNumberFormat="0" applyFont="0" applyAlignment="0" applyProtection="0"/>
    <xf numFmtId="0" fontId="25" fillId="62" borderId="115" applyNumberFormat="0" applyFont="0" applyAlignment="0" applyProtection="0"/>
    <xf numFmtId="0" fontId="95" fillId="65" borderId="116" applyNumberFormat="0" applyAlignment="0" applyProtection="0"/>
    <xf numFmtId="0" fontId="98" fillId="62" borderId="115" applyNumberFormat="0" applyFont="0" applyAlignment="0" applyProtection="0"/>
    <xf numFmtId="9" fontId="37" fillId="0" borderId="0" applyFont="0" applyFill="0" applyBorder="0" applyAlignment="0" applyProtection="0"/>
    <xf numFmtId="0" fontId="237" fillId="0" borderId="117">
      <alignment horizontal="center"/>
    </xf>
    <xf numFmtId="9" fontId="98" fillId="0" borderId="0" applyFont="0" applyFill="0" applyBorder="0" applyAlignment="0" applyProtection="0"/>
    <xf numFmtId="0" fontId="95" fillId="65" borderId="116" applyNumberFormat="0" applyAlignment="0" applyProtection="0"/>
    <xf numFmtId="4" fontId="71" fillId="91" borderId="116" applyNumberFormat="0" applyProtection="0">
      <alignment vertical="center"/>
    </xf>
    <xf numFmtId="4" fontId="243" fillId="91" borderId="116" applyNumberFormat="0" applyProtection="0">
      <alignment vertical="center"/>
    </xf>
    <xf numFmtId="4" fontId="71" fillId="91" borderId="116" applyNumberFormat="0" applyProtection="0">
      <alignment horizontal="left" vertical="center" indent="1"/>
    </xf>
    <xf numFmtId="4" fontId="71" fillId="91" borderId="116" applyNumberFormat="0" applyProtection="0">
      <alignment horizontal="left" vertical="center" indent="1"/>
    </xf>
    <xf numFmtId="0" fontId="28" fillId="98" borderId="116" applyNumberFormat="0" applyProtection="0">
      <alignment horizontal="left" vertical="center" indent="1"/>
    </xf>
    <xf numFmtId="4" fontId="71" fillId="117" borderId="116" applyNumberFormat="0" applyProtection="0">
      <alignment horizontal="right" vertical="center"/>
    </xf>
    <xf numFmtId="4" fontId="71" fillId="101" borderId="116" applyNumberFormat="0" applyProtection="0">
      <alignment horizontal="right" vertical="center"/>
    </xf>
    <xf numFmtId="4" fontId="71" fillId="118" borderId="116" applyNumberFormat="0" applyProtection="0">
      <alignment horizontal="right" vertical="center"/>
    </xf>
    <xf numFmtId="4" fontId="71" fillId="107" borderId="116" applyNumberFormat="0" applyProtection="0">
      <alignment horizontal="right" vertical="center"/>
    </xf>
    <xf numFmtId="4" fontId="71" fillId="119" borderId="116" applyNumberFormat="0" applyProtection="0">
      <alignment horizontal="right" vertical="center"/>
    </xf>
    <xf numFmtId="4" fontId="71" fillId="120" borderId="116" applyNumberFormat="0" applyProtection="0">
      <alignment horizontal="right" vertical="center"/>
    </xf>
    <xf numFmtId="4" fontId="71" fillId="121" borderId="116" applyNumberFormat="0" applyProtection="0">
      <alignment horizontal="right" vertical="center"/>
    </xf>
    <xf numFmtId="4" fontId="71" fillId="122" borderId="116" applyNumberFormat="0" applyProtection="0">
      <alignment horizontal="right" vertical="center"/>
    </xf>
    <xf numFmtId="4" fontId="71" fillId="123" borderId="116" applyNumberFormat="0" applyProtection="0">
      <alignment horizontal="right" vertical="center"/>
    </xf>
    <xf numFmtId="4" fontId="237" fillId="124" borderId="116" applyNumberFormat="0" applyProtection="0">
      <alignment horizontal="left" vertical="center" indent="1"/>
    </xf>
    <xf numFmtId="0" fontId="28" fillId="98" borderId="116" applyNumberFormat="0" applyProtection="0">
      <alignment horizontal="left" vertical="center" indent="1"/>
    </xf>
    <xf numFmtId="4" fontId="71" fillId="125" borderId="116" applyNumberFormat="0" applyProtection="0">
      <alignment horizontal="left" vertical="center" indent="1"/>
    </xf>
    <xf numFmtId="4" fontId="71" fillId="127" borderId="116" applyNumberFormat="0" applyProtection="0">
      <alignment horizontal="left" vertical="center" indent="1"/>
    </xf>
    <xf numFmtId="0" fontId="28" fillId="127" borderId="116" applyNumberFormat="0" applyProtection="0">
      <alignment horizontal="left" vertical="center" indent="1"/>
    </xf>
    <xf numFmtId="0" fontId="28" fillId="127" borderId="116" applyNumberFormat="0" applyProtection="0">
      <alignment horizontal="left" vertical="center" indent="1"/>
    </xf>
    <xf numFmtId="0" fontId="28" fillId="128" borderId="116" applyNumberFormat="0" applyProtection="0">
      <alignment horizontal="left" vertical="center" indent="1"/>
    </xf>
    <xf numFmtId="0" fontId="28" fillId="128" borderId="116" applyNumberFormat="0" applyProtection="0">
      <alignment horizontal="left" vertical="center" indent="1"/>
    </xf>
    <xf numFmtId="0" fontId="28" fillId="51" borderId="116" applyNumberFormat="0" applyProtection="0">
      <alignment horizontal="left" vertical="center" indent="1"/>
    </xf>
    <xf numFmtId="0" fontId="28" fillId="51" borderId="116" applyNumberFormat="0" applyProtection="0">
      <alignment horizontal="left" vertical="center" indent="1"/>
    </xf>
    <xf numFmtId="0" fontId="28" fillId="98" borderId="116" applyNumberFormat="0" applyProtection="0">
      <alignment horizontal="left" vertical="center" indent="1"/>
    </xf>
    <xf numFmtId="0" fontId="28" fillId="98" borderId="116" applyNumberFormat="0" applyProtection="0">
      <alignment horizontal="left" vertical="center" indent="1"/>
    </xf>
    <xf numFmtId="4" fontId="71" fillId="49" borderId="116" applyNumberFormat="0" applyProtection="0">
      <alignment vertical="center"/>
    </xf>
    <xf numFmtId="4" fontId="243" fillId="49" borderId="116" applyNumberFormat="0" applyProtection="0">
      <alignment vertical="center"/>
    </xf>
    <xf numFmtId="4" fontId="71" fillId="49" borderId="116" applyNumberFormat="0" applyProtection="0">
      <alignment horizontal="left" vertical="center" indent="1"/>
    </xf>
    <xf numFmtId="4" fontId="71" fillId="49" borderId="116" applyNumberFormat="0" applyProtection="0">
      <alignment horizontal="left" vertical="center" indent="1"/>
    </xf>
    <xf numFmtId="4" fontId="71" fillId="125" borderId="116" applyNumberFormat="0" applyProtection="0">
      <alignment horizontal="right" vertical="center"/>
    </xf>
    <xf numFmtId="4" fontId="243" fillId="125" borderId="116" applyNumberFormat="0" applyProtection="0">
      <alignment horizontal="right" vertical="center"/>
    </xf>
    <xf numFmtId="0" fontId="28" fillId="98" borderId="116" applyNumberFormat="0" applyProtection="0">
      <alignment horizontal="left" vertical="center" indent="1"/>
    </xf>
    <xf numFmtId="0" fontId="28" fillId="98" borderId="116" applyNumberFormat="0" applyProtection="0">
      <alignment horizontal="left" vertical="center" indent="1"/>
    </xf>
    <xf numFmtId="4" fontId="51" fillId="125" borderId="116" applyNumberFormat="0" applyProtection="0">
      <alignment horizontal="right" vertical="center"/>
    </xf>
    <xf numFmtId="0" fontId="102" fillId="57" borderId="0" applyNumberFormat="0" applyBorder="0" applyAlignment="0" applyProtection="0"/>
    <xf numFmtId="0" fontId="133" fillId="60" borderId="114" applyNumberFormat="0" applyAlignment="0" applyProtection="0"/>
    <xf numFmtId="0" fontId="89" fillId="65" borderId="114" applyNumberFormat="0" applyAlignment="0" applyProtection="0"/>
    <xf numFmtId="0" fontId="95" fillId="65" borderId="116" applyNumberFormat="0" applyAlignment="0" applyProtection="0"/>
    <xf numFmtId="0" fontId="49" fillId="0" borderId="113" applyNumberFormat="0" applyFill="0" applyAlignment="0" applyProtection="0"/>
    <xf numFmtId="0" fontId="49" fillId="0" borderId="113" applyNumberFormat="0" applyFill="0" applyAlignment="0" applyProtection="0"/>
    <xf numFmtId="0" fontId="133" fillId="60" borderId="114" applyNumberFormat="0" applyAlignment="0" applyProtection="0"/>
    <xf numFmtId="0" fontId="86" fillId="0" borderId="0" applyNumberFormat="0" applyFill="0" applyBorder="0" applyAlignment="0" applyProtection="0"/>
    <xf numFmtId="0" fontId="207" fillId="0" borderId="0" applyNumberFormat="0" applyFill="0" applyBorder="0" applyAlignment="0" applyProtection="0"/>
    <xf numFmtId="0" fontId="67" fillId="0" borderId="45" applyNumberFormat="0" applyFill="0" applyAlignment="0" applyProtection="0"/>
    <xf numFmtId="0" fontId="68" fillId="0" borderId="46" applyNumberFormat="0" applyFill="0" applyAlignment="0" applyProtection="0"/>
    <xf numFmtId="0" fontId="75" fillId="0" borderId="47" applyNumberFormat="0" applyFill="0" applyAlignment="0" applyProtection="0"/>
    <xf numFmtId="0" fontId="75" fillId="0" borderId="0" applyNumberFormat="0" applyFill="0" applyBorder="0" applyAlignment="0" applyProtection="0"/>
    <xf numFmtId="0" fontId="207" fillId="0" borderId="0" applyNumberFormat="0" applyFill="0" applyBorder="0" applyAlignment="0" applyProtection="0"/>
    <xf numFmtId="0" fontId="49" fillId="0" borderId="113" applyNumberFormat="0" applyFill="0" applyAlignment="0" applyProtection="0"/>
    <xf numFmtId="0" fontId="49" fillId="0" borderId="113" applyNumberFormat="0" applyFill="0" applyAlignment="0" applyProtection="0"/>
    <xf numFmtId="0" fontId="49" fillId="0" borderId="113" applyNumberFormat="0" applyFill="0" applyAlignment="0" applyProtection="0"/>
    <xf numFmtId="0" fontId="49" fillId="0" borderId="113" applyNumberFormat="0" applyFill="0" applyAlignment="0" applyProtection="0"/>
    <xf numFmtId="0" fontId="95" fillId="65" borderId="116" applyNumberFormat="0" applyAlignment="0" applyProtection="0"/>
    <xf numFmtId="0" fontId="95" fillId="65" borderId="116" applyNumberFormat="0" applyAlignment="0" applyProtection="0"/>
    <xf numFmtId="0" fontId="95" fillId="65" borderId="116" applyNumberFormat="0" applyAlignment="0" applyProtection="0"/>
    <xf numFmtId="0" fontId="46" fillId="75" borderId="55" applyNumberFormat="0" applyAlignment="0" applyProtection="0"/>
    <xf numFmtId="0" fontId="37" fillId="0" borderId="0"/>
    <xf numFmtId="166" fontId="37" fillId="0" borderId="0" applyFont="0" applyFill="0" applyBorder="0" applyAlignment="0" applyProtection="0"/>
    <xf numFmtId="166" fontId="37" fillId="0" borderId="0" applyFont="0" applyFill="0" applyBorder="0" applyAlignment="0" applyProtection="0"/>
    <xf numFmtId="166" fontId="18" fillId="0" borderId="0" applyFont="0" applyFill="0" applyBorder="0" applyAlignment="0" applyProtection="0"/>
    <xf numFmtId="166" fontId="98"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98" fillId="0" borderId="0" applyFont="0" applyFill="0" applyBorder="0" applyAlignment="0" applyProtection="0"/>
    <xf numFmtId="166" fontId="18"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25" fillId="0" borderId="0" applyFont="0" applyFill="0" applyBorder="0" applyAlignment="0" applyProtection="0"/>
    <xf numFmtId="166" fontId="37" fillId="0" borderId="0" applyFont="0" applyFill="0" applyBorder="0" applyAlignment="0" applyProtection="0"/>
    <xf numFmtId="0" fontId="98" fillId="0" borderId="0"/>
    <xf numFmtId="166" fontId="25" fillId="0" borderId="0" applyFont="0" applyFill="0" applyBorder="0" applyAlignment="0" applyProtection="0"/>
    <xf numFmtId="166" fontId="98" fillId="0" borderId="0" applyFont="0" applyFill="0" applyBorder="0" applyAlignment="0" applyProtection="0"/>
    <xf numFmtId="166" fontId="25" fillId="0" borderId="0" applyFont="0" applyFill="0" applyBorder="0" applyAlignment="0" applyProtection="0"/>
    <xf numFmtId="164" fontId="28" fillId="0" borderId="0" applyFont="0" applyFill="0" applyBorder="0" applyAlignment="0" applyProtection="0"/>
    <xf numFmtId="164" fontId="9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5" fillId="0" borderId="0" applyFont="0" applyFill="0" applyBorder="0" applyAlignment="0" applyProtection="0"/>
    <xf numFmtId="164" fontId="9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1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18"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8" fillId="0" borderId="0" applyFont="0" applyFill="0" applyBorder="0" applyAlignment="0" applyProtection="0"/>
    <xf numFmtId="166" fontId="25" fillId="0" borderId="0" applyFont="0" applyFill="0" applyBorder="0" applyAlignment="0" applyProtection="0"/>
    <xf numFmtId="166" fontId="1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 fillId="0" borderId="0"/>
    <xf numFmtId="0" fontId="37"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6" fontId="25" fillId="0" borderId="0" applyFont="0" applyFill="0" applyBorder="0" applyAlignment="0" applyProtection="0"/>
    <xf numFmtId="271" fontId="37" fillId="0" borderId="0" applyFont="0" applyFill="0" applyBorder="0" applyAlignment="0" applyProtection="0"/>
    <xf numFmtId="0" fontId="17" fillId="9" borderId="0" applyNumberFormat="0" applyBorder="0" applyAlignment="0" applyProtection="0"/>
    <xf numFmtId="0" fontId="89" fillId="65" borderId="114" applyNumberFormat="0" applyAlignment="0" applyProtection="0"/>
    <xf numFmtId="0" fontId="90" fillId="65" borderId="114" applyNumberFormat="0" applyAlignment="0" applyProtection="0"/>
    <xf numFmtId="0" fontId="99" fillId="60" borderId="114" applyNumberFormat="0" applyAlignment="0" applyProtection="0"/>
    <xf numFmtId="0" fontId="89" fillId="65" borderId="114" applyNumberFormat="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28"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8" fillId="0" borderId="0" applyFont="0" applyFill="0" applyBorder="0" applyAlignment="0" applyProtection="0"/>
    <xf numFmtId="0" fontId="127" fillId="62" borderId="115" applyNumberFormat="0" applyFont="0" applyAlignment="0" applyProtection="0"/>
    <xf numFmtId="0" fontId="133" fillId="60" borderId="114" applyNumberFormat="0" applyAlignment="0" applyProtection="0"/>
    <xf numFmtId="210" fontId="28" fillId="0" borderId="0" applyFont="0" applyFill="0" applyBorder="0" applyAlignment="0" applyProtection="0"/>
    <xf numFmtId="0" fontId="183" fillId="62" borderId="115" applyNumberFormat="0" applyFont="0" applyAlignment="0" applyProtection="0"/>
    <xf numFmtId="0" fontId="185" fillId="65" borderId="116" applyNumberFormat="0" applyAlignment="0" applyProtection="0"/>
    <xf numFmtId="0" fontId="49" fillId="0" borderId="113" applyNumberFormat="0" applyFill="0" applyAlignment="0" applyProtection="0"/>
    <xf numFmtId="0" fontId="186" fillId="0" borderId="113" applyNumberFormat="0" applyFill="0" applyAlignment="0" applyProtection="0"/>
    <xf numFmtId="0" fontId="98" fillId="62" borderId="115" applyNumberFormat="0" applyFont="0" applyAlignment="0" applyProtection="0"/>
    <xf numFmtId="0" fontId="198" fillId="62" borderId="115" applyNumberFormat="0" applyFont="0" applyAlignment="0" applyProtection="0"/>
    <xf numFmtId="167" fontId="37" fillId="0" borderId="0" applyFont="0" applyFill="0" applyBorder="0" applyAlignment="0" applyProtection="0"/>
    <xf numFmtId="0" fontId="18" fillId="0" borderId="0"/>
    <xf numFmtId="0" fontId="34" fillId="0" borderId="0"/>
    <xf numFmtId="0" fontId="34" fillId="0" borderId="0"/>
    <xf numFmtId="0" fontId="34" fillId="0" borderId="0"/>
    <xf numFmtId="0" fontId="34" fillId="0" borderId="0"/>
    <xf numFmtId="0" fontId="34" fillId="0" borderId="0"/>
    <xf numFmtId="0" fontId="37" fillId="0" borderId="0"/>
    <xf numFmtId="0" fontId="126" fillId="0" borderId="0"/>
    <xf numFmtId="0" fontId="37" fillId="0" borderId="0"/>
    <xf numFmtId="0" fontId="223" fillId="0" borderId="113" applyNumberFormat="0" applyFill="0" applyAlignment="0" applyProtection="0"/>
    <xf numFmtId="0" fontId="98" fillId="62" borderId="115" applyNumberFormat="0" applyFont="0" applyAlignment="0" applyProtection="0"/>
    <xf numFmtId="0" fontId="198" fillId="62" borderId="115" applyNumberFormat="0" applyFont="0" applyAlignment="0" applyProtection="0"/>
    <xf numFmtId="9" fontId="98" fillId="0" borderId="0" applyFont="0" applyFill="0" applyBorder="0" applyAlignment="0" applyProtection="0"/>
    <xf numFmtId="0" fontId="133" fillId="60" borderId="114" applyNumberFormat="0" applyAlignment="0" applyProtection="0"/>
    <xf numFmtId="0" fontId="250" fillId="60" borderId="114" applyNumberFormat="0" applyAlignment="0" applyProtection="0"/>
    <xf numFmtId="0" fontId="95" fillId="65" borderId="116" applyNumberFormat="0" applyAlignment="0" applyProtection="0"/>
    <xf numFmtId="0" fontId="261" fillId="65" borderId="114" applyNumberFormat="0" applyAlignment="0" applyProtection="0"/>
    <xf numFmtId="0" fontId="95" fillId="65" borderId="116" applyNumberFormat="0" applyAlignment="0" applyProtection="0"/>
    <xf numFmtId="0" fontId="286" fillId="65" borderId="116" applyNumberFormat="0" applyAlignment="0" applyProtection="0"/>
    <xf numFmtId="0" fontId="1" fillId="0" borderId="0"/>
    <xf numFmtId="9" fontId="1" fillId="0" borderId="0" applyFont="0" applyFill="0" applyBorder="0" applyAlignment="0" applyProtection="0"/>
    <xf numFmtId="166" fontId="18" fillId="0" borderId="0" applyFont="0" applyFill="0" applyBorder="0" applyAlignment="0" applyProtection="0"/>
    <xf numFmtId="0" fontId="37" fillId="0" borderId="0"/>
    <xf numFmtId="0" fontId="98" fillId="0" borderId="0"/>
    <xf numFmtId="0" fontId="98" fillId="0" borderId="0"/>
    <xf numFmtId="0" fontId="98" fillId="0" borderId="0"/>
    <xf numFmtId="0" fontId="98" fillId="0" borderId="0"/>
    <xf numFmtId="43" fontId="1" fillId="0" borderId="0" applyFont="0" applyFill="0" applyBorder="0" applyAlignment="0" applyProtection="0"/>
    <xf numFmtId="43" fontId="1" fillId="0" borderId="0" applyFont="0" applyFill="0" applyBorder="0" applyAlignment="0" applyProtection="0"/>
    <xf numFmtId="179" fontId="65" fillId="51" borderId="147" applyNumberFormat="0" applyFont="0" applyFill="0" applyBorder="0" applyAlignment="0" applyProtection="0">
      <alignment horizontal="center" vertical="center" wrapText="1"/>
      <protection locked="0"/>
    </xf>
    <xf numFmtId="179" fontId="65" fillId="51" borderId="147" applyNumberFormat="0" applyFont="0" applyFill="0" applyBorder="0" applyAlignment="0" applyProtection="0">
      <alignment horizontal="center" vertical="center" wrapText="1"/>
      <protection locked="0"/>
    </xf>
    <xf numFmtId="179" fontId="65" fillId="51" borderId="147" applyNumberFormat="0" applyFont="0" applyFill="0" applyBorder="0" applyAlignment="0" applyProtection="0">
      <alignment horizontal="center" vertical="center" wrapText="1"/>
      <protection locked="0"/>
    </xf>
    <xf numFmtId="179" fontId="65" fillId="51" borderId="147" applyNumberFormat="0" applyFont="0" applyFill="0" applyBorder="0" applyAlignment="0" applyProtection="0">
      <alignment horizontal="center" vertical="center" wrapText="1"/>
      <protection locked="0"/>
    </xf>
    <xf numFmtId="179" fontId="65" fillId="51" borderId="147" applyNumberFormat="0" applyFont="0" applyFill="0" applyBorder="0" applyAlignment="0" applyProtection="0">
      <alignment horizontal="center" vertical="center" wrapText="1"/>
      <protection locked="0"/>
    </xf>
    <xf numFmtId="179" fontId="65" fillId="51" borderId="147" applyNumberFormat="0" applyFont="0" applyFill="0" applyBorder="0" applyAlignment="0" applyProtection="0">
      <alignment horizontal="center" vertical="center" wrapText="1"/>
      <protection locked="0"/>
    </xf>
    <xf numFmtId="179" fontId="65" fillId="51" borderId="147" applyNumberFormat="0" applyFont="0" applyFill="0" applyBorder="0" applyAlignment="0" applyProtection="0">
      <alignment horizontal="center" vertical="center" wrapText="1"/>
      <protection locked="0"/>
    </xf>
    <xf numFmtId="179" fontId="65" fillId="51" borderId="147" applyNumberFormat="0" applyFont="0" applyFill="0" applyBorder="0" applyAlignment="0" applyProtection="0">
      <alignment horizontal="center" vertical="center" wrapText="1"/>
      <protection locked="0"/>
    </xf>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89"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0" fillId="65" borderId="149"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99" fillId="60" borderId="149" applyNumberFormat="0" applyAlignment="0" applyProtection="0"/>
    <xf numFmtId="0" fontId="99" fillId="60" borderId="149" applyNumberFormat="0" applyAlignment="0" applyProtection="0"/>
    <xf numFmtId="0" fontId="99" fillId="60" borderId="149" applyNumberFormat="0" applyAlignment="0" applyProtection="0"/>
    <xf numFmtId="0" fontId="101" fillId="0" borderId="151" applyNumberFormat="0" applyFont="0" applyFill="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105"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106" fillId="61"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25" fillId="0" borderId="0" applyFont="0" applyFill="0" applyBorder="0" applyAlignment="0" applyProtection="0"/>
    <xf numFmtId="43" fontId="37" fillId="0" borderId="0" applyFont="0" applyFill="0" applyBorder="0" applyAlignment="0" applyProtection="0"/>
    <xf numFmtId="43" fontId="125"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1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5"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37"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8" fillId="0" borderId="0" applyFont="0" applyFill="0" applyBorder="0" applyAlignment="0" applyProtection="0"/>
    <xf numFmtId="43" fontId="25" fillId="0" borderId="0" applyFont="0" applyFill="0" applyBorder="0" applyAlignment="0" applyProtection="0"/>
    <xf numFmtId="43" fontId="1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9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8" fillId="0" borderId="0" applyFont="0" applyFill="0" applyBorder="0" applyAlignment="0" applyProtection="0"/>
    <xf numFmtId="43" fontId="1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37" fillId="0" borderId="0" applyFont="0" applyFill="0" applyBorder="0" applyAlignment="0" applyProtection="0"/>
    <xf numFmtId="43" fontId="1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5" fillId="0" borderId="0" applyFont="0" applyFill="0" applyBorder="0" applyAlignment="0" applyProtection="0"/>
    <xf numFmtId="43" fontId="3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127" fillId="62" borderId="148" applyNumberFormat="0" applyFont="0" applyAlignment="0" applyProtection="0"/>
    <xf numFmtId="0" fontId="127" fillId="62" borderId="148" applyNumberFormat="0" applyFont="0" applyAlignment="0" applyProtection="0"/>
    <xf numFmtId="0" fontId="127"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127"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127"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43" fontId="98" fillId="0" borderId="0" applyFont="0" applyFill="0" applyBorder="0" applyAlignment="0" applyProtection="0"/>
    <xf numFmtId="43" fontId="18" fillId="0" borderId="0" applyFont="0" applyFill="0" applyBorder="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9"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8" fillId="51" borderId="150" applyNumberFormat="0">
      <alignment vertical="center"/>
    </xf>
    <xf numFmtId="0" fontId="28" fillId="51" borderId="150" applyNumberFormat="0">
      <alignment vertical="center"/>
    </xf>
    <xf numFmtId="0" fontId="28" fillId="51" borderId="150" applyNumberFormat="0">
      <alignment vertical="center"/>
    </xf>
    <xf numFmtId="0" fontId="28" fillId="51" borderId="150" applyNumberFormat="0">
      <alignment vertical="center"/>
    </xf>
    <xf numFmtId="0" fontId="28" fillId="51" borderId="150" applyNumberFormat="0">
      <alignment vertical="center"/>
    </xf>
    <xf numFmtId="0" fontId="28" fillId="51" borderId="150" applyNumberFormat="0">
      <alignment vertical="center"/>
    </xf>
    <xf numFmtId="0" fontId="28" fillId="51" borderId="150" applyNumberFormat="0">
      <alignment vertical="center"/>
    </xf>
    <xf numFmtId="0" fontId="28" fillId="51" borderId="150" applyNumberFormat="0">
      <alignment vertical="center"/>
    </xf>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33"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177" fillId="60" borderId="149" applyNumberFormat="0" applyAlignment="0" applyProtection="0"/>
    <xf numFmtId="0" fontId="28" fillId="91" borderId="153" applyNumberFormat="0" applyAlignment="0">
      <protection locked="0"/>
    </xf>
    <xf numFmtId="0" fontId="28" fillId="91" borderId="153" applyNumberFormat="0" applyAlignment="0">
      <protection locked="0"/>
    </xf>
    <xf numFmtId="0" fontId="28" fillId="91" borderId="153" applyNumberFormat="0" applyAlignment="0">
      <protection locked="0"/>
    </xf>
    <xf numFmtId="0" fontId="28" fillId="91" borderId="153" applyNumberFormat="0" applyAlignment="0">
      <protection locked="0"/>
    </xf>
    <xf numFmtId="0" fontId="28" fillId="91" borderId="153" applyNumberFormat="0" applyAlignment="0">
      <protection locked="0"/>
    </xf>
    <xf numFmtId="0" fontId="28" fillId="91" borderId="153" applyNumberFormat="0" applyAlignment="0">
      <protection locked="0"/>
    </xf>
    <xf numFmtId="0" fontId="28" fillId="91" borderId="153" applyNumberFormat="0" applyAlignment="0">
      <protection locked="0"/>
    </xf>
    <xf numFmtId="0" fontId="28" fillId="91" borderId="153" applyNumberFormat="0" applyAlignment="0">
      <protection locked="0"/>
    </xf>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83" fillId="62" borderId="148" applyNumberFormat="0" applyFont="0" applyAlignment="0" applyProtection="0"/>
    <xf numFmtId="0" fontId="183" fillId="62" borderId="148" applyNumberFormat="0" applyFont="0" applyAlignment="0" applyProtection="0"/>
    <xf numFmtId="0" fontId="183" fillId="62" borderId="148" applyNumberFormat="0" applyFont="0" applyAlignment="0" applyProtection="0"/>
    <xf numFmtId="0" fontId="185" fillId="65" borderId="150" applyNumberFormat="0" applyAlignment="0" applyProtection="0"/>
    <xf numFmtId="0" fontId="185" fillId="65" borderId="150" applyNumberFormat="0" applyAlignment="0" applyProtection="0"/>
    <xf numFmtId="0" fontId="185" fillId="65" borderId="150" applyNumberFormat="0" applyAlignment="0" applyProtection="0"/>
    <xf numFmtId="0" fontId="49"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0" fontId="186" fillId="0" borderId="152" applyNumberFormat="0" applyFill="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8" fillId="0" borderId="0" applyFont="0" applyFill="0" applyBorder="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41" fontId="25" fillId="0" borderId="0" applyFont="0" applyFill="0" applyBorder="0" applyAlignment="0" applyProtection="0"/>
    <xf numFmtId="41" fontId="25" fillId="0" borderId="0" applyFont="0" applyFill="0" applyBorder="0" applyAlignment="0" applyProtection="0"/>
    <xf numFmtId="41" fontId="2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5"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8"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8"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2" fontId="202" fillId="0" borderId="111" applyFont="0" applyFill="0" applyBorder="0" applyAlignment="0"/>
    <xf numFmtId="44" fontId="28" fillId="0" borderId="0" applyFont="0" applyFill="0" applyBorder="0" applyAlignment="0" applyProtection="0"/>
    <xf numFmtId="44" fontId="28" fillId="0" borderId="0" applyFont="0" applyFill="0" applyBorder="0" applyAlignment="0" applyProtection="0"/>
    <xf numFmtId="44" fontId="69" fillId="0" borderId="0" applyFont="0" applyFill="0" applyBorder="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9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28" fillId="62" borderId="148" applyNumberFormat="0" applyFont="0" applyAlignment="0" applyProtection="0"/>
    <xf numFmtId="0" fontId="25" fillId="62" borderId="148" applyNumberFormat="0" applyFont="0" applyAlignment="0" applyProtection="0"/>
    <xf numFmtId="0" fontId="25" fillId="62" borderId="148" applyNumberFormat="0" applyFont="0" applyAlignment="0" applyProtection="0"/>
    <xf numFmtId="0" fontId="25"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5" fillId="62" borderId="148" applyNumberFormat="0" applyFont="0" applyAlignment="0" applyProtection="0"/>
    <xf numFmtId="0" fontId="25" fillId="62" borderId="148" applyNumberFormat="0" applyFont="0" applyAlignment="0" applyProtection="0"/>
    <xf numFmtId="0" fontId="25" fillId="62" borderId="148" applyNumberFormat="0" applyFon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223" fillId="0" borderId="152" applyNumberFormat="0" applyFill="0" applyAlignment="0" applyProtection="0"/>
    <xf numFmtId="0" fontId="223" fillId="0" borderId="152" applyNumberFormat="0" applyFill="0" applyAlignment="0" applyProtection="0"/>
    <xf numFmtId="0" fontId="223" fillId="0" borderId="152" applyNumberFormat="0" applyFill="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224" fillId="65" borderId="150" applyNumberFormat="0" applyAlignment="0" applyProtection="0"/>
    <xf numFmtId="0" fontId="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198" fillId="62" borderId="148" applyNumberFormat="0" applyFont="0" applyAlignment="0" applyProtection="0"/>
    <xf numFmtId="0" fontId="98" fillId="62" borderId="148" applyNumberFormat="0" applyFont="0" applyAlignment="0" applyProtection="0"/>
    <xf numFmtId="0" fontId="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198" fillId="62" borderId="148" applyNumberFormat="0" applyFont="0" applyAlignment="0" applyProtection="0"/>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37" fillId="0" borderId="154">
      <alignment horizontal="center"/>
    </xf>
    <xf numFmtId="0" fontId="25" fillId="62" borderId="148" applyNumberFormat="0" applyFont="0" applyAlignment="0" applyProtection="0"/>
    <xf numFmtId="0" fontId="25" fillId="62" borderId="148" applyNumberFormat="0" applyFont="0" applyAlignment="0" applyProtection="0"/>
    <xf numFmtId="0" fontId="25"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8" fillId="62" borderId="148" applyNumberFormat="0" applyFont="0" applyAlignment="0" applyProtection="0"/>
    <xf numFmtId="0" fontId="241" fillId="117" borderId="155" applyProtection="0">
      <alignment horizontal="center" vertical="center"/>
    </xf>
    <xf numFmtId="0" fontId="241" fillId="117" borderId="155" applyProtection="0">
      <alignment horizontal="center" vertical="center"/>
    </xf>
    <xf numFmtId="0" fontId="241" fillId="117" borderId="155" applyProtection="0">
      <alignment horizontal="center" vertical="center"/>
    </xf>
    <xf numFmtId="0" fontId="241" fillId="117" borderId="155" applyProtection="0">
      <alignment horizontal="center" vertical="center"/>
    </xf>
    <xf numFmtId="0" fontId="241" fillId="117" borderId="155" applyProtection="0">
      <alignment horizontal="center" vertical="center"/>
    </xf>
    <xf numFmtId="0" fontId="241" fillId="117" borderId="155" applyProtection="0">
      <alignment horizontal="center" vertical="center"/>
    </xf>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71"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243" fillId="91" borderId="150" applyNumberFormat="0" applyProtection="0">
      <alignment vertical="center"/>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4" fontId="71" fillId="91"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17"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01"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18"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07"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19"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0"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1"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2"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71" fillId="123" borderId="150" applyNumberFormat="0" applyProtection="0">
      <alignment horizontal="right" vertical="center"/>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4" fontId="237" fillId="124"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5"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4" fontId="71"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71"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243" fillId="49" borderId="150" applyNumberFormat="0" applyProtection="0">
      <alignment vertical="center"/>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71"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4" fontId="243" fillId="125" borderId="150" applyNumberFormat="0" applyProtection="0">
      <alignment horizontal="right" vertical="center"/>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4" fontId="51" fillId="125" borderId="150" applyNumberFormat="0" applyProtection="0">
      <alignment horizontal="right" vertical="center"/>
    </xf>
    <xf numFmtId="0" fontId="133"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250" fillId="60"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252" fillId="61"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254" fillId="0" borderId="156" applyNumberFormat="0" applyFill="0" applyProtection="0">
      <alignment horizontal="center" vertical="center" wrapText="1"/>
    </xf>
    <xf numFmtId="0" fontId="254" fillId="0" borderId="156" applyNumberFormat="0" applyFill="0" applyProtection="0">
      <alignment horizontal="center" vertical="center" wrapText="1"/>
    </xf>
    <xf numFmtId="0" fontId="254" fillId="0" borderId="157" applyNumberFormat="0" applyFill="0" applyProtection="0">
      <alignment horizontal="center" vertical="center" wrapText="1"/>
    </xf>
    <xf numFmtId="0" fontId="254" fillId="0" borderId="157" applyNumberFormat="0" applyFill="0" applyProtection="0">
      <alignment horizontal="center" vertical="center" wrapText="1"/>
    </xf>
    <xf numFmtId="0" fontId="94" fillId="0" borderId="156" applyNumberFormat="0" applyFill="0" applyProtection="0">
      <alignment horizontal="left" vertical="center" wrapText="1"/>
    </xf>
    <xf numFmtId="0" fontId="94" fillId="0" borderId="156" applyNumberFormat="0" applyFill="0" applyProtection="0">
      <alignment horizontal="left" vertical="center" wrapText="1"/>
    </xf>
    <xf numFmtId="0" fontId="94" fillId="0" borderId="156" applyNumberFormat="0" applyFill="0" applyProtection="0">
      <alignment horizontal="left" vertical="center" wrapText="1" indent="1"/>
    </xf>
    <xf numFmtId="0" fontId="94" fillId="0" borderId="156" applyNumberFormat="0" applyFill="0" applyProtection="0">
      <alignment horizontal="left" vertical="center" wrapText="1" indent="1"/>
    </xf>
    <xf numFmtId="247" fontId="94" fillId="0" borderId="157" applyFill="0" applyProtection="0">
      <alignment horizontal="right" vertical="center" wrapText="1"/>
    </xf>
    <xf numFmtId="247" fontId="94" fillId="0" borderId="157" applyFill="0" applyProtection="0">
      <alignment horizontal="right" vertical="center" wrapText="1"/>
    </xf>
    <xf numFmtId="247" fontId="94" fillId="0" borderId="156" applyFill="0" applyProtection="0">
      <alignment horizontal="right" vertical="center" wrapText="1"/>
    </xf>
    <xf numFmtId="247" fontId="94" fillId="0" borderId="156" applyFill="0" applyProtection="0">
      <alignment horizontal="right" vertical="center" wrapText="1"/>
    </xf>
    <xf numFmtId="248" fontId="94" fillId="0" borderId="156" applyFill="0" applyProtection="0">
      <alignment horizontal="right" vertical="center" wrapText="1"/>
    </xf>
    <xf numFmtId="248" fontId="94" fillId="0" borderId="156" applyFill="0" applyProtection="0">
      <alignment horizontal="right" vertical="center" wrapText="1"/>
    </xf>
    <xf numFmtId="0" fontId="94" fillId="0" borderId="141" applyNumberFormat="0" applyFill="0" applyProtection="0">
      <alignment horizontal="left" vertical="center" wrapText="1"/>
    </xf>
    <xf numFmtId="0" fontId="94" fillId="0" borderId="141" applyNumberFormat="0" applyFill="0" applyProtection="0">
      <alignment horizontal="left" vertical="center" wrapText="1" indent="1"/>
    </xf>
    <xf numFmtId="247" fontId="94" fillId="0" borderId="144" applyFill="0" applyProtection="0">
      <alignment horizontal="right" vertical="center" wrapText="1"/>
    </xf>
    <xf numFmtId="247" fontId="94" fillId="0" borderId="141" applyFill="0" applyProtection="0">
      <alignment horizontal="right" vertical="center" wrapText="1"/>
    </xf>
    <xf numFmtId="0" fontId="255" fillId="0" borderId="111" applyNumberFormat="0" applyFill="0" applyBorder="0" applyAlignment="0" applyProtection="0">
      <alignment horizontal="left"/>
    </xf>
    <xf numFmtId="0" fontId="257" fillId="0" borderId="111" applyNumberFormat="0" applyFill="0" applyBorder="0" applyAlignment="0" applyProtection="0">
      <alignment horizontal="left"/>
    </xf>
    <xf numFmtId="0" fontId="66" fillId="0" borderId="146" applyFont="0" applyFill="0" applyAlignment="0" applyProtection="0"/>
    <xf numFmtId="0" fontId="66" fillId="0" borderId="146" applyFont="0" applyFill="0" applyAlignment="0" applyProtection="0"/>
    <xf numFmtId="0" fontId="66" fillId="0" borderId="146" applyFont="0" applyFill="0" applyAlignment="0" applyProtection="0"/>
    <xf numFmtId="0" fontId="66" fillId="0" borderId="146" applyFont="0" applyFill="0" applyAlignment="0" applyProtection="0"/>
    <xf numFmtId="0" fontId="66" fillId="0" borderId="146" applyFont="0" applyFill="0" applyAlignment="0" applyProtection="0"/>
    <xf numFmtId="216" fontId="259" fillId="0" borderId="158" applyNumberFormat="0" applyFont="0" applyFill="0" applyAlignment="0" applyProtection="0"/>
    <xf numFmtId="216" fontId="259" fillId="0" borderId="158" applyNumberFormat="0" applyFon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261" fillId="65" borderId="149" applyNumberFormat="0" applyAlignment="0" applyProtection="0"/>
    <xf numFmtId="0" fontId="261" fillId="65" borderId="149" applyNumberFormat="0" applyAlignment="0" applyProtection="0"/>
    <xf numFmtId="0" fontId="261" fillId="65" borderId="149" applyNumberFormat="0" applyAlignment="0" applyProtection="0"/>
    <xf numFmtId="0" fontId="262" fillId="0" borderId="141" applyBorder="0" applyProtection="0">
      <alignment horizontal="right" vertical="center"/>
    </xf>
    <xf numFmtId="0" fontId="263" fillId="133" borderId="141" applyBorder="0" applyProtection="0">
      <alignment horizontal="centerContinuous" vertical="center"/>
    </xf>
    <xf numFmtId="0" fontId="68" fillId="0" borderId="46" applyNumberFormat="0" applyFill="0" applyAlignment="0" applyProtection="0"/>
    <xf numFmtId="0" fontId="68" fillId="0" borderId="46" applyNumberFormat="0" applyFill="0" applyAlignment="0" applyProtection="0"/>
    <xf numFmtId="0" fontId="4" fillId="0" borderId="2" applyNumberFormat="0" applyFill="0" applyAlignment="0" applyProtection="0"/>
    <xf numFmtId="0" fontId="68" fillId="0" borderId="46" applyNumberFormat="0" applyFill="0" applyAlignment="0" applyProtection="0"/>
    <xf numFmtId="0" fontId="75" fillId="0" borderId="47" applyNumberFormat="0" applyFill="0" applyAlignment="0" applyProtection="0"/>
    <xf numFmtId="0" fontId="75" fillId="0" borderId="47" applyNumberFormat="0" applyFill="0" applyAlignment="0" applyProtection="0"/>
    <xf numFmtId="0" fontId="5" fillId="0" borderId="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5" fillId="0" borderId="0" applyNumberFormat="0" applyFill="0" applyBorder="0" applyAlignment="0" applyProtection="0"/>
    <xf numFmtId="216" fontId="259" fillId="0" borderId="159" applyNumberFormat="0" applyFont="0" applyFill="0" applyAlignment="0" applyProtection="0"/>
    <xf numFmtId="216" fontId="259" fillId="0" borderId="159" applyNumberFormat="0" applyFont="0" applyFill="0" applyAlignment="0" applyProtection="0"/>
    <xf numFmtId="216" fontId="259" fillId="0" borderId="159" applyNumberFormat="0" applyFont="0" applyFill="0" applyAlignment="0" applyProtection="0"/>
    <xf numFmtId="216" fontId="259" fillId="0" borderId="159" applyNumberFormat="0" applyFont="0" applyFill="0" applyAlignment="0" applyProtection="0"/>
    <xf numFmtId="216" fontId="259" fillId="0" borderId="159" applyNumberFormat="0" applyFon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16" fillId="0" borderId="160"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16" fillId="0" borderId="160" applyNumberFormat="0" applyFill="0" applyAlignment="0" applyProtection="0"/>
    <xf numFmtId="0" fontId="16" fillId="0" borderId="160" applyNumberFormat="0" applyFill="0" applyAlignment="0" applyProtection="0"/>
    <xf numFmtId="0" fontId="16" fillId="0" borderId="160" applyNumberFormat="0" applyFill="0" applyAlignment="0" applyProtection="0"/>
    <xf numFmtId="0" fontId="49" fillId="0" borderId="152" applyNumberFormat="0" applyFill="0" applyAlignment="0" applyProtection="0"/>
    <xf numFmtId="0" fontId="282" fillId="0" borderId="160" applyNumberFormat="0" applyFill="0" applyAlignment="0" applyProtection="0"/>
    <xf numFmtId="0" fontId="16" fillId="0" borderId="160" applyNumberFormat="0" applyFill="0" applyAlignment="0" applyProtection="0"/>
    <xf numFmtId="0" fontId="16" fillId="0" borderId="160"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284" fillId="0" borderId="152" applyNumberFormat="0" applyFill="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126" fillId="62" borderId="148" applyNumberFormat="0" applyFont="0" applyAlignment="0" applyProtection="0"/>
    <xf numFmtId="0" fontId="25" fillId="62" borderId="148" applyNumberFormat="0" applyFont="0" applyAlignment="0" applyProtection="0"/>
    <xf numFmtId="0" fontId="25" fillId="62" borderId="148" applyNumberFormat="0" applyFont="0" applyAlignment="0" applyProtection="0"/>
    <xf numFmtId="0" fontId="25" fillId="62" borderId="148" applyNumberFormat="0" applyFont="0" applyAlignment="0" applyProtection="0"/>
    <xf numFmtId="0" fontId="126" fillId="62" borderId="148" applyNumberFormat="0" applyFont="0" applyAlignment="0" applyProtection="0"/>
    <xf numFmtId="0" fontId="126" fillId="62" borderId="148" applyNumberFormat="0" applyFont="0" applyAlignment="0" applyProtection="0"/>
    <xf numFmtId="0" fontId="126" fillId="62" borderId="148" applyNumberFormat="0" applyFont="0" applyAlignment="0" applyProtection="0"/>
    <xf numFmtId="0" fontId="126" fillId="62" borderId="148" applyNumberFormat="0" applyFont="0" applyAlignment="0" applyProtection="0"/>
    <xf numFmtId="0" fontId="126" fillId="62" borderId="148" applyNumberFormat="0" applyFont="0" applyAlignment="0" applyProtection="0"/>
    <xf numFmtId="0" fontId="95"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95"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286" fillId="65" borderId="150" applyNumberForma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0" fontId="203" fillId="0" borderId="141">
      <alignment horizontal="right"/>
    </xf>
    <xf numFmtId="0" fontId="133" fillId="76" borderId="149" applyNumberFormat="0" applyAlignment="0" applyProtection="0"/>
    <xf numFmtId="0" fontId="133" fillId="76" borderId="149" applyNumberFormat="0" applyAlignment="0" applyProtection="0"/>
    <xf numFmtId="0" fontId="133" fillId="76" borderId="149" applyNumberFormat="0" applyAlignment="0" applyProtection="0"/>
    <xf numFmtId="0" fontId="133" fillId="76" borderId="149" applyNumberFormat="0" applyAlignment="0" applyProtection="0"/>
    <xf numFmtId="0" fontId="133" fillId="76" borderId="149" applyNumberFormat="0" applyAlignment="0" applyProtection="0"/>
    <xf numFmtId="0" fontId="133" fillId="76" borderId="149" applyNumberFormat="0" applyAlignment="0" applyProtection="0"/>
    <xf numFmtId="0" fontId="292" fillId="76" borderId="149" applyNumberFormat="0" applyAlignment="0" applyProtection="0"/>
    <xf numFmtId="0" fontId="95" fillId="61" borderId="150" applyNumberFormat="0" applyAlignment="0" applyProtection="0"/>
    <xf numFmtId="0" fontId="95" fillId="61" borderId="150" applyNumberFormat="0" applyAlignment="0" applyProtection="0"/>
    <xf numFmtId="0" fontId="95" fillId="61" borderId="150" applyNumberFormat="0" applyAlignment="0" applyProtection="0"/>
    <xf numFmtId="0" fontId="95" fillId="61" borderId="150" applyNumberFormat="0" applyAlignment="0" applyProtection="0"/>
    <xf numFmtId="0" fontId="95" fillId="61" borderId="150" applyNumberFormat="0" applyAlignment="0" applyProtection="0"/>
    <xf numFmtId="0" fontId="95" fillId="61" borderId="150" applyNumberFormat="0" applyAlignment="0" applyProtection="0"/>
    <xf numFmtId="0" fontId="293" fillId="61" borderId="150" applyNumberFormat="0" applyAlignment="0" applyProtection="0"/>
    <xf numFmtId="0" fontId="89" fillId="61" borderId="149" applyNumberFormat="0" applyAlignment="0" applyProtection="0"/>
    <xf numFmtId="0" fontId="89" fillId="61" borderId="149" applyNumberFormat="0" applyAlignment="0" applyProtection="0"/>
    <xf numFmtId="0" fontId="89" fillId="61" borderId="149" applyNumberFormat="0" applyAlignment="0" applyProtection="0"/>
    <xf numFmtId="0" fontId="89" fillId="61" borderId="149" applyNumberFormat="0" applyAlignment="0" applyProtection="0"/>
    <xf numFmtId="0" fontId="89" fillId="61" borderId="149" applyNumberFormat="0" applyAlignment="0" applyProtection="0"/>
    <xf numFmtId="0" fontId="89" fillId="61" borderId="149" applyNumberFormat="0" applyAlignment="0" applyProtection="0"/>
    <xf numFmtId="0" fontId="294" fillId="61" borderId="149" applyNumberFormat="0" applyAlignment="0" applyProtection="0"/>
    <xf numFmtId="0" fontId="49" fillId="0" borderId="161" applyNumberFormat="0" applyFill="0" applyAlignment="0" applyProtection="0"/>
    <xf numFmtId="0" fontId="49" fillId="0" borderId="161" applyNumberFormat="0" applyFill="0" applyAlignment="0" applyProtection="0"/>
    <xf numFmtId="0" fontId="49" fillId="0" borderId="161" applyNumberFormat="0" applyFill="0" applyAlignment="0" applyProtection="0"/>
    <xf numFmtId="0" fontId="49" fillId="0" borderId="161" applyNumberFormat="0" applyFill="0" applyAlignment="0" applyProtection="0"/>
    <xf numFmtId="0" fontId="49" fillId="0" borderId="161" applyNumberFormat="0" applyFill="0" applyAlignment="0" applyProtection="0"/>
    <xf numFmtId="0" fontId="298" fillId="0" borderId="161" applyNumberFormat="0" applyFill="0" applyAlignment="0" applyProtection="0"/>
    <xf numFmtId="0" fontId="28" fillId="62" borderId="162" applyNumberFormat="0" applyFont="0" applyAlignment="0" applyProtection="0"/>
    <xf numFmtId="0" fontId="28" fillId="62" borderId="162" applyNumberFormat="0" applyFont="0" applyAlignment="0" applyProtection="0"/>
    <xf numFmtId="0" fontId="28" fillId="62" borderId="162" applyNumberFormat="0" applyFont="0" applyAlignment="0" applyProtection="0"/>
    <xf numFmtId="0" fontId="28" fillId="62" borderId="162" applyNumberFormat="0" applyFont="0" applyAlignment="0" applyProtection="0"/>
    <xf numFmtId="0" fontId="28" fillId="0" borderId="0"/>
    <xf numFmtId="0" fontId="28" fillId="0" borderId="0"/>
    <xf numFmtId="0" fontId="49" fillId="0" borderId="152" applyNumberFormat="0" applyFill="0" applyAlignment="0" applyProtection="0"/>
    <xf numFmtId="0" fontId="49" fillId="0" borderId="152" applyNumberFormat="0" applyFill="0" applyAlignment="0" applyProtection="0"/>
    <xf numFmtId="0" fontId="101" fillId="0" borderId="151" applyNumberFormat="0" applyFont="0" applyFill="0" applyAlignment="0" applyProtection="0"/>
    <xf numFmtId="0" fontId="49" fillId="0" borderId="152" applyNumberFormat="0" applyFill="0" applyAlignment="0" applyProtection="0"/>
    <xf numFmtId="0" fontId="28" fillId="0" borderId="0"/>
    <xf numFmtId="43" fontId="37" fillId="0" borderId="0" applyFont="0" applyFill="0" applyBorder="0" applyAlignment="0" applyProtection="0"/>
    <xf numFmtId="0" fontId="60" fillId="54" borderId="155">
      <alignment horizontal="center"/>
    </xf>
    <xf numFmtId="0" fontId="60" fillId="54" borderId="155">
      <alignment horizontal="center"/>
    </xf>
    <xf numFmtId="0" fontId="60" fillId="54" borderId="155">
      <alignment horizontal="center"/>
    </xf>
    <xf numFmtId="0" fontId="60" fillId="54" borderId="155">
      <alignment horizontal="center"/>
    </xf>
    <xf numFmtId="0" fontId="60" fillId="54" borderId="155">
      <alignment horizontal="center"/>
    </xf>
    <xf numFmtId="0" fontId="60" fillId="54" borderId="155">
      <alignment horizontal="center"/>
    </xf>
    <xf numFmtId="4" fontId="50" fillId="0" borderId="155"/>
    <xf numFmtId="4" fontId="50" fillId="0" borderId="155"/>
    <xf numFmtId="4" fontId="50" fillId="0" borderId="155"/>
    <xf numFmtId="4" fontId="50" fillId="0" borderId="155"/>
    <xf numFmtId="4" fontId="50" fillId="0" borderId="155"/>
    <xf numFmtId="4" fontId="50" fillId="0" borderId="155"/>
    <xf numFmtId="0" fontId="61" fillId="0" borderId="155">
      <alignment horizontal="center"/>
    </xf>
    <xf numFmtId="0" fontId="61" fillId="0" borderId="155">
      <alignment horizontal="center"/>
    </xf>
    <xf numFmtId="0" fontId="61" fillId="0" borderId="155">
      <alignment horizontal="center"/>
    </xf>
    <xf numFmtId="0" fontId="61" fillId="0" borderId="155">
      <alignment horizontal="center"/>
    </xf>
    <xf numFmtId="0" fontId="61" fillId="0" borderId="155">
      <alignment horizontal="center"/>
    </xf>
    <xf numFmtId="0" fontId="61" fillId="0" borderId="155">
      <alignment horizontal="center"/>
    </xf>
    <xf numFmtId="0" fontId="62" fillId="55" borderId="155">
      <alignment horizontal="center"/>
    </xf>
    <xf numFmtId="0" fontId="62" fillId="55" borderId="155">
      <alignment horizontal="center"/>
    </xf>
    <xf numFmtId="0" fontId="62" fillId="55" borderId="155">
      <alignment horizontal="center"/>
    </xf>
    <xf numFmtId="0" fontId="62" fillId="55" borderId="155">
      <alignment horizontal="center"/>
    </xf>
    <xf numFmtId="0" fontId="62" fillId="55" borderId="155">
      <alignment horizontal="center"/>
    </xf>
    <xf numFmtId="0" fontId="62" fillId="55" borderId="155">
      <alignment horizontal="center"/>
    </xf>
    <xf numFmtId="0" fontId="60" fillId="54" borderId="155"/>
    <xf numFmtId="0" fontId="60" fillId="54" borderId="155"/>
    <xf numFmtId="0" fontId="60" fillId="54" borderId="155"/>
    <xf numFmtId="0" fontId="60" fillId="54" borderId="155"/>
    <xf numFmtId="0" fontId="60" fillId="54" borderId="155"/>
    <xf numFmtId="0" fontId="60" fillId="54" borderId="155"/>
    <xf numFmtId="43" fontId="1" fillId="0" borderId="0" applyFont="0" applyFill="0" applyBorder="0" applyAlignment="0" applyProtection="0"/>
    <xf numFmtId="43" fontId="37" fillId="0" borderId="0" applyFont="0" applyFill="0" applyBorder="0" applyAlignment="0" applyProtection="0"/>
    <xf numFmtId="0" fontId="28" fillId="62" borderId="148" applyNumberFormat="0" applyFont="0" applyAlignment="0" applyProtection="0"/>
    <xf numFmtId="0" fontId="89" fillId="65" borderId="149" applyNumberFormat="0" applyAlignment="0" applyProtection="0"/>
    <xf numFmtId="0" fontId="95" fillId="65" borderId="150" applyNumberFormat="0" applyAlignment="0" applyProtection="0"/>
    <xf numFmtId="0" fontId="98" fillId="62" borderId="148" applyNumberFormat="0" applyFon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89" fillId="65" borderId="149" applyNumberFormat="0" applyAlignment="0" applyProtection="0"/>
    <xf numFmtId="0" fontId="98" fillId="62" borderId="148" applyNumberFormat="0" applyFont="0" applyAlignment="0" applyProtection="0"/>
    <xf numFmtId="0" fontId="98" fillId="62" borderId="148" applyNumberFormat="0" applyFont="0" applyAlignment="0" applyProtection="0"/>
    <xf numFmtId="0" fontId="133" fillId="60" borderId="149" applyNumberFormat="0" applyAlignment="0" applyProtection="0"/>
    <xf numFmtId="0" fontId="133" fillId="60" borderId="149" applyNumberFormat="0" applyAlignment="0" applyProtection="0"/>
    <xf numFmtId="0" fontId="133" fillId="60" borderId="149" applyNumberFormat="0" applyAlignment="0" applyProtection="0"/>
    <xf numFmtId="0" fontId="49" fillId="0" borderId="152" applyNumberFormat="0" applyFill="0" applyAlignment="0" applyProtection="0"/>
    <xf numFmtId="0" fontId="28" fillId="51" borderId="150" applyNumberFormat="0">
      <alignment vertical="center"/>
    </xf>
    <xf numFmtId="0" fontId="98" fillId="62" borderId="148" applyNumberFormat="0" applyFont="0" applyAlignment="0" applyProtection="0"/>
    <xf numFmtId="0" fontId="98" fillId="62" borderId="148" applyNumberFormat="0" applyFont="0" applyAlignment="0" applyProtection="0"/>
    <xf numFmtId="0" fontId="133" fillId="60" borderId="149" applyNumberFormat="0" applyAlignment="0" applyProtection="0"/>
    <xf numFmtId="0" fontId="95" fillId="65" borderId="150" applyNumberFormat="0" applyAlignment="0" applyProtection="0"/>
    <xf numFmtId="0" fontId="133" fillId="60" borderId="149" applyNumberFormat="0" applyAlignment="0" applyProtection="0"/>
    <xf numFmtId="0" fontId="49" fillId="0" borderId="152" applyNumberFormat="0" applyFill="0" applyAlignment="0" applyProtection="0"/>
    <xf numFmtId="0" fontId="89" fillId="65" borderId="149" applyNumberFormat="0" applyAlignment="0" applyProtection="0"/>
    <xf numFmtId="0" fontId="98" fillId="62" borderId="148" applyNumberFormat="0" applyFont="0" applyAlignment="0" applyProtection="0"/>
    <xf numFmtId="43" fontId="37" fillId="0" borderId="0" applyFont="0" applyFill="0" applyBorder="0" applyAlignment="0" applyProtection="0"/>
    <xf numFmtId="43" fontId="37" fillId="0" borderId="0" applyFont="0" applyFill="0" applyBorder="0" applyAlignment="0" applyProtection="0"/>
    <xf numFmtId="0" fontId="28" fillId="62" borderId="148" applyNumberFormat="0" applyFont="0" applyAlignment="0" applyProtection="0"/>
    <xf numFmtId="0" fontId="28" fillId="62" borderId="148" applyNumberFormat="0" applyFont="0" applyAlignment="0" applyProtection="0"/>
    <xf numFmtId="0" fontId="25" fillId="62" borderId="148" applyNumberFormat="0" applyFont="0" applyAlignment="0" applyProtection="0"/>
    <xf numFmtId="0" fontId="95" fillId="65" borderId="150" applyNumberFormat="0" applyAlignment="0" applyProtection="0"/>
    <xf numFmtId="0" fontId="98" fillId="62" borderId="148" applyNumberFormat="0" applyFont="0" applyAlignment="0" applyProtection="0"/>
    <xf numFmtId="0" fontId="237" fillId="0" borderId="154">
      <alignment horizontal="center"/>
    </xf>
    <xf numFmtId="0" fontId="95" fillId="65" borderId="150" applyNumberFormat="0" applyAlignment="0" applyProtection="0"/>
    <xf numFmtId="4" fontId="71" fillId="91" borderId="150" applyNumberFormat="0" applyProtection="0">
      <alignment vertical="center"/>
    </xf>
    <xf numFmtId="4" fontId="243" fillId="91" borderId="150" applyNumberFormat="0" applyProtection="0">
      <alignment vertical="center"/>
    </xf>
    <xf numFmtId="4" fontId="71" fillId="91" borderId="150" applyNumberFormat="0" applyProtection="0">
      <alignment horizontal="left" vertical="center" indent="1"/>
    </xf>
    <xf numFmtId="4" fontId="71" fillId="91" borderId="150" applyNumberFormat="0" applyProtection="0">
      <alignment horizontal="left" vertical="center" indent="1"/>
    </xf>
    <xf numFmtId="0" fontId="28" fillId="98" borderId="150" applyNumberFormat="0" applyProtection="0">
      <alignment horizontal="left" vertical="center" indent="1"/>
    </xf>
    <xf numFmtId="4" fontId="71" fillId="117" borderId="150" applyNumberFormat="0" applyProtection="0">
      <alignment horizontal="right" vertical="center"/>
    </xf>
    <xf numFmtId="4" fontId="71" fillId="101" borderId="150" applyNumberFormat="0" applyProtection="0">
      <alignment horizontal="right" vertical="center"/>
    </xf>
    <xf numFmtId="4" fontId="71" fillId="118" borderId="150" applyNumberFormat="0" applyProtection="0">
      <alignment horizontal="right" vertical="center"/>
    </xf>
    <xf numFmtId="4" fontId="71" fillId="107" borderId="150" applyNumberFormat="0" applyProtection="0">
      <alignment horizontal="right" vertical="center"/>
    </xf>
    <xf numFmtId="4" fontId="71" fillId="119" borderId="150" applyNumberFormat="0" applyProtection="0">
      <alignment horizontal="right" vertical="center"/>
    </xf>
    <xf numFmtId="4" fontId="71" fillId="120" borderId="150" applyNumberFormat="0" applyProtection="0">
      <alignment horizontal="right" vertical="center"/>
    </xf>
    <xf numFmtId="4" fontId="71" fillId="121" borderId="150" applyNumberFormat="0" applyProtection="0">
      <alignment horizontal="right" vertical="center"/>
    </xf>
    <xf numFmtId="4" fontId="71" fillId="122" borderId="150" applyNumberFormat="0" applyProtection="0">
      <alignment horizontal="right" vertical="center"/>
    </xf>
    <xf numFmtId="4" fontId="71" fillId="123" borderId="150" applyNumberFormat="0" applyProtection="0">
      <alignment horizontal="right" vertical="center"/>
    </xf>
    <xf numFmtId="4" fontId="237" fillId="124" borderId="150" applyNumberFormat="0" applyProtection="0">
      <alignment horizontal="left" vertical="center" indent="1"/>
    </xf>
    <xf numFmtId="0" fontId="28" fillId="98" borderId="150" applyNumberFormat="0" applyProtection="0">
      <alignment horizontal="left" vertical="center" indent="1"/>
    </xf>
    <xf numFmtId="4" fontId="71" fillId="125" borderId="150" applyNumberFormat="0" applyProtection="0">
      <alignment horizontal="left" vertical="center" indent="1"/>
    </xf>
    <xf numFmtId="4" fontId="71" fillId="127" borderId="150" applyNumberFormat="0" applyProtection="0">
      <alignment horizontal="left" vertical="center" indent="1"/>
    </xf>
    <xf numFmtId="0" fontId="28" fillId="127" borderId="150" applyNumberFormat="0" applyProtection="0">
      <alignment horizontal="left" vertical="center" indent="1"/>
    </xf>
    <xf numFmtId="0" fontId="28" fillId="127" borderId="150" applyNumberFormat="0" applyProtection="0">
      <alignment horizontal="left" vertical="center" indent="1"/>
    </xf>
    <xf numFmtId="0" fontId="28" fillId="128" borderId="150" applyNumberFormat="0" applyProtection="0">
      <alignment horizontal="left" vertical="center" indent="1"/>
    </xf>
    <xf numFmtId="0" fontId="28" fillId="128" borderId="150" applyNumberFormat="0" applyProtection="0">
      <alignment horizontal="left" vertical="center" indent="1"/>
    </xf>
    <xf numFmtId="0" fontId="28" fillId="51" borderId="150" applyNumberFormat="0" applyProtection="0">
      <alignment horizontal="left" vertical="center" indent="1"/>
    </xf>
    <xf numFmtId="0" fontId="28" fillId="51" borderId="150" applyNumberFormat="0" applyProtection="0">
      <alignment horizontal="left" vertical="center" indent="1"/>
    </xf>
    <xf numFmtId="0" fontId="28" fillId="98" borderId="150" applyNumberFormat="0" applyProtection="0">
      <alignment horizontal="left" vertical="center" indent="1"/>
    </xf>
    <xf numFmtId="0" fontId="28" fillId="98" borderId="150" applyNumberFormat="0" applyProtection="0">
      <alignment horizontal="left" vertical="center" indent="1"/>
    </xf>
    <xf numFmtId="4" fontId="71" fillId="49" borderId="150" applyNumberFormat="0" applyProtection="0">
      <alignment vertical="center"/>
    </xf>
    <xf numFmtId="4" fontId="243" fillId="49" borderId="150" applyNumberFormat="0" applyProtection="0">
      <alignment vertical="center"/>
    </xf>
    <xf numFmtId="4" fontId="71" fillId="49" borderId="150" applyNumberFormat="0" applyProtection="0">
      <alignment horizontal="left" vertical="center" indent="1"/>
    </xf>
    <xf numFmtId="4" fontId="71" fillId="49" borderId="150" applyNumberFormat="0" applyProtection="0">
      <alignment horizontal="left" vertical="center" indent="1"/>
    </xf>
    <xf numFmtId="4" fontId="71" fillId="125" borderId="150" applyNumberFormat="0" applyProtection="0">
      <alignment horizontal="right" vertical="center"/>
    </xf>
    <xf numFmtId="4" fontId="243" fillId="125" borderId="150" applyNumberFormat="0" applyProtection="0">
      <alignment horizontal="right" vertical="center"/>
    </xf>
    <xf numFmtId="0" fontId="28" fillId="98" borderId="150" applyNumberFormat="0" applyProtection="0">
      <alignment horizontal="left" vertical="center" indent="1"/>
    </xf>
    <xf numFmtId="0" fontId="28" fillId="98" borderId="150" applyNumberFormat="0" applyProtection="0">
      <alignment horizontal="left" vertical="center" indent="1"/>
    </xf>
    <xf numFmtId="4" fontId="51" fillId="125" borderId="150" applyNumberFormat="0" applyProtection="0">
      <alignment horizontal="right" vertical="center"/>
    </xf>
    <xf numFmtId="0" fontId="133" fillId="60" borderId="149" applyNumberFormat="0" applyAlignment="0" applyProtection="0"/>
    <xf numFmtId="0" fontId="89" fillId="65" borderId="149" applyNumberFormat="0" applyAlignment="0" applyProtection="0"/>
    <xf numFmtId="0" fontId="95" fillId="65" borderId="150" applyNumberFormat="0" applyAlignment="0" applyProtection="0"/>
    <xf numFmtId="0" fontId="49" fillId="0" borderId="152" applyNumberFormat="0" applyFill="0" applyAlignment="0" applyProtection="0"/>
    <xf numFmtId="0" fontId="49" fillId="0" borderId="152" applyNumberFormat="0" applyFill="0" applyAlignment="0" applyProtection="0"/>
    <xf numFmtId="0" fontId="133" fillId="60" borderId="149" applyNumberFormat="0" applyAlignment="0" applyProtection="0"/>
    <xf numFmtId="0" fontId="75" fillId="0" borderId="47" applyNumberFormat="0" applyFill="0" applyAlignment="0" applyProtection="0"/>
    <xf numFmtId="0" fontId="75" fillId="0" borderId="0" applyNumberFormat="0" applyFill="0" applyBorder="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95" fillId="65" borderId="150" applyNumberFormat="0" applyAlignment="0" applyProtection="0"/>
    <xf numFmtId="0" fontId="95" fillId="65" borderId="150" applyNumberFormat="0" applyAlignment="0" applyProtection="0"/>
    <xf numFmtId="0" fontId="95" fillId="65" borderId="150"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9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8"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5" fillId="0" borderId="0" applyFont="0" applyFill="0" applyBorder="0" applyAlignment="0" applyProtection="0"/>
    <xf numFmtId="43" fontId="37" fillId="0" borderId="0" applyFont="0" applyFill="0" applyBorder="0" applyAlignment="0" applyProtection="0"/>
    <xf numFmtId="43" fontId="25" fillId="0" borderId="0" applyFont="0" applyFill="0" applyBorder="0" applyAlignment="0" applyProtection="0"/>
    <xf numFmtId="43" fontId="98" fillId="0" borderId="0" applyFont="0" applyFill="0" applyBorder="0" applyAlignment="0" applyProtection="0"/>
    <xf numFmtId="43" fontId="25" fillId="0" borderId="0" applyFont="0" applyFill="0" applyBorder="0" applyAlignment="0" applyProtection="0"/>
    <xf numFmtId="41" fontId="28" fillId="0" borderId="0" applyFont="0" applyFill="0" applyBorder="0" applyAlignment="0" applyProtection="0"/>
    <xf numFmtId="41" fontId="9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5" fillId="0" borderId="0" applyFont="0" applyFill="0" applyBorder="0" applyAlignment="0" applyProtection="0"/>
    <xf numFmtId="41" fontId="98"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0" fontId="89" fillId="65" borderId="149" applyNumberFormat="0" applyAlignment="0" applyProtection="0"/>
    <xf numFmtId="0" fontId="90" fillId="65" borderId="149" applyNumberFormat="0" applyAlignment="0" applyProtection="0"/>
    <xf numFmtId="0" fontId="99" fillId="60" borderId="149" applyNumberFormat="0" applyAlignment="0" applyProtection="0"/>
    <xf numFmtId="0" fontId="89" fillId="65" borderId="149" applyNumberFormat="0" applyAlignment="0" applyProtection="0"/>
    <xf numFmtId="43" fontId="37" fillId="0" borderId="0" applyFont="0" applyFill="0" applyBorder="0" applyAlignment="0" applyProtection="0"/>
    <xf numFmtId="0" fontId="127" fillId="62" borderId="148" applyNumberFormat="0" applyFont="0" applyAlignment="0" applyProtection="0"/>
    <xf numFmtId="0" fontId="133" fillId="60" borderId="149" applyNumberFormat="0" applyAlignment="0" applyProtection="0"/>
    <xf numFmtId="0" fontId="183" fillId="62" borderId="148" applyNumberFormat="0" applyFont="0" applyAlignment="0" applyProtection="0"/>
    <xf numFmtId="0" fontId="185" fillId="65" borderId="150" applyNumberFormat="0" applyAlignment="0" applyProtection="0"/>
    <xf numFmtId="0" fontId="49" fillId="0" borderId="152" applyNumberFormat="0" applyFill="0" applyAlignment="0" applyProtection="0"/>
    <xf numFmtId="0" fontId="186" fillId="0" borderId="152" applyNumberFormat="0" applyFill="0" applyAlignment="0" applyProtection="0"/>
    <xf numFmtId="0" fontId="98" fillId="62" borderId="148" applyNumberFormat="0" applyFont="0" applyAlignment="0" applyProtection="0"/>
    <xf numFmtId="0" fontId="198" fillId="62" borderId="148" applyNumberFormat="0" applyFont="0" applyAlignment="0" applyProtection="0"/>
    <xf numFmtId="0" fontId="223" fillId="0" borderId="152" applyNumberFormat="0" applyFill="0" applyAlignment="0" applyProtection="0"/>
    <xf numFmtId="0" fontId="98" fillId="62" borderId="148" applyNumberFormat="0" applyFont="0" applyAlignment="0" applyProtection="0"/>
    <xf numFmtId="0" fontId="198" fillId="62" borderId="148" applyNumberFormat="0" applyFont="0" applyAlignment="0" applyProtection="0"/>
    <xf numFmtId="0" fontId="133" fillId="60" borderId="149" applyNumberFormat="0" applyAlignment="0" applyProtection="0"/>
    <xf numFmtId="0" fontId="250" fillId="60" borderId="149" applyNumberFormat="0" applyAlignment="0" applyProtection="0"/>
    <xf numFmtId="0" fontId="95" fillId="65" borderId="150" applyNumberFormat="0" applyAlignment="0" applyProtection="0"/>
    <xf numFmtId="0" fontId="261" fillId="65" borderId="149" applyNumberFormat="0" applyAlignment="0" applyProtection="0"/>
    <xf numFmtId="0" fontId="95" fillId="65" borderId="150" applyNumberFormat="0" applyAlignment="0" applyProtection="0"/>
    <xf numFmtId="0" fontId="286" fillId="65" borderId="150" applyNumberFormat="0" applyAlignment="0" applyProtection="0"/>
    <xf numFmtId="43" fontId="18" fillId="0" borderId="0" applyFont="0" applyFill="0" applyBorder="0" applyAlignment="0" applyProtection="0"/>
    <xf numFmtId="2" fontId="202" fillId="0" borderId="163" applyFont="0" applyFill="0" applyBorder="0" applyAlignment="0"/>
    <xf numFmtId="0" fontId="28" fillId="0" borderId="164" applyFont="0" applyFill="0" applyBorder="0"/>
    <xf numFmtId="0" fontId="28" fillId="0" borderId="164" applyFont="0" applyFill="0" applyBorder="0"/>
    <xf numFmtId="0" fontId="28" fillId="0" borderId="164" applyFont="0" applyFill="0" applyBorder="0"/>
    <xf numFmtId="0" fontId="28" fillId="0" borderId="164" applyFont="0" applyFill="0" applyBorder="0"/>
    <xf numFmtId="0" fontId="28" fillId="0" borderId="164" applyFont="0" applyFill="0" applyBorder="0"/>
    <xf numFmtId="0" fontId="28" fillId="0" borderId="164" applyFont="0" applyFill="0" applyBorder="0"/>
    <xf numFmtId="0" fontId="255" fillId="0" borderId="163" applyNumberFormat="0" applyFill="0" applyBorder="0" applyAlignment="0" applyProtection="0">
      <alignment horizontal="left"/>
    </xf>
    <xf numFmtId="0" fontId="256" fillId="0" borderId="163" applyNumberFormat="0" applyFill="0" applyBorder="0" applyAlignment="0" applyProtection="0">
      <alignment horizontal="left"/>
    </xf>
    <xf numFmtId="0" fontId="255" fillId="0" borderId="163" applyNumberFormat="0" applyFill="0" applyBorder="0" applyAlignment="0" applyProtection="0">
      <alignment horizontal="left"/>
    </xf>
    <xf numFmtId="0" fontId="255" fillId="0" borderId="163" applyNumberFormat="0" applyFill="0" applyBorder="0" applyAlignment="0" applyProtection="0">
      <alignment horizontal="left"/>
    </xf>
    <xf numFmtId="0" fontId="257" fillId="0" borderId="163" applyNumberFormat="0" applyFill="0" applyBorder="0" applyAlignment="0" applyProtection="0">
      <alignment horizontal="left"/>
    </xf>
    <xf numFmtId="0" fontId="256" fillId="0" borderId="163" applyNumberFormat="0" applyFill="0" applyBorder="0" applyAlignment="0" applyProtection="0">
      <alignment horizontal="left"/>
    </xf>
    <xf numFmtId="2" fontId="202" fillId="0" borderId="163" applyFont="0" applyFill="0" applyBorder="0" applyAlignment="0"/>
    <xf numFmtId="2" fontId="202" fillId="0" borderId="163" applyFont="0" applyFill="0" applyBorder="0" applyAlignment="0"/>
    <xf numFmtId="2" fontId="202" fillId="0" borderId="163" applyFont="0" applyFill="0" applyBorder="0" applyAlignment="0"/>
    <xf numFmtId="0" fontId="255" fillId="0" borderId="163" applyNumberFormat="0" applyFill="0" applyBorder="0" applyAlignment="0" applyProtection="0">
      <alignment horizontal="left"/>
    </xf>
    <xf numFmtId="0" fontId="256" fillId="0" borderId="163" applyNumberFormat="0" applyFill="0" applyBorder="0" applyAlignment="0" applyProtection="0">
      <alignment horizontal="left"/>
    </xf>
    <xf numFmtId="0" fontId="255" fillId="0" borderId="163" applyNumberFormat="0" applyFill="0" applyBorder="0" applyAlignment="0" applyProtection="0">
      <alignment horizontal="left"/>
    </xf>
  </cellStyleXfs>
  <cellXfs count="1336">
    <xf numFmtId="0" fontId="0" fillId="0" borderId="0" xfId="0"/>
    <xf numFmtId="10" fontId="39" fillId="0" borderId="28" xfId="10" applyNumberFormat="1" applyFont="1" applyFill="1" applyBorder="1" applyAlignment="1"/>
    <xf numFmtId="0" fontId="20" fillId="34" borderId="0" xfId="2" applyFont="1" applyFill="1"/>
    <xf numFmtId="0" fontId="21" fillId="34" borderId="0" xfId="2" applyFont="1" applyFill="1"/>
    <xf numFmtId="0" fontId="21" fillId="36" borderId="0" xfId="2" applyFont="1" applyFill="1"/>
    <xf numFmtId="0" fontId="26" fillId="44" borderId="14" xfId="2" applyFont="1" applyFill="1" applyBorder="1" applyAlignment="1">
      <alignment horizontal="center" vertical="center" wrapText="1"/>
    </xf>
    <xf numFmtId="0" fontId="29" fillId="46" borderId="0" xfId="4" applyFont="1" applyFill="1" applyAlignment="1">
      <alignment horizontal="center"/>
    </xf>
    <xf numFmtId="49" fontId="29" fillId="46" borderId="0" xfId="4" applyNumberFormat="1" applyFont="1" applyFill="1"/>
    <xf numFmtId="0" fontId="29" fillId="46" borderId="0" xfId="4" applyFont="1" applyFill="1"/>
    <xf numFmtId="0" fontId="26" fillId="46" borderId="10" xfId="4" applyFont="1" applyFill="1" applyBorder="1"/>
    <xf numFmtId="0" fontId="26" fillId="34" borderId="0" xfId="3" applyFont="1" applyFill="1"/>
    <xf numFmtId="0" fontId="21" fillId="0" borderId="0" xfId="4" applyFont="1" applyAlignment="1">
      <alignment horizontal="center" vertical="center"/>
    </xf>
    <xf numFmtId="49" fontId="21" fillId="0" borderId="0" xfId="1962" quotePrefix="1" applyNumberFormat="1" applyFont="1" applyFill="1" applyAlignment="1">
      <alignment horizontal="center" vertical="center"/>
    </xf>
    <xf numFmtId="0" fontId="21" fillId="0" borderId="0" xfId="1962" applyFont="1" applyFill="1" applyAlignment="1"/>
    <xf numFmtId="0" fontId="20" fillId="44" borderId="10" xfId="1962" applyFont="1" applyFill="1" applyBorder="1" applyAlignment="1"/>
    <xf numFmtId="168" fontId="20" fillId="0" borderId="0" xfId="4" applyNumberFormat="1" applyFont="1"/>
    <xf numFmtId="0" fontId="20" fillId="34" borderId="0" xfId="3" applyFont="1" applyFill="1"/>
    <xf numFmtId="0" fontId="30" fillId="0" borderId="0" xfId="4" applyFont="1" applyAlignment="1">
      <alignment horizontal="center" vertical="center"/>
    </xf>
    <xf numFmtId="49" fontId="30" fillId="0" borderId="0" xfId="1962" applyNumberFormat="1" applyFont="1" applyFill="1" applyAlignment="1">
      <alignment horizontal="center" vertical="center"/>
    </xf>
    <xf numFmtId="0" fontId="30" fillId="0" borderId="0" xfId="1962" applyFont="1" applyFill="1" applyAlignment="1">
      <alignment horizontal="left" indent="2"/>
    </xf>
    <xf numFmtId="0" fontId="31" fillId="0" borderId="10" xfId="1962" applyFont="1" applyFill="1" applyBorder="1" applyAlignment="1">
      <alignment horizontal="left" indent="2"/>
    </xf>
    <xf numFmtId="3" fontId="31" fillId="0" borderId="0" xfId="1962" applyNumberFormat="1" applyFont="1" applyFill="1" applyBorder="1" applyAlignment="1">
      <alignment horizontal="left" indent="2"/>
    </xf>
    <xf numFmtId="0" fontId="31" fillId="34" borderId="0" xfId="3" applyFont="1" applyFill="1"/>
    <xf numFmtId="0" fontId="31" fillId="0" borderId="10" xfId="1962" applyFont="1" applyFill="1" applyBorder="1" applyAlignment="1"/>
    <xf numFmtId="0" fontId="32" fillId="0" borderId="0" xfId="4" applyFont="1" applyAlignment="1">
      <alignment horizontal="center" vertical="center"/>
    </xf>
    <xf numFmtId="10" fontId="31" fillId="0" borderId="0" xfId="4" applyNumberFormat="1" applyFont="1"/>
    <xf numFmtId="2" fontId="31" fillId="0" borderId="0" xfId="4" applyNumberFormat="1" applyFont="1" applyAlignment="1">
      <alignment horizontal="center"/>
    </xf>
    <xf numFmtId="0" fontId="33" fillId="46" borderId="10" xfId="4" applyFont="1" applyFill="1" applyBorder="1"/>
    <xf numFmtId="0" fontId="33" fillId="34" borderId="0" xfId="3" applyFont="1" applyFill="1"/>
    <xf numFmtId="0" fontId="20" fillId="44" borderId="10" xfId="1962" applyNumberFormat="1" applyFont="1" applyFill="1" applyBorder="1" applyAlignment="1"/>
    <xf numFmtId="49" fontId="30" fillId="0" borderId="0" xfId="1962" quotePrefix="1" applyNumberFormat="1" applyFont="1" applyFill="1" applyAlignment="1">
      <alignment horizontal="center" vertical="center"/>
    </xf>
    <xf numFmtId="0" fontId="34" fillId="0" borderId="0" xfId="1966" applyFont="1" applyFill="1" applyAlignment="1">
      <alignment horizontal="center" vertical="center"/>
    </xf>
    <xf numFmtId="0" fontId="35" fillId="0" borderId="0" xfId="1966" applyFont="1" applyFill="1" applyAlignment="1">
      <alignment horizontal="center" vertical="center"/>
    </xf>
    <xf numFmtId="0" fontId="30" fillId="0" borderId="0" xfId="1966" applyFont="1" applyFill="1" applyAlignment="1">
      <alignment horizontal="center" vertical="center"/>
    </xf>
    <xf numFmtId="0" fontId="21" fillId="0" borderId="0" xfId="5" applyFont="1" applyFill="1" applyAlignment="1"/>
    <xf numFmtId="169" fontId="31" fillId="0" borderId="0" xfId="4" applyNumberFormat="1" applyFont="1"/>
    <xf numFmtId="0" fontId="21" fillId="0" borderId="0" xfId="6" applyFont="1" applyFill="1" applyAlignment="1"/>
    <xf numFmtId="0" fontId="30" fillId="0" borderId="0" xfId="6" applyFont="1" applyFill="1" applyAlignment="1">
      <alignment horizontal="left" indent="2"/>
    </xf>
    <xf numFmtId="10" fontId="31" fillId="0" borderId="0" xfId="7" applyNumberFormat="1" applyFont="1" applyFill="1" applyAlignment="1"/>
    <xf numFmtId="10" fontId="31" fillId="0" borderId="0" xfId="1962" applyNumberFormat="1" applyFont="1" applyFill="1" applyBorder="1" applyAlignment="1"/>
    <xf numFmtId="0" fontId="30" fillId="34" borderId="0" xfId="2" applyFont="1" applyFill="1"/>
    <xf numFmtId="171" fontId="31" fillId="0" borderId="0" xfId="4" applyNumberFormat="1" applyFont="1"/>
    <xf numFmtId="0" fontId="21" fillId="34" borderId="0" xfId="9" applyFont="1" applyFill="1" applyAlignment="1">
      <alignment horizontal="center" vertical="center"/>
    </xf>
    <xf numFmtId="49" fontId="21" fillId="34" borderId="0" xfId="9" applyNumberFormat="1" applyFont="1" applyFill="1" applyAlignment="1">
      <alignment horizontal="center" vertical="center"/>
    </xf>
    <xf numFmtId="0" fontId="21" fillId="34" borderId="0" xfId="9" applyFont="1" applyFill="1"/>
    <xf numFmtId="0" fontId="20" fillId="34" borderId="0" xfId="9" applyFont="1" applyFill="1"/>
    <xf numFmtId="0" fontId="21" fillId="34" borderId="0" xfId="2" applyFont="1" applyFill="1" applyAlignment="1">
      <alignment horizontal="center" vertical="center"/>
    </xf>
    <xf numFmtId="49" fontId="21" fillId="34" borderId="0" xfId="2" applyNumberFormat="1" applyFont="1" applyFill="1" applyAlignment="1">
      <alignment horizontal="center" vertical="center"/>
    </xf>
    <xf numFmtId="0" fontId="38" fillId="0" borderId="0" xfId="4" applyFont="1"/>
    <xf numFmtId="0" fontId="39" fillId="0" borderId="0" xfId="3" applyFont="1"/>
    <xf numFmtId="0" fontId="39" fillId="0" borderId="0" xfId="4" applyFont="1"/>
    <xf numFmtId="0" fontId="39" fillId="0" borderId="0" xfId="3" applyFont="1" applyAlignment="1">
      <alignment vertical="center"/>
    </xf>
    <xf numFmtId="0" fontId="38" fillId="45" borderId="16" xfId="0" applyFont="1" applyFill="1" applyBorder="1" applyAlignment="1">
      <alignment horizontal="center" wrapText="1"/>
    </xf>
    <xf numFmtId="0" fontId="38" fillId="45" borderId="17" xfId="0" applyFont="1" applyFill="1" applyBorder="1" applyAlignment="1">
      <alignment horizontal="center" wrapText="1"/>
    </xf>
    <xf numFmtId="0" fontId="39" fillId="0" borderId="0" xfId="4" applyFont="1" applyAlignment="1">
      <alignment vertical="center"/>
    </xf>
    <xf numFmtId="3" fontId="39" fillId="0" borderId="12" xfId="4" applyNumberFormat="1" applyFont="1" applyBorder="1" applyAlignment="1">
      <alignment vertical="center"/>
    </xf>
    <xf numFmtId="3" fontId="39" fillId="0" borderId="0" xfId="0" applyNumberFormat="1" applyFont="1"/>
    <xf numFmtId="3" fontId="39" fillId="0" borderId="28" xfId="4" applyNumberFormat="1" applyFont="1" applyBorder="1"/>
    <xf numFmtId="3" fontId="39" fillId="0" borderId="29" xfId="4" applyNumberFormat="1" applyFont="1" applyBorder="1"/>
    <xf numFmtId="3" fontId="39" fillId="0" borderId="31" xfId="0" applyNumberFormat="1" applyFont="1" applyBorder="1"/>
    <xf numFmtId="3" fontId="39" fillId="0" borderId="31" xfId="4" applyNumberFormat="1" applyFont="1" applyBorder="1"/>
    <xf numFmtId="3" fontId="39" fillId="0" borderId="32" xfId="4" applyNumberFormat="1" applyFont="1" applyBorder="1"/>
    <xf numFmtId="3" fontId="38" fillId="0" borderId="31" xfId="4" applyNumberFormat="1" applyFont="1" applyBorder="1"/>
    <xf numFmtId="173" fontId="38" fillId="0" borderId="31" xfId="4" applyNumberFormat="1" applyFont="1" applyBorder="1"/>
    <xf numFmtId="0" fontId="38" fillId="0" borderId="0" xfId="3" applyFont="1"/>
    <xf numFmtId="0" fontId="39" fillId="0" borderId="0" xfId="4" applyFont="1" applyAlignment="1">
      <alignment horizontal="left" indent="1"/>
    </xf>
    <xf numFmtId="172" fontId="39" fillId="0" borderId="34" xfId="4" applyNumberFormat="1" applyFont="1" applyBorder="1"/>
    <xf numFmtId="172" fontId="39" fillId="0" borderId="35" xfId="4" applyNumberFormat="1" applyFont="1" applyBorder="1"/>
    <xf numFmtId="172" fontId="39" fillId="0" borderId="0" xfId="4" applyNumberFormat="1" applyFont="1"/>
    <xf numFmtId="173" fontId="39" fillId="0" borderId="28" xfId="4" applyNumberFormat="1" applyFont="1" applyBorder="1"/>
    <xf numFmtId="173" fontId="39" fillId="0" borderId="36" xfId="4" applyNumberFormat="1" applyFont="1" applyBorder="1"/>
    <xf numFmtId="173" fontId="39" fillId="0" borderId="31" xfId="4" applyNumberFormat="1" applyFont="1" applyBorder="1"/>
    <xf numFmtId="173" fontId="39" fillId="0" borderId="10" xfId="4" applyNumberFormat="1" applyFont="1" applyBorder="1"/>
    <xf numFmtId="3" fontId="39" fillId="0" borderId="0" xfId="3" applyNumberFormat="1" applyFont="1"/>
    <xf numFmtId="173" fontId="38" fillId="0" borderId="10" xfId="4" applyNumberFormat="1" applyFont="1" applyBorder="1"/>
    <xf numFmtId="3" fontId="39" fillId="0" borderId="34" xfId="4" applyNumberFormat="1" applyFont="1" applyBorder="1"/>
    <xf numFmtId="173" fontId="39" fillId="0" borderId="34" xfId="4" applyNumberFormat="1" applyFont="1" applyBorder="1"/>
    <xf numFmtId="173" fontId="39" fillId="0" borderId="13" xfId="4" applyNumberFormat="1" applyFont="1" applyBorder="1"/>
    <xf numFmtId="0" fontId="39" fillId="0" borderId="12" xfId="4" applyFont="1" applyBorder="1" applyAlignment="1">
      <alignment vertical="center"/>
    </xf>
    <xf numFmtId="172" fontId="39" fillId="0" borderId="28" xfId="10" applyNumberFormat="1" applyFont="1" applyFill="1" applyBorder="1" applyAlignment="1">
      <alignment vertical="center"/>
    </xf>
    <xf numFmtId="172" fontId="39" fillId="0" borderId="36" xfId="10" applyNumberFormat="1" applyFont="1" applyFill="1" applyBorder="1" applyAlignment="1">
      <alignment vertical="center"/>
    </xf>
    <xf numFmtId="172" fontId="39" fillId="0" borderId="31" xfId="10" applyNumberFormat="1" applyFont="1" applyFill="1" applyBorder="1" applyAlignment="1">
      <alignment vertical="center"/>
    </xf>
    <xf numFmtId="172" fontId="39" fillId="0" borderId="10" xfId="10" applyNumberFormat="1" applyFont="1" applyFill="1" applyBorder="1" applyAlignment="1">
      <alignment vertical="center"/>
    </xf>
    <xf numFmtId="172" fontId="39" fillId="0" borderId="34" xfId="10" applyNumberFormat="1" applyFont="1" applyFill="1" applyBorder="1" applyAlignment="1"/>
    <xf numFmtId="172" fontId="39" fillId="0" borderId="13" xfId="10" applyNumberFormat="1" applyFont="1" applyFill="1" applyBorder="1" applyAlignment="1"/>
    <xf numFmtId="172" fontId="39" fillId="0" borderId="0" xfId="10" applyNumberFormat="1" applyFont="1" applyFill="1" applyBorder="1" applyAlignment="1"/>
    <xf numFmtId="3" fontId="39" fillId="0" borderId="35" xfId="4" applyNumberFormat="1" applyFont="1" applyBorder="1"/>
    <xf numFmtId="0" fontId="37" fillId="0" borderId="0" xfId="13"/>
    <xf numFmtId="0" fontId="38" fillId="0" borderId="23" xfId="3" applyFont="1" applyBorder="1"/>
    <xf numFmtId="3" fontId="38" fillId="0" borderId="34" xfId="4" applyNumberFormat="1" applyFont="1" applyBorder="1"/>
    <xf numFmtId="173" fontId="38" fillId="0" borderId="34" xfId="4" applyNumberFormat="1" applyFont="1" applyBorder="1"/>
    <xf numFmtId="173" fontId="38" fillId="0" borderId="13" xfId="4" applyNumberFormat="1" applyFont="1" applyBorder="1"/>
    <xf numFmtId="0" fontId="43" fillId="0" borderId="0" xfId="3" applyFont="1"/>
    <xf numFmtId="10" fontId="39" fillId="0" borderId="0" xfId="11" applyNumberFormat="1" applyFont="1" applyFill="1" applyBorder="1" applyAlignment="1"/>
    <xf numFmtId="10" fontId="39" fillId="0" borderId="36" xfId="10" applyNumberFormat="1" applyFont="1" applyFill="1" applyBorder="1" applyAlignment="1"/>
    <xf numFmtId="0" fontId="44" fillId="0" borderId="0" xfId="3" applyFont="1"/>
    <xf numFmtId="174" fontId="39" fillId="0" borderId="31" xfId="10" applyNumberFormat="1" applyFont="1" applyFill="1" applyBorder="1" applyAlignment="1"/>
    <xf numFmtId="174" fontId="39" fillId="0" borderId="10" xfId="10" applyNumberFormat="1" applyFont="1" applyFill="1" applyBorder="1" applyAlignment="1"/>
    <xf numFmtId="0" fontId="38" fillId="0" borderId="22" xfId="3" applyFont="1" applyBorder="1"/>
    <xf numFmtId="173" fontId="38" fillId="0" borderId="31" xfId="12" applyNumberFormat="1" applyFont="1" applyBorder="1"/>
    <xf numFmtId="173" fontId="38" fillId="0" borderId="10" xfId="12" applyNumberFormat="1" applyFont="1" applyBorder="1"/>
    <xf numFmtId="172" fontId="39" fillId="0" borderId="31" xfId="10" applyNumberFormat="1" applyFont="1" applyBorder="1" applyAlignment="1"/>
    <xf numFmtId="172" fontId="39" fillId="0" borderId="0" xfId="11" applyNumberFormat="1" applyFont="1" applyFill="1" applyBorder="1" applyAlignment="1"/>
    <xf numFmtId="172" fontId="39" fillId="0" borderId="10" xfId="10" applyNumberFormat="1" applyFont="1" applyBorder="1" applyAlignment="1"/>
    <xf numFmtId="0" fontId="38" fillId="0" borderId="0" xfId="3" applyFont="1" applyAlignment="1">
      <alignment vertical="center"/>
    </xf>
    <xf numFmtId="172" fontId="39" fillId="0" borderId="34" xfId="10" applyNumberFormat="1" applyFont="1" applyBorder="1" applyAlignment="1"/>
    <xf numFmtId="172" fontId="39" fillId="0" borderId="13" xfId="10" applyNumberFormat="1" applyFont="1" applyBorder="1" applyAlignment="1"/>
    <xf numFmtId="0" fontId="39" fillId="0" borderId="0" xfId="4" applyFont="1" applyAlignment="1">
      <alignment horizontal="left" indent="3"/>
    </xf>
    <xf numFmtId="0" fontId="45" fillId="0" borderId="0" xfId="3" applyFont="1"/>
    <xf numFmtId="0" fontId="45" fillId="0" borderId="0" xfId="3" applyFont="1" applyAlignment="1">
      <alignment vertical="center"/>
    </xf>
    <xf numFmtId="0" fontId="41" fillId="0" borderId="0" xfId="4" applyFont="1" applyAlignment="1">
      <alignment vertical="top"/>
    </xf>
    <xf numFmtId="10" fontId="39" fillId="0" borderId="0" xfId="11" applyNumberFormat="1" applyFont="1" applyFill="1" applyBorder="1" applyAlignment="1">
      <alignment vertical="center"/>
    </xf>
    <xf numFmtId="172" fontId="39" fillId="0" borderId="0" xfId="1" applyNumberFormat="1" applyFont="1" applyFill="1"/>
    <xf numFmtId="0" fontId="39" fillId="0" borderId="0" xfId="4" applyFont="1" applyAlignment="1">
      <alignment vertical="top"/>
    </xf>
    <xf numFmtId="0" fontId="39" fillId="0" borderId="0" xfId="12" applyFont="1" applyAlignment="1">
      <alignment vertical="top"/>
    </xf>
    <xf numFmtId="10" fontId="39" fillId="0" borderId="0" xfId="7" applyNumberFormat="1" applyFont="1" applyFill="1" applyBorder="1" applyAlignment="1">
      <alignment vertical="center"/>
    </xf>
    <xf numFmtId="10" fontId="45" fillId="0" borderId="0" xfId="11" applyNumberFormat="1" applyFont="1" applyFill="1" applyBorder="1" applyAlignment="1">
      <alignment vertical="center"/>
    </xf>
    <xf numFmtId="172" fontId="39" fillId="0" borderId="0" xfId="10" applyNumberFormat="1" applyFont="1" applyBorder="1" applyAlignment="1">
      <alignment vertical="center"/>
    </xf>
    <xf numFmtId="3" fontId="38" fillId="0" borderId="32" xfId="4" applyNumberFormat="1" applyFont="1" applyBorder="1"/>
    <xf numFmtId="3" fontId="38" fillId="0" borderId="35" xfId="4" applyNumberFormat="1" applyFont="1" applyBorder="1"/>
    <xf numFmtId="0" fontId="307" fillId="0" borderId="0" xfId="0" applyFont="1"/>
    <xf numFmtId="0" fontId="48" fillId="0" borderId="0" xfId="3" applyFont="1" applyAlignment="1">
      <alignment horizontal="center"/>
    </xf>
    <xf numFmtId="0" fontId="308" fillId="0" borderId="0" xfId="3" applyFont="1"/>
    <xf numFmtId="0" fontId="309" fillId="0" borderId="0" xfId="3" applyFont="1" applyAlignment="1">
      <alignment horizontal="right"/>
    </xf>
    <xf numFmtId="0" fontId="48" fillId="0" borderId="21" xfId="3" applyFont="1" applyBorder="1"/>
    <xf numFmtId="0" fontId="28" fillId="0" borderId="0" xfId="0" applyFont="1"/>
    <xf numFmtId="0" fontId="48" fillId="0" borderId="22" xfId="3" applyFont="1" applyBorder="1"/>
    <xf numFmtId="0" fontId="48" fillId="0" borderId="23" xfId="3" applyFont="1" applyBorder="1"/>
    <xf numFmtId="0" fontId="48" fillId="45" borderId="16" xfId="0" applyFont="1" applyFill="1" applyBorder="1" applyAlignment="1">
      <alignment horizontal="center" wrapText="1"/>
    </xf>
    <xf numFmtId="0" fontId="48" fillId="45" borderId="19" xfId="0" applyFont="1" applyFill="1" applyBorder="1" applyAlignment="1">
      <alignment horizontal="center" wrapText="1"/>
    </xf>
    <xf numFmtId="0" fontId="48" fillId="0" borderId="0" xfId="3" applyFont="1"/>
    <xf numFmtId="260" fontId="48" fillId="0" borderId="0" xfId="14626" applyNumberFormat="1" applyFont="1" applyFill="1" applyBorder="1"/>
    <xf numFmtId="0" fontId="48" fillId="50" borderId="20" xfId="3" applyFont="1" applyFill="1" applyBorder="1" applyAlignment="1">
      <alignment horizontal="left" vertical="center" indent="4"/>
    </xf>
    <xf numFmtId="0" fontId="308" fillId="50" borderId="19" xfId="3" applyFont="1" applyFill="1" applyBorder="1"/>
    <xf numFmtId="260" fontId="308" fillId="50" borderId="16" xfId="14626" applyNumberFormat="1" applyFont="1" applyFill="1" applyBorder="1"/>
    <xf numFmtId="260" fontId="308" fillId="50" borderId="19" xfId="14626" applyNumberFormat="1" applyFont="1" applyFill="1" applyBorder="1"/>
    <xf numFmtId="0" fontId="48" fillId="0" borderId="11" xfId="3" applyFont="1" applyBorder="1"/>
    <xf numFmtId="0" fontId="48" fillId="0" borderId="13" xfId="3" applyFont="1" applyBorder="1"/>
    <xf numFmtId="173" fontId="48" fillId="0" borderId="16" xfId="3" applyNumberFormat="1" applyFont="1" applyBorder="1"/>
    <xf numFmtId="173" fontId="48" fillId="0" borderId="17" xfId="3" applyNumberFormat="1" applyFont="1" applyBorder="1"/>
    <xf numFmtId="0" fontId="48" fillId="50" borderId="26" xfId="3" applyFont="1" applyFill="1" applyBorder="1" applyAlignment="1">
      <alignment horizontal="left" vertical="center" indent="4"/>
    </xf>
    <xf numFmtId="0" fontId="308" fillId="50" borderId="36" xfId="3" applyFont="1" applyFill="1" applyBorder="1"/>
    <xf numFmtId="0" fontId="308" fillId="0" borderId="26" xfId="3" applyFont="1" applyBorder="1"/>
    <xf numFmtId="0" fontId="308" fillId="0" borderId="36" xfId="3" applyFont="1" applyBorder="1"/>
    <xf numFmtId="173" fontId="308" fillId="0" borderId="31" xfId="14626" applyNumberFormat="1" applyFont="1" applyFill="1" applyBorder="1"/>
    <xf numFmtId="173" fontId="308" fillId="0" borderId="10" xfId="14626" applyNumberFormat="1" applyFont="1" applyFill="1" applyBorder="1"/>
    <xf numFmtId="0" fontId="308" fillId="0" borderId="25" xfId="3" applyFont="1" applyBorder="1"/>
    <xf numFmtId="0" fontId="308" fillId="0" borderId="10" xfId="3" applyFont="1" applyBorder="1"/>
    <xf numFmtId="166" fontId="308" fillId="0" borderId="31" xfId="14626" applyNumberFormat="1" applyFont="1" applyFill="1" applyBorder="1"/>
    <xf numFmtId="166" fontId="308" fillId="0" borderId="10" xfId="14626" applyNumberFormat="1" applyFont="1" applyFill="1" applyBorder="1"/>
    <xf numFmtId="166" fontId="308" fillId="0" borderId="31" xfId="3" applyNumberFormat="1" applyFont="1" applyBorder="1"/>
    <xf numFmtId="166" fontId="308" fillId="0" borderId="10" xfId="15" applyNumberFormat="1" applyFont="1" applyFill="1" applyBorder="1"/>
    <xf numFmtId="0" fontId="308" fillId="0" borderId="11" xfId="3" applyFont="1" applyBorder="1"/>
    <xf numFmtId="0" fontId="308" fillId="0" borderId="13" xfId="3" applyFont="1" applyBorder="1"/>
    <xf numFmtId="172" fontId="308" fillId="0" borderId="31" xfId="1" applyNumberFormat="1" applyFont="1" applyFill="1" applyBorder="1"/>
    <xf numFmtId="4" fontId="308" fillId="0" borderId="31" xfId="3" applyNumberFormat="1" applyFont="1" applyBorder="1"/>
    <xf numFmtId="172" fontId="308" fillId="0" borderId="10" xfId="15" applyNumberFormat="1" applyFont="1" applyFill="1" applyBorder="1"/>
    <xf numFmtId="173" fontId="308" fillId="0" borderId="16" xfId="3" applyNumberFormat="1" applyFont="1" applyBorder="1"/>
    <xf numFmtId="173" fontId="308" fillId="0" borderId="17" xfId="3" applyNumberFormat="1" applyFont="1" applyBorder="1"/>
    <xf numFmtId="0" fontId="308" fillId="0" borderId="26" xfId="3" applyFont="1" applyBorder="1" applyAlignment="1">
      <alignment vertical="center"/>
    </xf>
    <xf numFmtId="0" fontId="308" fillId="0" borderId="36" xfId="3" applyFont="1" applyBorder="1" applyAlignment="1">
      <alignment vertical="center"/>
    </xf>
    <xf numFmtId="173" fontId="308" fillId="0" borderId="28" xfId="3" applyNumberFormat="1" applyFont="1" applyBorder="1"/>
    <xf numFmtId="3" fontId="308" fillId="0" borderId="28" xfId="3" applyNumberFormat="1" applyFont="1" applyBorder="1"/>
    <xf numFmtId="3" fontId="308" fillId="0" borderId="36" xfId="3" applyNumberFormat="1" applyFont="1" applyBorder="1"/>
    <xf numFmtId="0" fontId="308" fillId="0" borderId="25" xfId="3" applyFont="1" applyBorder="1" applyAlignment="1">
      <alignment vertical="center"/>
    </xf>
    <xf numFmtId="0" fontId="308" fillId="0" borderId="10" xfId="3" applyFont="1" applyBorder="1" applyAlignment="1">
      <alignment vertical="center"/>
    </xf>
    <xf numFmtId="173" fontId="308" fillId="0" borderId="31" xfId="3" applyNumberFormat="1" applyFont="1" applyBorder="1"/>
    <xf numFmtId="3" fontId="308" fillId="0" borderId="31" xfId="3" applyNumberFormat="1" applyFont="1" applyBorder="1"/>
    <xf numFmtId="3" fontId="308" fillId="0" borderId="10" xfId="3" applyNumberFormat="1" applyFont="1" applyBorder="1"/>
    <xf numFmtId="0" fontId="48" fillId="0" borderId="20" xfId="3" applyFont="1" applyBorder="1"/>
    <xf numFmtId="0" fontId="48" fillId="0" borderId="19" xfId="3" applyFont="1" applyBorder="1"/>
    <xf numFmtId="0" fontId="308" fillId="0" borderId="25" xfId="3" applyFont="1" applyBorder="1" applyAlignment="1">
      <alignment horizontal="left"/>
    </xf>
    <xf numFmtId="0" fontId="308" fillId="0" borderId="10" xfId="3" applyFont="1" applyBorder="1" applyAlignment="1">
      <alignment horizontal="left"/>
    </xf>
    <xf numFmtId="9" fontId="308" fillId="41" borderId="31" xfId="15" applyFont="1" applyFill="1" applyBorder="1" applyAlignment="1"/>
    <xf numFmtId="9" fontId="308" fillId="41" borderId="10" xfId="15" applyFont="1" applyFill="1" applyBorder="1" applyAlignment="1"/>
    <xf numFmtId="173" fontId="308" fillId="0" borderId="38" xfId="3" applyNumberFormat="1" applyFont="1" applyBorder="1"/>
    <xf numFmtId="173" fontId="308" fillId="0" borderId="10" xfId="3" applyNumberFormat="1" applyFont="1" applyBorder="1"/>
    <xf numFmtId="0" fontId="308" fillId="0" borderId="11" xfId="3" applyFont="1" applyBorder="1" applyAlignment="1">
      <alignment horizontal="left"/>
    </xf>
    <xf numFmtId="0" fontId="308" fillId="0" borderId="13" xfId="3" applyFont="1" applyBorder="1" applyAlignment="1">
      <alignment horizontal="left"/>
    </xf>
    <xf numFmtId="9" fontId="308" fillId="0" borderId="34" xfId="15" applyFont="1" applyBorder="1" applyAlignment="1"/>
    <xf numFmtId="9" fontId="312" fillId="0" borderId="13" xfId="15" applyFont="1" applyBorder="1" applyAlignment="1"/>
    <xf numFmtId="260" fontId="308" fillId="50" borderId="28" xfId="14626" applyNumberFormat="1" applyFont="1" applyFill="1" applyBorder="1"/>
    <xf numFmtId="260" fontId="308" fillId="50" borderId="36" xfId="14626" applyNumberFormat="1" applyFont="1" applyFill="1" applyBorder="1"/>
    <xf numFmtId="0" fontId="308" fillId="0" borderId="27" xfId="3" applyFont="1" applyBorder="1" applyAlignment="1">
      <alignment horizontal="left"/>
    </xf>
    <xf numFmtId="0" fontId="308" fillId="0" borderId="29" xfId="3" applyFont="1" applyBorder="1" applyAlignment="1">
      <alignment horizontal="left"/>
    </xf>
    <xf numFmtId="3" fontId="308" fillId="0" borderId="28" xfId="14626" applyNumberFormat="1" applyFont="1" applyFill="1" applyBorder="1"/>
    <xf numFmtId="3" fontId="308" fillId="0" borderId="29" xfId="14626" applyNumberFormat="1" applyFont="1" applyFill="1" applyBorder="1"/>
    <xf numFmtId="0" fontId="308" fillId="0" borderId="30" xfId="3" applyFont="1" applyBorder="1" applyAlignment="1">
      <alignment horizontal="left"/>
    </xf>
    <xf numFmtId="0" fontId="308" fillId="0" borderId="32" xfId="3" applyFont="1" applyBorder="1" applyAlignment="1">
      <alignment horizontal="left"/>
    </xf>
    <xf numFmtId="3" fontId="308" fillId="0" borderId="31" xfId="14626" applyNumberFormat="1" applyFont="1" applyFill="1" applyBorder="1"/>
    <xf numFmtId="3" fontId="308" fillId="0" borderId="32" xfId="14626" applyNumberFormat="1" applyFont="1" applyFill="1" applyBorder="1"/>
    <xf numFmtId="9" fontId="308" fillId="0" borderId="31" xfId="15" applyFont="1" applyBorder="1" applyAlignment="1"/>
    <xf numFmtId="9" fontId="312" fillId="0" borderId="10" xfId="15" applyFont="1" applyBorder="1" applyAlignment="1"/>
    <xf numFmtId="3" fontId="308" fillId="0" borderId="10" xfId="14626" applyNumberFormat="1" applyFont="1" applyFill="1" applyBorder="1"/>
    <xf numFmtId="173" fontId="48" fillId="0" borderId="18" xfId="3" applyNumberFormat="1" applyFont="1" applyBorder="1"/>
    <xf numFmtId="173" fontId="48" fillId="0" borderId="19" xfId="3" applyNumberFormat="1" applyFont="1" applyBorder="1"/>
    <xf numFmtId="0" fontId="54" fillId="0" borderId="0" xfId="0" applyFont="1"/>
    <xf numFmtId="261" fontId="48" fillId="0" borderId="0" xfId="14626" applyNumberFormat="1" applyFont="1" applyFill="1" applyBorder="1"/>
    <xf numFmtId="3" fontId="48" fillId="0" borderId="16" xfId="3" applyNumberFormat="1" applyFont="1" applyBorder="1"/>
    <xf numFmtId="3" fontId="48" fillId="0" borderId="19" xfId="3" applyNumberFormat="1" applyFont="1" applyBorder="1"/>
    <xf numFmtId="0" fontId="313" fillId="0" borderId="0" xfId="0" applyFont="1"/>
    <xf numFmtId="173" fontId="308" fillId="0" borderId="0" xfId="3" applyNumberFormat="1" applyFont="1"/>
    <xf numFmtId="173" fontId="308" fillId="50" borderId="16" xfId="14626" applyNumberFormat="1" applyFont="1" applyFill="1" applyBorder="1"/>
    <xf numFmtId="167" fontId="308" fillId="0" borderId="28" xfId="14626" applyFont="1" applyFill="1" applyBorder="1"/>
    <xf numFmtId="167" fontId="308" fillId="0" borderId="36" xfId="14626" applyFont="1" applyFill="1" applyBorder="1"/>
    <xf numFmtId="0" fontId="48" fillId="0" borderId="20" xfId="3" applyFont="1" applyBorder="1" applyAlignment="1">
      <alignment vertical="center"/>
    </xf>
    <xf numFmtId="0" fontId="308" fillId="0" borderId="19" xfId="3" applyFont="1" applyBorder="1"/>
    <xf numFmtId="3" fontId="308" fillId="0" borderId="16" xfId="3" applyNumberFormat="1" applyFont="1" applyBorder="1"/>
    <xf numFmtId="3" fontId="308" fillId="0" borderId="19" xfId="3" applyNumberFormat="1" applyFont="1" applyBorder="1"/>
    <xf numFmtId="173" fontId="308" fillId="50" borderId="28" xfId="14626" applyNumberFormat="1" applyFont="1" applyFill="1" applyBorder="1"/>
    <xf numFmtId="0" fontId="48" fillId="0" borderId="20" xfId="3" applyFont="1" applyBorder="1" applyAlignment="1">
      <alignment horizontal="left"/>
    </xf>
    <xf numFmtId="0" fontId="48" fillId="0" borderId="19" xfId="3" applyFont="1" applyBorder="1" applyAlignment="1">
      <alignment horizontal="left"/>
    </xf>
    <xf numFmtId="3" fontId="48" fillId="0" borderId="17" xfId="3" applyNumberFormat="1" applyFont="1" applyBorder="1"/>
    <xf numFmtId="0" fontId="48" fillId="0" borderId="0" xfId="3" applyFont="1" applyAlignment="1">
      <alignment horizontal="left"/>
    </xf>
    <xf numFmtId="173" fontId="48" fillId="0" borderId="0" xfId="3" applyNumberFormat="1" applyFont="1"/>
    <xf numFmtId="3" fontId="48" fillId="0" borderId="0" xfId="3" applyNumberFormat="1" applyFont="1"/>
    <xf numFmtId="0" fontId="48" fillId="52" borderId="20" xfId="3" applyFont="1" applyFill="1" applyBorder="1" applyAlignment="1">
      <alignment vertical="center"/>
    </xf>
    <xf numFmtId="0" fontId="308" fillId="52" borderId="24" xfId="3" applyFont="1" applyFill="1" applyBorder="1"/>
    <xf numFmtId="173" fontId="48" fillId="52" borderId="16" xfId="3" applyNumberFormat="1" applyFont="1" applyFill="1" applyBorder="1"/>
    <xf numFmtId="0" fontId="48" fillId="0" borderId="0" xfId="3" applyFont="1" applyAlignment="1">
      <alignment vertical="center"/>
    </xf>
    <xf numFmtId="3" fontId="308" fillId="0" borderId="0" xfId="3" applyNumberFormat="1" applyFont="1"/>
    <xf numFmtId="262" fontId="308" fillId="0" borderId="28" xfId="14626" applyNumberFormat="1" applyFont="1" applyFill="1" applyBorder="1"/>
    <xf numFmtId="262" fontId="308" fillId="0" borderId="29" xfId="14626" applyNumberFormat="1" applyFont="1" applyFill="1" applyBorder="1"/>
    <xf numFmtId="262" fontId="308" fillId="0" borderId="31" xfId="14626" applyNumberFormat="1" applyFont="1" applyFill="1" applyBorder="1"/>
    <xf numFmtId="262" fontId="308" fillId="0" borderId="32" xfId="14626" applyNumberFormat="1" applyFont="1" applyFill="1" applyBorder="1"/>
    <xf numFmtId="262" fontId="308" fillId="0" borderId="34" xfId="14626" applyNumberFormat="1" applyFont="1" applyFill="1" applyBorder="1"/>
    <xf numFmtId="0" fontId="48" fillId="0" borderId="26" xfId="3" applyFont="1" applyBorder="1" applyAlignment="1">
      <alignment vertical="center"/>
    </xf>
    <xf numFmtId="0" fontId="48" fillId="0" borderId="36" xfId="3" applyFont="1" applyBorder="1" applyAlignment="1">
      <alignment vertical="center"/>
    </xf>
    <xf numFmtId="173" fontId="48" fillId="0" borderId="36" xfId="3" applyNumberFormat="1" applyFont="1" applyBorder="1"/>
    <xf numFmtId="4" fontId="48" fillId="0" borderId="19" xfId="14626" applyNumberFormat="1" applyFont="1" applyBorder="1"/>
    <xf numFmtId="0" fontId="48" fillId="52" borderId="20" xfId="3" applyFont="1" applyFill="1" applyBorder="1" applyAlignment="1">
      <alignment horizontal="left" vertical="center"/>
    </xf>
    <xf numFmtId="4" fontId="48" fillId="52" borderId="15" xfId="3" applyNumberFormat="1" applyFont="1" applyFill="1" applyBorder="1"/>
    <xf numFmtId="4" fontId="48" fillId="0" borderId="0" xfId="3" applyNumberFormat="1" applyFont="1"/>
    <xf numFmtId="0" fontId="314" fillId="0" borderId="0" xfId="3" applyFont="1"/>
    <xf numFmtId="167" fontId="48" fillId="0" borderId="0" xfId="14626" applyFont="1" applyFill="1" applyBorder="1"/>
    <xf numFmtId="263" fontId="48" fillId="0" borderId="16" xfId="14626" applyNumberFormat="1" applyFont="1" applyFill="1" applyBorder="1"/>
    <xf numFmtId="263" fontId="48" fillId="0" borderId="17" xfId="14626" applyNumberFormat="1" applyFont="1" applyFill="1" applyBorder="1"/>
    <xf numFmtId="173" fontId="308" fillId="50" borderId="19" xfId="14626" applyNumberFormat="1" applyFont="1" applyFill="1" applyBorder="1"/>
    <xf numFmtId="173" fontId="308" fillId="0" borderId="10" xfId="15" applyNumberFormat="1" applyFont="1" applyFill="1" applyBorder="1"/>
    <xf numFmtId="173" fontId="315" fillId="41" borderId="31" xfId="3" applyNumberFormat="1" applyFont="1" applyFill="1" applyBorder="1"/>
    <xf numFmtId="173" fontId="308" fillId="41" borderId="31" xfId="3" applyNumberFormat="1" applyFont="1" applyFill="1" applyBorder="1"/>
    <xf numFmtId="9" fontId="308" fillId="0" borderId="10" xfId="15" applyFont="1" applyBorder="1" applyAlignment="1"/>
    <xf numFmtId="167" fontId="308" fillId="0" borderId="19" xfId="14626" applyFont="1" applyFill="1" applyBorder="1"/>
    <xf numFmtId="3" fontId="317" fillId="0" borderId="17" xfId="3" applyNumberFormat="1" applyFont="1" applyBorder="1"/>
    <xf numFmtId="263" fontId="308" fillId="0" borderId="29" xfId="14626" applyNumberFormat="1" applyFont="1" applyFill="1" applyBorder="1"/>
    <xf numFmtId="173" fontId="308" fillId="41" borderId="31" xfId="14626" applyNumberFormat="1" applyFont="1" applyFill="1" applyBorder="1"/>
    <xf numFmtId="3" fontId="308" fillId="41" borderId="10" xfId="14626" applyNumberFormat="1" applyFont="1" applyFill="1" applyBorder="1"/>
    <xf numFmtId="9" fontId="312" fillId="41" borderId="10" xfId="15" applyFont="1" applyFill="1" applyBorder="1" applyAlignment="1"/>
    <xf numFmtId="3" fontId="307" fillId="0" borderId="0" xfId="0" applyNumberFormat="1" applyFont="1"/>
    <xf numFmtId="170" fontId="307" fillId="0" borderId="0" xfId="14626" applyNumberFormat="1" applyFont="1"/>
    <xf numFmtId="9" fontId="307" fillId="0" borderId="0" xfId="1" applyFont="1"/>
    <xf numFmtId="263" fontId="308" fillId="41" borderId="29" xfId="14626" applyNumberFormat="1" applyFont="1" applyFill="1" applyBorder="1"/>
    <xf numFmtId="260" fontId="308" fillId="41" borderId="10" xfId="14626" applyNumberFormat="1" applyFont="1" applyFill="1" applyBorder="1"/>
    <xf numFmtId="172" fontId="308" fillId="41" borderId="10" xfId="15" applyNumberFormat="1" applyFont="1" applyFill="1" applyBorder="1"/>
    <xf numFmtId="172" fontId="308" fillId="41" borderId="31" xfId="1" applyNumberFormat="1" applyFont="1" applyFill="1" applyBorder="1"/>
    <xf numFmtId="263" fontId="48" fillId="41" borderId="17" xfId="14626" applyNumberFormat="1" applyFont="1" applyFill="1" applyBorder="1"/>
    <xf numFmtId="262" fontId="308" fillId="41" borderId="32" xfId="14626" applyNumberFormat="1" applyFont="1" applyFill="1" applyBorder="1"/>
    <xf numFmtId="0" fontId="43" fillId="0" borderId="0" xfId="13" applyFont="1"/>
    <xf numFmtId="0" fontId="38" fillId="0" borderId="0" xfId="14627" applyFont="1"/>
    <xf numFmtId="0" fontId="38" fillId="0" borderId="0" xfId="14627" applyFont="1" applyAlignment="1">
      <alignment horizontal="center"/>
    </xf>
    <xf numFmtId="0" fontId="39" fillId="0" borderId="0" xfId="14627" applyFont="1"/>
    <xf numFmtId="0" fontId="38" fillId="45" borderId="14" xfId="3" applyFont="1" applyFill="1" applyBorder="1" applyAlignment="1">
      <alignment horizontal="center" vertical="center" wrapText="1"/>
    </xf>
    <xf numFmtId="0" fontId="38" fillId="45" borderId="20" xfId="3" applyFont="1" applyFill="1" applyBorder="1" applyAlignment="1">
      <alignment horizontal="center" vertical="center" wrapText="1"/>
    </xf>
    <xf numFmtId="0" fontId="38" fillId="45" borderId="15" xfId="3" applyFont="1" applyFill="1" applyBorder="1" applyAlignment="1">
      <alignment horizontal="center" vertical="center" wrapText="1"/>
    </xf>
    <xf numFmtId="0" fontId="38" fillId="45" borderId="16" xfId="3" applyFont="1" applyFill="1" applyBorder="1" applyAlignment="1">
      <alignment horizontal="center" vertical="center" wrapText="1"/>
    </xf>
    <xf numFmtId="0" fontId="38" fillId="45" borderId="17" xfId="3" applyFont="1" applyFill="1" applyBorder="1" applyAlignment="1">
      <alignment horizontal="center" vertical="center" wrapText="1"/>
    </xf>
    <xf numFmtId="0" fontId="43" fillId="0" borderId="24" xfId="13" applyFont="1" applyBorder="1"/>
    <xf numFmtId="0" fontId="39" fillId="0" borderId="21" xfId="14627" applyFont="1" applyBorder="1" applyAlignment="1">
      <alignment horizontal="left" indent="1"/>
    </xf>
    <xf numFmtId="3" fontId="39" fillId="51" borderId="28" xfId="14627" applyNumberFormat="1" applyFont="1" applyFill="1" applyBorder="1"/>
    <xf numFmtId="3" fontId="39" fillId="47" borderId="28" xfId="14627" applyNumberFormat="1" applyFont="1" applyFill="1" applyBorder="1"/>
    <xf numFmtId="3" fontId="39" fillId="47" borderId="21" xfId="14627" applyNumberFormat="1" applyFont="1" applyFill="1" applyBorder="1"/>
    <xf numFmtId="167" fontId="43" fillId="0" borderId="0" xfId="14626" applyFont="1"/>
    <xf numFmtId="0" fontId="39" fillId="0" borderId="22" xfId="14627" applyFont="1" applyBorder="1" applyAlignment="1">
      <alignment horizontal="left" indent="1"/>
    </xf>
    <xf numFmtId="3" fontId="39" fillId="51" borderId="30" xfId="14627" applyNumberFormat="1" applyFont="1" applyFill="1" applyBorder="1"/>
    <xf numFmtId="3" fontId="39" fillId="47" borderId="31" xfId="14627" applyNumberFormat="1" applyFont="1" applyFill="1" applyBorder="1"/>
    <xf numFmtId="3" fontId="39" fillId="47" borderId="32" xfId="14627" applyNumberFormat="1" applyFont="1" applyFill="1" applyBorder="1"/>
    <xf numFmtId="3" fontId="39" fillId="47" borderId="22" xfId="14627" applyNumberFormat="1" applyFont="1" applyFill="1" applyBorder="1"/>
    <xf numFmtId="0" fontId="39" fillId="0" borderId="14" xfId="14627" applyFont="1" applyBorder="1" applyAlignment="1">
      <alignment vertical="center"/>
    </xf>
    <xf numFmtId="3" fontId="39" fillId="47" borderId="16" xfId="14627" applyNumberFormat="1" applyFont="1" applyFill="1" applyBorder="1"/>
    <xf numFmtId="3" fontId="39" fillId="47" borderId="17" xfId="14627" applyNumberFormat="1" applyFont="1" applyFill="1" applyBorder="1"/>
    <xf numFmtId="3" fontId="39" fillId="47" borderId="14" xfId="14627" applyNumberFormat="1" applyFont="1" applyFill="1" applyBorder="1"/>
    <xf numFmtId="3" fontId="39" fillId="51" borderId="31" xfId="14627" applyNumberFormat="1" applyFont="1" applyFill="1" applyBorder="1"/>
    <xf numFmtId="0" fontId="39" fillId="0" borderId="23" xfId="14627" applyFont="1" applyBorder="1" applyAlignment="1">
      <alignment horizontal="left" indent="1"/>
    </xf>
    <xf numFmtId="3" fontId="39" fillId="51" borderId="33" xfId="14627" applyNumberFormat="1" applyFont="1" applyFill="1" applyBorder="1"/>
    <xf numFmtId="3" fontId="39" fillId="51" borderId="34" xfId="14627" applyNumberFormat="1" applyFont="1" applyFill="1" applyBorder="1"/>
    <xf numFmtId="0" fontId="38" fillId="0" borderId="14" xfId="14627" applyFont="1" applyBorder="1" applyAlignment="1">
      <alignment vertical="center"/>
    </xf>
    <xf numFmtId="3" fontId="43" fillId="0" borderId="0" xfId="13" applyNumberFormat="1" applyFont="1"/>
    <xf numFmtId="3" fontId="39" fillId="0" borderId="0" xfId="14627" applyNumberFormat="1" applyFont="1"/>
    <xf numFmtId="0" fontId="39" fillId="0" borderId="0" xfId="13" applyFont="1" applyAlignment="1">
      <alignment horizontal="left"/>
    </xf>
    <xf numFmtId="3" fontId="39" fillId="47" borderId="27" xfId="14627" applyNumberFormat="1" applyFont="1" applyFill="1" applyBorder="1"/>
    <xf numFmtId="3" fontId="39" fillId="47" borderId="30" xfId="14627" applyNumberFormat="1" applyFont="1" applyFill="1" applyBorder="1"/>
    <xf numFmtId="3" fontId="39" fillId="47" borderId="33" xfId="14627" applyNumberFormat="1" applyFont="1" applyFill="1" applyBorder="1"/>
    <xf numFmtId="3" fontId="39" fillId="47" borderId="34" xfId="14627" applyNumberFormat="1" applyFont="1" applyFill="1" applyBorder="1"/>
    <xf numFmtId="3" fontId="39" fillId="47" borderId="15" xfId="14627" applyNumberFormat="1" applyFont="1" applyFill="1" applyBorder="1"/>
    <xf numFmtId="3" fontId="39" fillId="47" borderId="23" xfId="14627" applyNumberFormat="1" applyFont="1" applyFill="1" applyBorder="1"/>
    <xf numFmtId="0" fontId="43" fillId="0" borderId="42" xfId="13" applyFont="1" applyBorder="1"/>
    <xf numFmtId="0" fontId="37" fillId="0" borderId="42" xfId="13" applyBorder="1"/>
    <xf numFmtId="4" fontId="38" fillId="0" borderId="0" xfId="3" applyNumberFormat="1" applyFont="1"/>
    <xf numFmtId="173" fontId="39" fillId="47" borderId="29" xfId="14627" applyNumberFormat="1" applyFont="1" applyFill="1" applyBorder="1"/>
    <xf numFmtId="173" fontId="39" fillId="47" borderId="32" xfId="14627" applyNumberFormat="1" applyFont="1" applyFill="1" applyBorder="1"/>
    <xf numFmtId="173" fontId="39" fillId="51" borderId="35" xfId="14627" applyNumberFormat="1" applyFont="1" applyFill="1" applyBorder="1"/>
    <xf numFmtId="0" fontId="319" fillId="0" borderId="0" xfId="14627" applyFont="1"/>
    <xf numFmtId="0" fontId="319" fillId="0" borderId="12" xfId="14627" applyFont="1" applyBorder="1"/>
    <xf numFmtId="3" fontId="39" fillId="0" borderId="12" xfId="14627" applyNumberFormat="1" applyFont="1" applyBorder="1"/>
    <xf numFmtId="3" fontId="38" fillId="47" borderId="18" xfId="14627" applyNumberFormat="1" applyFont="1" applyFill="1" applyBorder="1"/>
    <xf numFmtId="3" fontId="38" fillId="47" borderId="16" xfId="14627" applyNumberFormat="1" applyFont="1" applyFill="1" applyBorder="1"/>
    <xf numFmtId="3" fontId="39" fillId="47" borderId="25" xfId="14627" applyNumberFormat="1" applyFont="1" applyFill="1" applyBorder="1"/>
    <xf numFmtId="3" fontId="39" fillId="47" borderId="11" xfId="14627" applyNumberFormat="1" applyFont="1" applyFill="1" applyBorder="1"/>
    <xf numFmtId="173" fontId="39" fillId="47" borderId="35" xfId="14627" applyNumberFormat="1" applyFont="1" applyFill="1" applyBorder="1"/>
    <xf numFmtId="3" fontId="38" fillId="47" borderId="14" xfId="14627" applyNumberFormat="1" applyFont="1" applyFill="1" applyBorder="1"/>
    <xf numFmtId="3" fontId="38" fillId="47" borderId="102" xfId="14627" applyNumberFormat="1" applyFont="1" applyFill="1" applyBorder="1"/>
    <xf numFmtId="173" fontId="319" fillId="0" borderId="0" xfId="14627" applyNumberFormat="1" applyFont="1"/>
    <xf numFmtId="3" fontId="320" fillId="47" borderId="32" xfId="14627" applyNumberFormat="1" applyFont="1" applyFill="1" applyBorder="1"/>
    <xf numFmtId="173" fontId="320" fillId="47" borderId="32" xfId="14627" applyNumberFormat="1" applyFont="1" applyFill="1" applyBorder="1"/>
    <xf numFmtId="3" fontId="320" fillId="51" borderId="34" xfId="14627" applyNumberFormat="1" applyFont="1" applyFill="1" applyBorder="1"/>
    <xf numFmtId="0" fontId="43" fillId="40" borderId="0" xfId="13" applyFont="1" applyFill="1"/>
    <xf numFmtId="0" fontId="322" fillId="0" borderId="0" xfId="0" applyFont="1"/>
    <xf numFmtId="3" fontId="39" fillId="0" borderId="32" xfId="0" applyNumberFormat="1" applyFont="1" applyBorder="1"/>
    <xf numFmtId="173" fontId="39" fillId="0" borderId="32" xfId="4" applyNumberFormat="1" applyFont="1" applyBorder="1"/>
    <xf numFmtId="172" fontId="39" fillId="41" borderId="28" xfId="10" applyNumberFormat="1" applyFont="1" applyFill="1" applyBorder="1" applyAlignment="1">
      <alignment vertical="center"/>
    </xf>
    <xf numFmtId="172" fontId="39" fillId="41" borderId="36" xfId="10" applyNumberFormat="1" applyFont="1" applyFill="1" applyBorder="1" applyAlignment="1">
      <alignment vertical="center"/>
    </xf>
    <xf numFmtId="172" fontId="39" fillId="41" borderId="31" xfId="10" applyNumberFormat="1" applyFont="1" applyFill="1" applyBorder="1" applyAlignment="1">
      <alignment vertical="center"/>
    </xf>
    <xf numFmtId="172" fontId="39" fillId="41" borderId="10" xfId="10" applyNumberFormat="1" applyFont="1" applyFill="1" applyBorder="1" applyAlignment="1">
      <alignment vertical="center"/>
    </xf>
    <xf numFmtId="172" fontId="39" fillId="41" borderId="34" xfId="10" applyNumberFormat="1" applyFont="1" applyFill="1" applyBorder="1" applyAlignment="1"/>
    <xf numFmtId="172" fontId="39" fillId="41" borderId="13" xfId="10" applyNumberFormat="1" applyFont="1" applyFill="1" applyBorder="1" applyAlignment="1"/>
    <xf numFmtId="173" fontId="323" fillId="0" borderId="0" xfId="4" applyNumberFormat="1" applyFont="1"/>
    <xf numFmtId="0" fontId="324" fillId="0" borderId="0" xfId="3" applyFont="1"/>
    <xf numFmtId="3" fontId="323" fillId="0" borderId="16" xfId="12" applyNumberFormat="1" applyFont="1" applyBorder="1"/>
    <xf numFmtId="3" fontId="323" fillId="0" borderId="17" xfId="12" applyNumberFormat="1" applyFont="1" applyBorder="1"/>
    <xf numFmtId="3" fontId="39" fillId="0" borderId="0" xfId="10" applyNumberFormat="1" applyFont="1" applyFill="1" applyBorder="1" applyAlignment="1"/>
    <xf numFmtId="3" fontId="323" fillId="0" borderId="0" xfId="4" applyNumberFormat="1" applyFont="1"/>
    <xf numFmtId="0" fontId="323" fillId="0" borderId="0" xfId="3" applyFont="1"/>
    <xf numFmtId="3" fontId="39" fillId="0" borderId="36" xfId="4" applyNumberFormat="1" applyFont="1" applyBorder="1"/>
    <xf numFmtId="3" fontId="39" fillId="0" borderId="10" xfId="4" applyNumberFormat="1" applyFont="1" applyBorder="1"/>
    <xf numFmtId="3" fontId="323" fillId="0" borderId="28" xfId="12" applyNumberFormat="1" applyFont="1" applyBorder="1"/>
    <xf numFmtId="3" fontId="323" fillId="0" borderId="29" xfId="12" applyNumberFormat="1" applyFont="1" applyBorder="1"/>
    <xf numFmtId="173" fontId="324" fillId="0" borderId="0" xfId="4" applyNumberFormat="1" applyFont="1"/>
    <xf numFmtId="167" fontId="39" fillId="0" borderId="0" xfId="14626" applyFont="1" applyFill="1" applyBorder="1" applyAlignment="1">
      <alignment vertical="center"/>
    </xf>
    <xf numFmtId="0" fontId="325" fillId="0" borderId="0" xfId="3" applyFont="1" applyAlignment="1">
      <alignment vertical="center"/>
    </xf>
    <xf numFmtId="10" fontId="323" fillId="0" borderId="0" xfId="7" applyNumberFormat="1" applyFont="1" applyFill="1" applyBorder="1" applyAlignment="1">
      <alignment vertical="center"/>
    </xf>
    <xf numFmtId="0" fontId="45" fillId="0" borderId="0" xfId="4" applyFont="1"/>
    <xf numFmtId="0" fontId="39" fillId="0" borderId="0" xfId="4" applyFont="1" applyAlignment="1">
      <alignment horizontal="left"/>
    </xf>
    <xf numFmtId="3" fontId="320" fillId="0" borderId="28" xfId="0" applyNumberFormat="1" applyFont="1" applyBorder="1"/>
    <xf numFmtId="3" fontId="320" fillId="0" borderId="29" xfId="0" applyNumberFormat="1" applyFont="1" applyBorder="1"/>
    <xf numFmtId="3" fontId="320" fillId="41" borderId="31" xfId="4" applyNumberFormat="1" applyFont="1" applyFill="1" applyBorder="1"/>
    <xf numFmtId="3" fontId="320" fillId="41" borderId="32" xfId="4" applyNumberFormat="1" applyFont="1" applyFill="1" applyBorder="1"/>
    <xf numFmtId="3" fontId="320" fillId="0" borderId="31" xfId="4" applyNumberFormat="1" applyFont="1" applyBorder="1"/>
    <xf numFmtId="3" fontId="320" fillId="0" borderId="32" xfId="4" applyNumberFormat="1" applyFont="1" applyBorder="1"/>
    <xf numFmtId="3" fontId="320" fillId="0" borderId="31" xfId="0" applyNumberFormat="1" applyFont="1" applyBorder="1"/>
    <xf numFmtId="3" fontId="320" fillId="0" borderId="32" xfId="0" applyNumberFormat="1" applyFont="1" applyBorder="1"/>
    <xf numFmtId="3" fontId="320" fillId="0" borderId="28" xfId="4" applyNumberFormat="1" applyFont="1" applyBorder="1"/>
    <xf numFmtId="3" fontId="320" fillId="0" borderId="29" xfId="4" applyNumberFormat="1" applyFont="1" applyBorder="1"/>
    <xf numFmtId="3" fontId="323" fillId="41" borderId="28" xfId="12" applyNumberFormat="1" applyFont="1" applyFill="1" applyBorder="1"/>
    <xf numFmtId="3" fontId="323" fillId="41" borderId="29" xfId="12" applyNumberFormat="1" applyFont="1" applyFill="1" applyBorder="1"/>
    <xf numFmtId="173" fontId="39" fillId="41" borderId="31" xfId="4" applyNumberFormat="1" applyFont="1" applyFill="1" applyBorder="1"/>
    <xf numFmtId="173" fontId="39" fillId="41" borderId="10" xfId="4" applyNumberFormat="1" applyFont="1" applyFill="1" applyBorder="1"/>
    <xf numFmtId="0" fontId="38" fillId="0" borderId="21" xfId="3" applyFont="1" applyBorder="1"/>
    <xf numFmtId="173" fontId="39" fillId="41" borderId="28" xfId="4" applyNumberFormat="1" applyFont="1" applyFill="1" applyBorder="1"/>
    <xf numFmtId="173" fontId="39" fillId="41" borderId="36" xfId="4" applyNumberFormat="1" applyFont="1" applyFill="1" applyBorder="1"/>
    <xf numFmtId="10" fontId="39" fillId="41" borderId="28" xfId="10" applyNumberFormat="1" applyFont="1" applyFill="1" applyBorder="1" applyAlignment="1"/>
    <xf numFmtId="10" fontId="39" fillId="41" borderId="36" xfId="10" applyNumberFormat="1" applyFont="1" applyFill="1" applyBorder="1" applyAlignment="1"/>
    <xf numFmtId="174" fontId="39" fillId="41" borderId="31" xfId="10" applyNumberFormat="1" applyFont="1" applyFill="1" applyBorder="1" applyAlignment="1"/>
    <xf numFmtId="174" fontId="39" fillId="41" borderId="10" xfId="10" applyNumberFormat="1" applyFont="1" applyFill="1" applyBorder="1" applyAlignment="1"/>
    <xf numFmtId="0" fontId="326" fillId="0" borderId="0" xfId="3" applyFont="1" applyAlignment="1">
      <alignment vertical="center"/>
    </xf>
    <xf numFmtId="0" fontId="43" fillId="0" borderId="0" xfId="13" applyFont="1" applyAlignment="1">
      <alignment horizontal="left"/>
    </xf>
    <xf numFmtId="4" fontId="313" fillId="0" borderId="108" xfId="0" applyNumberFormat="1" applyFont="1" applyBorder="1" applyAlignment="1">
      <alignment horizontal="right" vertical="center"/>
    </xf>
    <xf numFmtId="0" fontId="213" fillId="141" borderId="109" xfId="0" applyFont="1" applyFill="1" applyBorder="1" applyAlignment="1">
      <alignment horizontal="right" vertical="center" wrapText="1"/>
    </xf>
    <xf numFmtId="3" fontId="307" fillId="0" borderId="108" xfId="0" applyNumberFormat="1" applyFont="1" applyBorder="1" applyAlignment="1">
      <alignment horizontal="right" vertical="center"/>
    </xf>
    <xf numFmtId="3" fontId="313" fillId="0" borderId="108" xfId="0" applyNumberFormat="1" applyFont="1" applyBorder="1" applyAlignment="1">
      <alignment horizontal="center" vertical="center"/>
    </xf>
    <xf numFmtId="172" fontId="307" fillId="0" borderId="108" xfId="0" applyNumberFormat="1" applyFont="1" applyBorder="1" applyAlignment="1">
      <alignment horizontal="right" vertical="center"/>
    </xf>
    <xf numFmtId="3" fontId="327" fillId="0" borderId="108" xfId="0" applyNumberFormat="1" applyFont="1" applyBorder="1" applyAlignment="1">
      <alignment horizontal="center" vertical="center"/>
    </xf>
    <xf numFmtId="172" fontId="307" fillId="0" borderId="108" xfId="0" applyNumberFormat="1" applyFont="1" applyBorder="1" applyAlignment="1">
      <alignment horizontal="center" vertical="center"/>
    </xf>
    <xf numFmtId="4" fontId="313" fillId="0" borderId="108" xfId="0" applyNumberFormat="1" applyFont="1" applyBorder="1" applyAlignment="1">
      <alignment horizontal="center" vertical="center"/>
    </xf>
    <xf numFmtId="173" fontId="48" fillId="41" borderId="19" xfId="3" applyNumberFormat="1" applyFont="1" applyFill="1" applyBorder="1"/>
    <xf numFmtId="167" fontId="43" fillId="0" borderId="0" xfId="14626" applyFont="1" applyFill="1"/>
    <xf numFmtId="4" fontId="48" fillId="52" borderId="14" xfId="3" applyNumberFormat="1" applyFont="1" applyFill="1" applyBorder="1"/>
    <xf numFmtId="264" fontId="39" fillId="0" borderId="0" xfId="3" applyNumberFormat="1" applyFont="1"/>
    <xf numFmtId="265" fontId="39" fillId="0" borderId="0" xfId="14626" applyNumberFormat="1" applyFont="1"/>
    <xf numFmtId="0" fontId="318" fillId="0" borderId="0" xfId="3" applyFont="1"/>
    <xf numFmtId="266" fontId="307" fillId="0" borderId="0" xfId="0" applyNumberFormat="1" applyFont="1"/>
    <xf numFmtId="3" fontId="330" fillId="0" borderId="32" xfId="4" applyNumberFormat="1" applyFont="1" applyBorder="1"/>
    <xf numFmtId="3" fontId="330" fillId="0" borderId="31" xfId="4" applyNumberFormat="1" applyFont="1" applyBorder="1"/>
    <xf numFmtId="10" fontId="329" fillId="0" borderId="29" xfId="10" applyNumberFormat="1" applyFont="1" applyFill="1" applyBorder="1" applyAlignment="1"/>
    <xf numFmtId="10" fontId="329" fillId="0" borderId="28" xfId="10" applyNumberFormat="1" applyFont="1" applyFill="1" applyBorder="1" applyAlignment="1"/>
    <xf numFmtId="174" fontId="329" fillId="0" borderId="32" xfId="10" applyNumberFormat="1" applyFont="1" applyFill="1" applyBorder="1" applyAlignment="1"/>
    <xf numFmtId="174" fontId="329" fillId="0" borderId="31" xfId="10" applyNumberFormat="1" applyFont="1" applyFill="1" applyBorder="1" applyAlignment="1"/>
    <xf numFmtId="172" fontId="329" fillId="0" borderId="32" xfId="10" applyNumberFormat="1" applyFont="1" applyBorder="1" applyAlignment="1"/>
    <xf numFmtId="172" fontId="329" fillId="0" borderId="31" xfId="10" applyNumberFormat="1" applyFont="1" applyFill="1" applyBorder="1" applyAlignment="1"/>
    <xf numFmtId="172" fontId="329" fillId="0" borderId="32" xfId="10" applyNumberFormat="1" applyFont="1" applyFill="1" applyBorder="1" applyAlignment="1"/>
    <xf numFmtId="173" fontId="330" fillId="0" borderId="32" xfId="4" applyNumberFormat="1" applyFont="1" applyBorder="1"/>
    <xf numFmtId="4" fontId="330" fillId="0" borderId="32" xfId="4" applyNumberFormat="1" applyFont="1" applyBorder="1"/>
    <xf numFmtId="4" fontId="330" fillId="0" borderId="31" xfId="4" applyNumberFormat="1" applyFont="1" applyBorder="1"/>
    <xf numFmtId="172" fontId="329" fillId="0" borderId="35" xfId="10" applyNumberFormat="1" applyFont="1" applyBorder="1" applyAlignment="1"/>
    <xf numFmtId="172" fontId="329" fillId="0" borderId="34" xfId="10" applyNumberFormat="1" applyFont="1" applyFill="1" applyBorder="1" applyAlignment="1"/>
    <xf numFmtId="172" fontId="329" fillId="0" borderId="35" xfId="10" applyNumberFormat="1" applyFont="1" applyFill="1" applyBorder="1" applyAlignment="1"/>
    <xf numFmtId="10" fontId="321" fillId="0" borderId="29" xfId="10" applyNumberFormat="1" applyFont="1" applyFill="1" applyBorder="1" applyAlignment="1"/>
    <xf numFmtId="10" fontId="321" fillId="0" borderId="28" xfId="10" applyNumberFormat="1" applyFont="1" applyFill="1" applyBorder="1" applyAlignment="1"/>
    <xf numFmtId="173" fontId="331" fillId="0" borderId="31" xfId="4" applyNumberFormat="1" applyFont="1" applyBorder="1"/>
    <xf numFmtId="173" fontId="331" fillId="0" borderId="32" xfId="4" applyNumberFormat="1" applyFont="1" applyBorder="1"/>
    <xf numFmtId="172" fontId="329" fillId="0" borderId="31" xfId="10" applyNumberFormat="1" applyFont="1" applyBorder="1" applyAlignment="1"/>
    <xf numFmtId="173" fontId="330" fillId="0" borderId="31" xfId="4" applyNumberFormat="1" applyFont="1" applyBorder="1"/>
    <xf numFmtId="172" fontId="329" fillId="0" borderId="34" xfId="10" applyNumberFormat="1" applyFont="1" applyBorder="1" applyAlignment="1"/>
    <xf numFmtId="173" fontId="329" fillId="41" borderId="28" xfId="4" applyNumberFormat="1" applyFont="1" applyFill="1" applyBorder="1"/>
    <xf numFmtId="173" fontId="329" fillId="41" borderId="29" xfId="4" applyNumberFormat="1" applyFont="1" applyFill="1" applyBorder="1"/>
    <xf numFmtId="173" fontId="329" fillId="41" borderId="31" xfId="4" applyNumberFormat="1" applyFont="1" applyFill="1" applyBorder="1"/>
    <xf numFmtId="173" fontId="329" fillId="41" borderId="32" xfId="4" applyNumberFormat="1" applyFont="1" applyFill="1" applyBorder="1"/>
    <xf numFmtId="173" fontId="329" fillId="41" borderId="34" xfId="4" applyNumberFormat="1" applyFont="1" applyFill="1" applyBorder="1"/>
    <xf numFmtId="173" fontId="329" fillId="41" borderId="35" xfId="4" applyNumberFormat="1" applyFont="1" applyFill="1" applyBorder="1"/>
    <xf numFmtId="175" fontId="45" fillId="0" borderId="0" xfId="4" applyNumberFormat="1" applyFont="1"/>
    <xf numFmtId="175" fontId="39" fillId="0" borderId="0" xfId="4" applyNumberFormat="1" applyFont="1"/>
    <xf numFmtId="267" fontId="325" fillId="0" borderId="0" xfId="14626" applyNumberFormat="1" applyFont="1" applyFill="1" applyBorder="1" applyAlignment="1">
      <alignment vertical="center"/>
    </xf>
    <xf numFmtId="268" fontId="48" fillId="0" borderId="0" xfId="14626" applyNumberFormat="1" applyFont="1" applyFill="1" applyBorder="1"/>
    <xf numFmtId="171" fontId="31" fillId="0" borderId="0" xfId="1962" applyNumberFormat="1" applyFont="1" applyFill="1" applyBorder="1" applyAlignment="1">
      <alignment horizontal="right"/>
    </xf>
    <xf numFmtId="49" fontId="21" fillId="0" borderId="0" xfId="1884" quotePrefix="1" applyNumberFormat="1" applyFont="1" applyFill="1" applyAlignment="1">
      <alignment horizontal="center" vertical="center"/>
    </xf>
    <xf numFmtId="0" fontId="21" fillId="0" borderId="0" xfId="2366" applyFont="1" applyFill="1" applyAlignment="1"/>
    <xf numFmtId="0" fontId="20" fillId="44" borderId="10" xfId="1884" applyFont="1" applyFill="1" applyBorder="1" applyAlignment="1"/>
    <xf numFmtId="49" fontId="30" fillId="0" borderId="0" xfId="1884" applyNumberFormat="1" applyFont="1" applyFill="1" applyAlignment="1">
      <alignment horizontal="center" vertical="center"/>
    </xf>
    <xf numFmtId="0" fontId="30" fillId="0" borderId="0" xfId="1884" applyFont="1" applyFill="1" applyAlignment="1">
      <alignment horizontal="left" indent="2"/>
    </xf>
    <xf numFmtId="0" fontId="31" fillId="0" borderId="10" xfId="1884" applyFont="1" applyFill="1" applyBorder="1" applyAlignment="1"/>
    <xf numFmtId="171" fontId="31" fillId="0" borderId="0" xfId="1884" applyNumberFormat="1" applyFont="1" applyFill="1" applyBorder="1" applyAlignment="1"/>
    <xf numFmtId="171" fontId="31" fillId="0" borderId="0" xfId="1884" applyNumberFormat="1" applyFont="1" applyFill="1" applyBorder="1" applyAlignment="1">
      <alignment horizontal="right"/>
    </xf>
    <xf numFmtId="0" fontId="21" fillId="34" borderId="0" xfId="6443" applyFont="1" applyFill="1" applyAlignment="1">
      <alignment vertical="center"/>
    </xf>
    <xf numFmtId="0" fontId="43" fillId="46" borderId="10" xfId="4" applyFont="1" applyFill="1" applyBorder="1"/>
    <xf numFmtId="0" fontId="332" fillId="0" borderId="0" xfId="3" applyFont="1" applyAlignment="1">
      <alignment horizontal="center" vertical="center"/>
    </xf>
    <xf numFmtId="49" fontId="332" fillId="0" borderId="0" xfId="3" quotePrefix="1" applyNumberFormat="1" applyFont="1" applyAlignment="1">
      <alignment horizontal="center" vertical="center"/>
    </xf>
    <xf numFmtId="0" fontId="21" fillId="0" borderId="0" xfId="9" applyFont="1" applyAlignment="1">
      <alignment vertical="center"/>
    </xf>
    <xf numFmtId="0" fontId="333" fillId="34" borderId="0" xfId="3" applyFont="1" applyFill="1" applyAlignment="1">
      <alignment vertical="center"/>
    </xf>
    <xf numFmtId="0" fontId="30" fillId="0" borderId="0" xfId="9" applyFont="1" applyAlignment="1">
      <alignment horizontal="left" vertical="center" indent="2"/>
    </xf>
    <xf numFmtId="0" fontId="43" fillId="0" borderId="10" xfId="9" applyFont="1" applyBorder="1" applyAlignment="1">
      <alignment vertical="center"/>
    </xf>
    <xf numFmtId="0" fontId="334" fillId="34" borderId="0" xfId="3" applyFont="1" applyFill="1" applyAlignment="1">
      <alignment vertical="center"/>
    </xf>
    <xf numFmtId="0" fontId="21" fillId="0" borderId="0" xfId="9" applyFont="1"/>
    <xf numFmtId="0" fontId="30" fillId="0" borderId="0" xfId="9" applyFont="1" applyAlignment="1">
      <alignment horizontal="left" indent="2"/>
    </xf>
    <xf numFmtId="0" fontId="31" fillId="0" borderId="10" xfId="0" applyFont="1" applyBorder="1"/>
    <xf numFmtId="0" fontId="333" fillId="34" borderId="0" xfId="3" applyFont="1" applyFill="1"/>
    <xf numFmtId="0" fontId="20" fillId="46" borderId="10" xfId="4" applyFont="1" applyFill="1" applyBorder="1"/>
    <xf numFmtId="0" fontId="21" fillId="0" borderId="0" xfId="1884" applyFont="1" applyFill="1" applyAlignment="1"/>
    <xf numFmtId="0" fontId="335" fillId="0" borderId="0" xfId="4" applyFont="1"/>
    <xf numFmtId="0" fontId="335" fillId="0" borderId="0" xfId="3" applyFont="1"/>
    <xf numFmtId="10" fontId="45" fillId="0" borderId="0" xfId="7" applyNumberFormat="1" applyFont="1" applyFill="1" applyBorder="1" applyAlignment="1">
      <alignment vertical="center"/>
    </xf>
    <xf numFmtId="10" fontId="325" fillId="0" borderId="0" xfId="7" applyNumberFormat="1" applyFont="1" applyFill="1" applyBorder="1" applyAlignment="1">
      <alignment vertical="center"/>
    </xf>
    <xf numFmtId="172" fontId="45" fillId="0" borderId="0" xfId="11" applyNumberFormat="1" applyFont="1" applyFill="1" applyBorder="1" applyAlignment="1"/>
    <xf numFmtId="173" fontId="48" fillId="41" borderId="16" xfId="3" applyNumberFormat="1" applyFont="1" applyFill="1" applyBorder="1"/>
    <xf numFmtId="0" fontId="308" fillId="0" borderId="22" xfId="3" applyFont="1" applyBorder="1"/>
    <xf numFmtId="0" fontId="319" fillId="0" borderId="24" xfId="14627" applyFont="1" applyBorder="1"/>
    <xf numFmtId="0" fontId="43" fillId="0" borderId="24" xfId="13" applyFont="1" applyBorder="1" applyAlignment="1">
      <alignment horizontal="center"/>
    </xf>
    <xf numFmtId="3" fontId="43" fillId="0" borderId="24" xfId="13" applyNumberFormat="1" applyFont="1" applyBorder="1" applyAlignment="1">
      <alignment horizontal="center"/>
    </xf>
    <xf numFmtId="3" fontId="39" fillId="40" borderId="27" xfId="14627" applyNumberFormat="1" applyFont="1" applyFill="1" applyBorder="1" applyAlignment="1">
      <alignment horizontal="center"/>
    </xf>
    <xf numFmtId="3" fontId="39" fillId="51" borderId="28" xfId="14627" applyNumberFormat="1" applyFont="1" applyFill="1" applyBorder="1" applyAlignment="1">
      <alignment horizontal="center"/>
    </xf>
    <xf numFmtId="3" fontId="39" fillId="47" borderId="28" xfId="14627" applyNumberFormat="1" applyFont="1" applyFill="1" applyBorder="1" applyAlignment="1">
      <alignment horizontal="center"/>
    </xf>
    <xf numFmtId="3" fontId="39" fillId="47" borderId="29" xfId="14627" applyNumberFormat="1" applyFont="1" applyFill="1" applyBorder="1" applyAlignment="1">
      <alignment horizontal="center"/>
    </xf>
    <xf numFmtId="3" fontId="39" fillId="47" borderId="21" xfId="14627" applyNumberFormat="1" applyFont="1" applyFill="1" applyBorder="1" applyAlignment="1">
      <alignment horizontal="center"/>
    </xf>
    <xf numFmtId="3" fontId="39" fillId="51" borderId="30" xfId="14627" applyNumberFormat="1" applyFont="1" applyFill="1" applyBorder="1" applyAlignment="1">
      <alignment horizontal="center"/>
    </xf>
    <xf numFmtId="3" fontId="39" fillId="40" borderId="31" xfId="14627" applyNumberFormat="1" applyFont="1" applyFill="1" applyBorder="1" applyAlignment="1">
      <alignment horizontal="center"/>
    </xf>
    <xf numFmtId="3" fontId="39" fillId="47" borderId="31" xfId="14627" applyNumberFormat="1" applyFont="1" applyFill="1" applyBorder="1" applyAlignment="1">
      <alignment horizontal="center"/>
    </xf>
    <xf numFmtId="3" fontId="39" fillId="47" borderId="32" xfId="14627" applyNumberFormat="1" applyFont="1" applyFill="1" applyBorder="1" applyAlignment="1">
      <alignment horizontal="center"/>
    </xf>
    <xf numFmtId="3" fontId="39" fillId="47" borderId="22" xfId="14627" applyNumberFormat="1" applyFont="1" applyFill="1" applyBorder="1" applyAlignment="1">
      <alignment horizontal="center"/>
    </xf>
    <xf numFmtId="3" fontId="39" fillId="0" borderId="14" xfId="14627" applyNumberFormat="1" applyFont="1" applyBorder="1" applyAlignment="1">
      <alignment horizontal="center"/>
    </xf>
    <xf numFmtId="3" fontId="39" fillId="0" borderId="15" xfId="14627" applyNumberFormat="1" applyFont="1" applyBorder="1" applyAlignment="1">
      <alignment horizontal="center"/>
    </xf>
    <xf numFmtId="3" fontId="39" fillId="0" borderId="16" xfId="14627" applyNumberFormat="1" applyFont="1" applyBorder="1" applyAlignment="1">
      <alignment horizontal="center"/>
    </xf>
    <xf numFmtId="3" fontId="39" fillId="47" borderId="16" xfId="14627" applyNumberFormat="1" applyFont="1" applyFill="1" applyBorder="1" applyAlignment="1">
      <alignment horizontal="center"/>
    </xf>
    <xf numFmtId="3" fontId="39" fillId="47" borderId="17" xfId="14627" applyNumberFormat="1" applyFont="1" applyFill="1" applyBorder="1" applyAlignment="1">
      <alignment horizontal="center"/>
    </xf>
    <xf numFmtId="3" fontId="39" fillId="47" borderId="14" xfId="14627" applyNumberFormat="1" applyFont="1" applyFill="1" applyBorder="1" applyAlignment="1">
      <alignment horizontal="center"/>
    </xf>
    <xf numFmtId="3" fontId="39" fillId="51" borderId="27" xfId="14627" applyNumberFormat="1" applyFont="1" applyFill="1" applyBorder="1" applyAlignment="1">
      <alignment horizontal="center"/>
    </xf>
    <xf numFmtId="3" fontId="39" fillId="51" borderId="31" xfId="14627" applyNumberFormat="1" applyFont="1" applyFill="1" applyBorder="1" applyAlignment="1">
      <alignment horizontal="center"/>
    </xf>
    <xf numFmtId="3" fontId="39" fillId="0" borderId="31" xfId="14627" applyNumberFormat="1" applyFont="1" applyBorder="1" applyAlignment="1">
      <alignment horizontal="center"/>
    </xf>
    <xf numFmtId="3" fontId="39" fillId="0" borderId="22" xfId="14627" applyNumberFormat="1" applyFont="1" applyBorder="1" applyAlignment="1">
      <alignment horizontal="center"/>
    </xf>
    <xf numFmtId="3" fontId="39" fillId="0" borderId="32" xfId="14627" applyNumberFormat="1" applyFont="1" applyBorder="1" applyAlignment="1">
      <alignment horizontal="center"/>
    </xf>
    <xf numFmtId="3" fontId="39" fillId="140" borderId="22" xfId="14627" applyNumberFormat="1" applyFont="1" applyFill="1" applyBorder="1" applyAlignment="1">
      <alignment horizontal="center"/>
    </xf>
    <xf numFmtId="3" fontId="39" fillId="0" borderId="23" xfId="14627" applyNumberFormat="1" applyFont="1" applyBorder="1" applyAlignment="1">
      <alignment horizontal="center"/>
    </xf>
    <xf numFmtId="3" fontId="39" fillId="51" borderId="33" xfId="14627" applyNumberFormat="1" applyFont="1" applyFill="1" applyBorder="1" applyAlignment="1">
      <alignment horizontal="center"/>
    </xf>
    <xf numFmtId="3" fontId="39" fillId="51" borderId="34" xfId="14627" applyNumberFormat="1" applyFont="1" applyFill="1" applyBorder="1" applyAlignment="1">
      <alignment horizontal="center"/>
    </xf>
    <xf numFmtId="3" fontId="39" fillId="51" borderId="35" xfId="14627" applyNumberFormat="1" applyFont="1" applyFill="1" applyBorder="1" applyAlignment="1">
      <alignment horizontal="center"/>
    </xf>
    <xf numFmtId="3" fontId="39" fillId="140" borderId="23" xfId="14627" applyNumberFormat="1" applyFont="1" applyFill="1" applyBorder="1" applyAlignment="1">
      <alignment horizontal="center"/>
    </xf>
    <xf numFmtId="3" fontId="38" fillId="0" borderId="14" xfId="14627" applyNumberFormat="1" applyFont="1" applyBorder="1" applyAlignment="1">
      <alignment horizontal="center"/>
    </xf>
    <xf numFmtId="3" fontId="38" fillId="0" borderId="18" xfId="14627" applyNumberFormat="1" applyFont="1" applyBorder="1" applyAlignment="1">
      <alignment horizontal="center"/>
    </xf>
    <xf numFmtId="3" fontId="38" fillId="0" borderId="16" xfId="14627" applyNumberFormat="1" applyFont="1" applyBorder="1" applyAlignment="1">
      <alignment horizontal="center"/>
    </xf>
    <xf numFmtId="3" fontId="38" fillId="0" borderId="102" xfId="14627" applyNumberFormat="1" applyFont="1" applyBorder="1" applyAlignment="1">
      <alignment horizontal="center"/>
    </xf>
    <xf numFmtId="0" fontId="319" fillId="0" borderId="12" xfId="14627" applyFont="1" applyBorder="1" applyAlignment="1">
      <alignment horizontal="center"/>
    </xf>
    <xf numFmtId="3" fontId="39" fillId="0" borderId="12" xfId="14627" applyNumberFormat="1" applyFont="1" applyBorder="1" applyAlignment="1">
      <alignment horizontal="center"/>
    </xf>
    <xf numFmtId="3" fontId="39" fillId="0" borderId="27" xfId="14627" applyNumberFormat="1" applyFont="1" applyBorder="1" applyAlignment="1">
      <alignment horizontal="center"/>
    </xf>
    <xf numFmtId="3" fontId="39" fillId="0" borderId="28" xfId="14627" applyNumberFormat="1" applyFont="1" applyBorder="1" applyAlignment="1">
      <alignment horizontal="center"/>
    </xf>
    <xf numFmtId="3" fontId="39" fillId="0" borderId="29" xfId="14627" applyNumberFormat="1" applyFont="1" applyBorder="1" applyAlignment="1">
      <alignment horizontal="center"/>
    </xf>
    <xf numFmtId="3" fontId="39" fillId="0" borderId="21" xfId="14627" applyNumberFormat="1" applyFont="1" applyBorder="1" applyAlignment="1">
      <alignment horizontal="center"/>
    </xf>
    <xf numFmtId="3" fontId="39" fillId="0" borderId="30" xfId="14627" applyNumberFormat="1" applyFont="1" applyBorder="1" applyAlignment="1">
      <alignment horizontal="center"/>
    </xf>
    <xf numFmtId="3" fontId="39" fillId="0" borderId="34" xfId="14627" applyNumberFormat="1" applyFont="1" applyBorder="1" applyAlignment="1">
      <alignment horizontal="center"/>
    </xf>
    <xf numFmtId="3" fontId="39" fillId="0" borderId="35" xfId="14627" applyNumberFormat="1" applyFont="1" applyBorder="1" applyAlignment="1">
      <alignment horizontal="center"/>
    </xf>
    <xf numFmtId="3" fontId="39" fillId="0" borderId="18" xfId="14627" applyNumberFormat="1" applyFont="1" applyBorder="1" applyAlignment="1">
      <alignment horizontal="center"/>
    </xf>
    <xf numFmtId="3" fontId="39" fillId="0" borderId="102" xfId="14627" applyNumberFormat="1" applyFont="1" applyBorder="1" applyAlignment="1">
      <alignment horizontal="center"/>
    </xf>
    <xf numFmtId="3" fontId="39" fillId="0" borderId="24" xfId="14627" applyNumberFormat="1" applyFont="1" applyBorder="1" applyAlignment="1">
      <alignment horizontal="center"/>
    </xf>
    <xf numFmtId="3" fontId="38" fillId="47" borderId="18" xfId="14627" applyNumberFormat="1" applyFont="1" applyFill="1" applyBorder="1" applyAlignment="1">
      <alignment horizontal="center"/>
    </xf>
    <xf numFmtId="3" fontId="38" fillId="47" borderId="16" xfId="14627" applyNumberFormat="1" applyFont="1" applyFill="1" applyBorder="1" applyAlignment="1">
      <alignment horizontal="center"/>
    </xf>
    <xf numFmtId="3" fontId="39" fillId="47" borderId="25" xfId="14627" applyNumberFormat="1" applyFont="1" applyFill="1" applyBorder="1" applyAlignment="1">
      <alignment horizontal="center"/>
    </xf>
    <xf numFmtId="3" fontId="39" fillId="47" borderId="11" xfId="14627" applyNumberFormat="1" applyFont="1" applyFill="1" applyBorder="1" applyAlignment="1">
      <alignment horizontal="center"/>
    </xf>
    <xf numFmtId="3" fontId="38" fillId="47" borderId="14" xfId="14627" applyNumberFormat="1" applyFont="1" applyFill="1" applyBorder="1" applyAlignment="1">
      <alignment horizontal="center"/>
    </xf>
    <xf numFmtId="0" fontId="319" fillId="0" borderId="0" xfId="14627" applyFont="1" applyAlignment="1">
      <alignment horizontal="center"/>
    </xf>
    <xf numFmtId="3" fontId="39" fillId="0" borderId="0" xfId="14627" applyNumberFormat="1" applyFont="1" applyAlignment="1">
      <alignment horizontal="center"/>
    </xf>
    <xf numFmtId="3" fontId="319" fillId="0" borderId="0" xfId="14627" applyNumberFormat="1" applyFont="1" applyAlignment="1">
      <alignment horizontal="center"/>
    </xf>
    <xf numFmtId="3" fontId="39" fillId="47" borderId="27" xfId="14627" applyNumberFormat="1" applyFont="1" applyFill="1" applyBorder="1" applyAlignment="1">
      <alignment horizontal="center"/>
    </xf>
    <xf numFmtId="3" fontId="39" fillId="47" borderId="30" xfId="14627" applyNumberFormat="1" applyFont="1" applyFill="1" applyBorder="1" applyAlignment="1">
      <alignment horizontal="center"/>
    </xf>
    <xf numFmtId="0" fontId="43" fillId="0" borderId="0" xfId="13" applyFont="1" applyAlignment="1">
      <alignment horizontal="center"/>
    </xf>
    <xf numFmtId="0" fontId="37" fillId="0" borderId="0" xfId="13" applyAlignment="1">
      <alignment horizontal="center"/>
    </xf>
    <xf numFmtId="3" fontId="43" fillId="0" borderId="0" xfId="13" applyNumberFormat="1" applyFont="1" applyAlignment="1">
      <alignment horizontal="center"/>
    </xf>
    <xf numFmtId="3" fontId="39" fillId="47" borderId="33" xfId="14627" applyNumberFormat="1" applyFont="1" applyFill="1" applyBorder="1" applyAlignment="1">
      <alignment horizontal="center"/>
    </xf>
    <xf numFmtId="3" fontId="39" fillId="47" borderId="34" xfId="14627" applyNumberFormat="1" applyFont="1" applyFill="1" applyBorder="1" applyAlignment="1">
      <alignment horizontal="center"/>
    </xf>
    <xf numFmtId="3" fontId="39" fillId="47" borderId="23" xfId="14627" applyNumberFormat="1" applyFont="1" applyFill="1" applyBorder="1" applyAlignment="1">
      <alignment horizontal="center"/>
    </xf>
    <xf numFmtId="3" fontId="38" fillId="47" borderId="102" xfId="14627" applyNumberFormat="1" applyFont="1" applyFill="1" applyBorder="1" applyAlignment="1">
      <alignment horizontal="center"/>
    </xf>
    <xf numFmtId="3" fontId="45" fillId="0" borderId="32" xfId="14627" applyNumberFormat="1" applyFont="1" applyBorder="1" applyAlignment="1">
      <alignment horizontal="center"/>
    </xf>
    <xf numFmtId="3" fontId="45" fillId="0" borderId="22" xfId="14627" applyNumberFormat="1" applyFont="1" applyBorder="1" applyAlignment="1">
      <alignment horizontal="center"/>
    </xf>
    <xf numFmtId="0" fontId="43" fillId="0" borderId="42" xfId="13" applyFont="1" applyBorder="1" applyAlignment="1">
      <alignment horizontal="center"/>
    </xf>
    <xf numFmtId="0" fontId="37" fillId="0" borderId="42" xfId="13" applyBorder="1" applyAlignment="1">
      <alignment horizontal="center"/>
    </xf>
    <xf numFmtId="3" fontId="43" fillId="0" borderId="42" xfId="13" applyNumberFormat="1" applyFont="1" applyBorder="1" applyAlignment="1">
      <alignment horizontal="center"/>
    </xf>
    <xf numFmtId="3" fontId="321" fillId="0" borderId="29" xfId="14627" applyNumberFormat="1" applyFont="1" applyBorder="1" applyAlignment="1">
      <alignment horizontal="center"/>
    </xf>
    <xf numFmtId="3" fontId="321" fillId="0" borderId="31" xfId="14627" applyNumberFormat="1" applyFont="1" applyBorder="1" applyAlignment="1">
      <alignment horizontal="center"/>
    </xf>
    <xf numFmtId="3" fontId="321" fillId="0" borderId="32" xfId="14627" applyNumberFormat="1" applyFont="1" applyBorder="1" applyAlignment="1">
      <alignment horizontal="center"/>
    </xf>
    <xf numFmtId="3" fontId="39" fillId="0" borderId="24" xfId="14627" applyNumberFormat="1" applyFont="1" applyBorder="1"/>
    <xf numFmtId="3" fontId="39" fillId="47" borderId="22" xfId="14627" quotePrefix="1" applyNumberFormat="1" applyFont="1" applyFill="1" applyBorder="1"/>
    <xf numFmtId="3" fontId="39" fillId="47" borderId="23" xfId="14627" quotePrefix="1" applyNumberFormat="1" applyFont="1" applyFill="1" applyBorder="1"/>
    <xf numFmtId="3" fontId="321" fillId="47" borderId="29" xfId="14627" applyNumberFormat="1" applyFont="1" applyFill="1" applyBorder="1" applyAlignment="1">
      <alignment horizontal="center"/>
    </xf>
    <xf numFmtId="3" fontId="39" fillId="47" borderId="18" xfId="14627" applyNumberFormat="1" applyFont="1" applyFill="1" applyBorder="1" applyAlignment="1">
      <alignment horizontal="center"/>
    </xf>
    <xf numFmtId="3" fontId="39" fillId="47" borderId="102" xfId="14627" applyNumberFormat="1" applyFont="1" applyFill="1" applyBorder="1" applyAlignment="1">
      <alignment horizontal="center"/>
    </xf>
    <xf numFmtId="173" fontId="39" fillId="47" borderId="29" xfId="14627" applyNumberFormat="1" applyFont="1" applyFill="1" applyBorder="1" applyAlignment="1">
      <alignment horizontal="center"/>
    </xf>
    <xf numFmtId="3" fontId="320" fillId="47" borderId="14" xfId="14627" applyNumberFormat="1" applyFont="1" applyFill="1" applyBorder="1" applyAlignment="1">
      <alignment horizontal="center"/>
    </xf>
    <xf numFmtId="173" fontId="39" fillId="47" borderId="32" xfId="14627" applyNumberFormat="1" applyFont="1" applyFill="1" applyBorder="1" applyAlignment="1">
      <alignment horizontal="center"/>
    </xf>
    <xf numFmtId="173" fontId="39" fillId="47" borderId="35" xfId="14627" applyNumberFormat="1" applyFont="1" applyFill="1" applyBorder="1" applyAlignment="1">
      <alignment horizontal="center"/>
    </xf>
    <xf numFmtId="3" fontId="320" fillId="47" borderId="29" xfId="14627" applyNumberFormat="1" applyFont="1" applyFill="1" applyBorder="1" applyAlignment="1">
      <alignment horizontal="center"/>
    </xf>
    <xf numFmtId="3" fontId="320" fillId="47" borderId="32" xfId="14627" applyNumberFormat="1" applyFont="1" applyFill="1" applyBorder="1" applyAlignment="1">
      <alignment horizontal="center"/>
    </xf>
    <xf numFmtId="3" fontId="39" fillId="47" borderId="10" xfId="14627" applyNumberFormat="1" applyFont="1" applyFill="1" applyBorder="1" applyAlignment="1">
      <alignment horizontal="center"/>
    </xf>
    <xf numFmtId="173" fontId="39" fillId="51" borderId="35" xfId="14627" applyNumberFormat="1" applyFont="1" applyFill="1" applyBorder="1" applyAlignment="1">
      <alignment horizontal="center"/>
    </xf>
    <xf numFmtId="3" fontId="320" fillId="0" borderId="31" xfId="14627" applyNumberFormat="1" applyFont="1" applyBorder="1" applyAlignment="1">
      <alignment horizontal="center"/>
    </xf>
    <xf numFmtId="3" fontId="320" fillId="0" borderId="32" xfId="14627" applyNumberFormat="1" applyFont="1" applyBorder="1" applyAlignment="1">
      <alignment horizontal="center"/>
    </xf>
    <xf numFmtId="3" fontId="39" fillId="47" borderId="22" xfId="4" applyNumberFormat="1" applyFont="1" applyFill="1" applyBorder="1" applyAlignment="1">
      <alignment horizontal="center"/>
    </xf>
    <xf numFmtId="3" fontId="39" fillId="47" borderId="23" xfId="4" applyNumberFormat="1" applyFont="1" applyFill="1" applyBorder="1" applyAlignment="1">
      <alignment horizontal="center"/>
    </xf>
    <xf numFmtId="173" fontId="319" fillId="0" borderId="0" xfId="14627" applyNumberFormat="1" applyFont="1" applyAlignment="1">
      <alignment horizontal="center"/>
    </xf>
    <xf numFmtId="3" fontId="39" fillId="0" borderId="22" xfId="4" quotePrefix="1" applyNumberFormat="1" applyFont="1" applyBorder="1" applyAlignment="1">
      <alignment horizontal="center"/>
    </xf>
    <xf numFmtId="3" fontId="39" fillId="0" borderId="23" xfId="4" quotePrefix="1" applyNumberFormat="1" applyFont="1" applyBorder="1" applyAlignment="1">
      <alignment horizontal="center"/>
    </xf>
    <xf numFmtId="3" fontId="320" fillId="0" borderId="35" xfId="14627" applyNumberFormat="1" applyFont="1" applyBorder="1" applyAlignment="1">
      <alignment horizontal="center"/>
    </xf>
    <xf numFmtId="173" fontId="320" fillId="47" borderId="32" xfId="14627" applyNumberFormat="1" applyFont="1" applyFill="1" applyBorder="1" applyAlignment="1">
      <alignment horizontal="center"/>
    </xf>
    <xf numFmtId="3" fontId="320" fillId="0" borderId="34" xfId="14627" applyNumberFormat="1" applyFont="1" applyBorder="1" applyAlignment="1">
      <alignment horizontal="center"/>
    </xf>
    <xf numFmtId="3" fontId="39" fillId="47" borderId="22" xfId="4" quotePrefix="1" applyNumberFormat="1" applyFont="1" applyFill="1" applyBorder="1" applyAlignment="1">
      <alignment horizontal="center"/>
    </xf>
    <xf numFmtId="3" fontId="39" fillId="47" borderId="23" xfId="4" quotePrefix="1" applyNumberFormat="1" applyFont="1" applyFill="1" applyBorder="1" applyAlignment="1">
      <alignment horizontal="center"/>
    </xf>
    <xf numFmtId="3" fontId="320" fillId="51" borderId="34" xfId="14627" applyNumberFormat="1" applyFont="1" applyFill="1" applyBorder="1" applyAlignment="1">
      <alignment horizontal="center"/>
    </xf>
    <xf numFmtId="3" fontId="39" fillId="47" borderId="35" xfId="14627" applyNumberFormat="1" applyFont="1" applyFill="1" applyBorder="1" applyAlignment="1">
      <alignment horizontal="center"/>
    </xf>
    <xf numFmtId="3" fontId="38" fillId="47" borderId="15" xfId="14627" applyNumberFormat="1" applyFont="1" applyFill="1" applyBorder="1" applyAlignment="1">
      <alignment horizontal="center"/>
    </xf>
    <xf numFmtId="3" fontId="38" fillId="47" borderId="17" xfId="14627" applyNumberFormat="1" applyFont="1" applyFill="1" applyBorder="1" applyAlignment="1">
      <alignment horizontal="center"/>
    </xf>
    <xf numFmtId="3" fontId="38" fillId="0" borderId="15" xfId="14627" applyNumberFormat="1" applyFont="1" applyBorder="1" applyAlignment="1">
      <alignment horizontal="center"/>
    </xf>
    <xf numFmtId="3" fontId="38" fillId="0" borderId="17" xfId="14627" applyNumberFormat="1" applyFont="1" applyBorder="1" applyAlignment="1">
      <alignment horizontal="center"/>
    </xf>
    <xf numFmtId="0" fontId="336" fillId="0" borderId="0" xfId="0" applyFont="1"/>
    <xf numFmtId="0" fontId="337" fillId="0" borderId="0" xfId="1751" applyFont="1" applyFill="1" applyBorder="1" applyAlignment="1" applyProtection="1">
      <alignment vertical="center"/>
      <protection locked="0"/>
    </xf>
    <xf numFmtId="0" fontId="338" fillId="0" borderId="0" xfId="0" applyFont="1" applyAlignment="1" applyProtection="1">
      <alignment horizontal="left" vertical="center"/>
      <protection locked="0"/>
    </xf>
    <xf numFmtId="0" fontId="339" fillId="0" borderId="0" xfId="1961" applyFont="1" applyFill="1" applyBorder="1" applyAlignment="1" applyProtection="1">
      <protection locked="0"/>
    </xf>
    <xf numFmtId="0" fontId="0" fillId="0" borderId="111" xfId="0" applyBorder="1"/>
    <xf numFmtId="0" fontId="0" fillId="0" borderId="104" xfId="0" applyBorder="1"/>
    <xf numFmtId="0" fontId="0" fillId="0" borderId="105" xfId="0" applyBorder="1"/>
    <xf numFmtId="0" fontId="0" fillId="0" borderId="106" xfId="0" applyBorder="1"/>
    <xf numFmtId="0" fontId="16" fillId="0" borderId="0" xfId="0" applyFont="1"/>
    <xf numFmtId="3" fontId="0" fillId="0" borderId="0" xfId="0" applyNumberFormat="1"/>
    <xf numFmtId="0" fontId="0" fillId="0" borderId="107" xfId="0" applyBorder="1"/>
    <xf numFmtId="0" fontId="16" fillId="52" borderId="118" xfId="0" applyFont="1" applyFill="1" applyBorder="1" applyAlignment="1">
      <alignment horizontal="center" vertical="center" wrapText="1"/>
    </xf>
    <xf numFmtId="0" fontId="16" fillId="52" borderId="119" xfId="0" applyFont="1" applyFill="1" applyBorder="1" applyAlignment="1">
      <alignment horizontal="center" vertical="center"/>
    </xf>
    <xf numFmtId="0" fontId="16" fillId="52" borderId="120" xfId="0" applyFont="1" applyFill="1" applyBorder="1" applyAlignment="1">
      <alignment horizontal="centerContinuous" vertical="center"/>
    </xf>
    <xf numFmtId="0" fontId="47" fillId="0" borderId="121" xfId="0" applyFont="1" applyBorder="1" applyAlignment="1">
      <alignment horizontal="center" vertical="center"/>
    </xf>
    <xf numFmtId="0" fontId="16" fillId="52" borderId="118" xfId="0" applyFont="1" applyFill="1" applyBorder="1" applyAlignment="1">
      <alignment horizontal="center" vertical="center"/>
    </xf>
    <xf numFmtId="0" fontId="16" fillId="52" borderId="122" xfId="0" applyFont="1" applyFill="1" applyBorder="1" applyAlignment="1">
      <alignment horizontal="center" vertical="center"/>
    </xf>
    <xf numFmtId="3" fontId="16" fillId="52" borderId="121" xfId="0" applyNumberFormat="1" applyFont="1" applyFill="1" applyBorder="1" applyAlignment="1">
      <alignment horizontal="center" vertical="center"/>
    </xf>
    <xf numFmtId="0" fontId="16" fillId="52" borderId="121" xfId="0" applyFont="1" applyFill="1" applyBorder="1" applyAlignment="1">
      <alignment horizontal="center" vertical="center" wrapText="1"/>
    </xf>
    <xf numFmtId="0" fontId="16" fillId="52" borderId="123" xfId="0" applyFont="1" applyFill="1" applyBorder="1" applyAlignment="1">
      <alignment horizontal="center" vertical="center" wrapText="1"/>
    </xf>
    <xf numFmtId="0" fontId="16" fillId="52" borderId="124" xfId="0" applyFont="1" applyFill="1" applyBorder="1" applyAlignment="1">
      <alignment horizontal="center" vertical="center" wrapText="1"/>
    </xf>
    <xf numFmtId="0" fontId="0" fillId="52" borderId="118" xfId="0" applyFill="1" applyBorder="1" applyAlignment="1">
      <alignment horizontal="left" vertical="center"/>
    </xf>
    <xf numFmtId="3" fontId="307" fillId="0" borderId="108" xfId="0" applyNumberFormat="1" applyFont="1" applyBorder="1" applyAlignment="1">
      <alignment horizontal="center" vertical="center"/>
    </xf>
    <xf numFmtId="172" fontId="307" fillId="0" borderId="125" xfId="0" applyNumberFormat="1" applyFont="1" applyBorder="1" applyAlignment="1">
      <alignment horizontal="center" vertical="center"/>
    </xf>
    <xf numFmtId="0" fontId="16" fillId="52" borderId="118" xfId="0" applyFont="1" applyFill="1" applyBorder="1" applyAlignment="1">
      <alignment horizontal="left" vertical="center" wrapText="1"/>
    </xf>
    <xf numFmtId="0" fontId="0" fillId="52" borderId="119" xfId="0" applyFill="1" applyBorder="1" applyAlignment="1">
      <alignment horizontal="left" vertical="center"/>
    </xf>
    <xf numFmtId="0" fontId="213" fillId="141" borderId="126" xfId="0" applyFont="1" applyFill="1" applyBorder="1" applyAlignment="1">
      <alignment horizontal="right" vertical="center" wrapText="1"/>
    </xf>
    <xf numFmtId="0" fontId="341" fillId="0" borderId="121" xfId="0" applyFont="1" applyBorder="1" applyAlignment="1">
      <alignment horizontal="center" vertical="center"/>
    </xf>
    <xf numFmtId="0" fontId="16" fillId="52" borderId="118" xfId="0" applyFont="1" applyFill="1" applyBorder="1" applyAlignment="1">
      <alignment horizontal="left" vertical="center"/>
    </xf>
    <xf numFmtId="4" fontId="307" fillId="0" borderId="108" xfId="0" applyNumberFormat="1" applyFont="1" applyBorder="1" applyAlignment="1">
      <alignment horizontal="center" vertical="center"/>
    </xf>
    <xf numFmtId="4" fontId="307" fillId="0" borderId="108" xfId="0" applyNumberFormat="1" applyFont="1" applyBorder="1" applyAlignment="1">
      <alignment horizontal="right" vertical="center"/>
    </xf>
    <xf numFmtId="0" fontId="342" fillId="0" borderId="120" xfId="0" applyFont="1" applyBorder="1" applyAlignment="1">
      <alignment wrapText="1"/>
    </xf>
    <xf numFmtId="0" fontId="37" fillId="0" borderId="0" xfId="0" applyFont="1" applyAlignment="1">
      <alignment horizontal="right" wrapText="1"/>
    </xf>
    <xf numFmtId="0" fontId="343" fillId="52" borderId="127" xfId="0" applyFont="1" applyFill="1" applyBorder="1" applyAlignment="1">
      <alignment horizontal="left" vertical="center"/>
    </xf>
    <xf numFmtId="175" fontId="344" fillId="52" borderId="128" xfId="0" applyNumberFormat="1" applyFont="1" applyFill="1" applyBorder="1" applyAlignment="1">
      <alignment horizontal="center" vertical="center"/>
    </xf>
    <xf numFmtId="175" fontId="344" fillId="40" borderId="118" xfId="0" applyNumberFormat="1" applyFont="1" applyFill="1" applyBorder="1" applyAlignment="1">
      <alignment horizontal="center" vertical="center"/>
    </xf>
    <xf numFmtId="0" fontId="0" fillId="0" borderId="121" xfId="0" applyBorder="1"/>
    <xf numFmtId="0" fontId="0" fillId="52" borderId="127" xfId="0" applyFill="1" applyBorder="1" applyAlignment="1">
      <alignment horizontal="left" vertical="center"/>
    </xf>
    <xf numFmtId="167" fontId="344" fillId="52" borderId="128" xfId="14626" applyFont="1" applyFill="1" applyBorder="1" applyAlignment="1" applyProtection="1">
      <alignment horizontal="center" vertical="center"/>
    </xf>
    <xf numFmtId="0" fontId="0" fillId="0" borderId="120" xfId="0" applyBorder="1"/>
    <xf numFmtId="0" fontId="16" fillId="52" borderId="26" xfId="0" applyFont="1" applyFill="1" applyBorder="1" applyAlignment="1">
      <alignment horizontal="center" vertical="center" wrapText="1"/>
    </xf>
    <xf numFmtId="0" fontId="16" fillId="52" borderId="129" xfId="0" applyFont="1" applyFill="1" applyBorder="1" applyAlignment="1">
      <alignment horizontal="center" vertical="center"/>
    </xf>
    <xf numFmtId="0" fontId="16" fillId="52" borderId="130" xfId="0" applyFont="1" applyFill="1" applyBorder="1" applyAlignment="1">
      <alignment horizontal="center" vertical="center" wrapText="1"/>
    </xf>
    <xf numFmtId="0" fontId="16" fillId="52" borderId="131" xfId="0" applyFont="1" applyFill="1" applyBorder="1" applyAlignment="1">
      <alignment horizontal="center" vertical="center" wrapText="1"/>
    </xf>
    <xf numFmtId="3" fontId="16" fillId="52" borderId="132" xfId="0" applyNumberFormat="1" applyFont="1" applyFill="1" applyBorder="1" applyAlignment="1">
      <alignment horizontal="center" vertical="center"/>
    </xf>
    <xf numFmtId="0" fontId="16" fillId="52" borderId="127" xfId="0" applyFont="1" applyFill="1" applyBorder="1" applyAlignment="1">
      <alignment horizontal="center" vertical="center" wrapText="1"/>
    </xf>
    <xf numFmtId="0" fontId="16" fillId="52" borderId="119" xfId="0" applyFont="1" applyFill="1" applyBorder="1" applyAlignment="1">
      <alignment horizontal="center" vertical="center" wrapText="1"/>
    </xf>
    <xf numFmtId="0" fontId="16" fillId="52" borderId="133" xfId="0" applyFont="1" applyFill="1" applyBorder="1" applyAlignment="1">
      <alignment horizontal="center" vertical="center" wrapText="1"/>
    </xf>
    <xf numFmtId="0" fontId="0" fillId="52" borderId="134" xfId="0" applyFill="1" applyBorder="1" applyAlignment="1">
      <alignment horizontal="left" vertical="center"/>
    </xf>
    <xf numFmtId="3" fontId="307" fillId="0" borderId="135" xfId="0" applyNumberFormat="1" applyFont="1" applyBorder="1" applyAlignment="1">
      <alignment horizontal="right" vertical="center"/>
    </xf>
    <xf numFmtId="0" fontId="16" fillId="52" borderId="134" xfId="0" applyFont="1" applyFill="1" applyBorder="1" applyAlignment="1">
      <alignment horizontal="left" vertical="center" wrapText="1"/>
    </xf>
    <xf numFmtId="0" fontId="0" fillId="52" borderId="136" xfId="0" applyFill="1" applyBorder="1" applyAlignment="1">
      <alignment horizontal="left" vertical="center"/>
    </xf>
    <xf numFmtId="0" fontId="0" fillId="52" borderId="137" xfId="0" applyFill="1" applyBorder="1" applyAlignment="1">
      <alignment horizontal="left" vertical="center"/>
    </xf>
    <xf numFmtId="3" fontId="327" fillId="0" borderId="138" xfId="0" applyNumberFormat="1" applyFont="1" applyBorder="1" applyAlignment="1">
      <alignment horizontal="center" vertical="center"/>
    </xf>
    <xf numFmtId="3" fontId="307" fillId="0" borderId="138" xfId="0" applyNumberFormat="1" applyFont="1" applyBorder="1" applyAlignment="1">
      <alignment horizontal="right" vertical="center"/>
    </xf>
    <xf numFmtId="3" fontId="307" fillId="0" borderId="139" xfId="0" applyNumberFormat="1" applyFont="1" applyBorder="1" applyAlignment="1">
      <alignment horizontal="right" vertical="center"/>
    </xf>
    <xf numFmtId="0" fontId="0" fillId="0" borderId="110" xfId="0" applyBorder="1"/>
    <xf numFmtId="0" fontId="0" fillId="0" borderId="52" xfId="0" applyBorder="1"/>
    <xf numFmtId="0" fontId="0" fillId="0" borderId="88" xfId="0" applyBorder="1"/>
    <xf numFmtId="173" fontId="308" fillId="41" borderId="16" xfId="3" applyNumberFormat="1" applyFont="1" applyFill="1" applyBorder="1" applyAlignment="1">
      <alignment horizontal="center"/>
    </xf>
    <xf numFmtId="260" fontId="308" fillId="50" borderId="28" xfId="14626" applyNumberFormat="1" applyFont="1" applyFill="1" applyBorder="1" applyAlignment="1">
      <alignment horizontal="center"/>
    </xf>
    <xf numFmtId="3" fontId="39" fillId="0" borderId="22" xfId="14627" quotePrefix="1" applyNumberFormat="1" applyFont="1" applyBorder="1" applyAlignment="1">
      <alignment horizontal="center"/>
    </xf>
    <xf numFmtId="0" fontId="43" fillId="43" borderId="10" xfId="6443" applyFont="1" applyFill="1" applyBorder="1" applyAlignment="1">
      <alignment vertical="center"/>
    </xf>
    <xf numFmtId="0" fontId="21" fillId="43" borderId="0" xfId="6443" applyFont="1" applyFill="1" applyAlignment="1">
      <alignment vertical="center"/>
    </xf>
    <xf numFmtId="0" fontId="21" fillId="43" borderId="0" xfId="2" applyFont="1" applyFill="1"/>
    <xf numFmtId="0" fontId="39" fillId="0" borderId="0" xfId="13" applyFont="1"/>
    <xf numFmtId="0" fontId="39" fillId="0" borderId="140" xfId="14627" applyFont="1" applyBorder="1" applyAlignment="1">
      <alignment horizontal="left" indent="1"/>
    </xf>
    <xf numFmtId="3" fontId="39" fillId="0" borderId="140" xfId="14627" applyNumberFormat="1" applyFont="1" applyBorder="1" applyAlignment="1">
      <alignment horizontal="center"/>
    </xf>
    <xf numFmtId="0" fontId="39" fillId="0" borderId="24" xfId="13" applyFont="1" applyBorder="1" applyAlignment="1">
      <alignment horizontal="left"/>
    </xf>
    <xf numFmtId="0" fontId="39" fillId="0" borderId="141" xfId="13" applyFont="1" applyBorder="1" applyAlignment="1">
      <alignment horizontal="left"/>
    </xf>
    <xf numFmtId="173" fontId="308" fillId="41" borderId="17" xfId="3" applyNumberFormat="1" applyFont="1" applyFill="1" applyBorder="1"/>
    <xf numFmtId="173" fontId="308" fillId="0" borderId="29" xfId="3" applyNumberFormat="1" applyFont="1" applyBorder="1"/>
    <xf numFmtId="173" fontId="308" fillId="0" borderId="32" xfId="3" applyNumberFormat="1" applyFont="1" applyBorder="1"/>
    <xf numFmtId="173" fontId="308" fillId="0" borderId="27" xfId="3" applyNumberFormat="1" applyFont="1" applyBorder="1"/>
    <xf numFmtId="173" fontId="308" fillId="0" borderId="30" xfId="3" applyNumberFormat="1" applyFont="1" applyBorder="1"/>
    <xf numFmtId="173" fontId="48" fillId="52" borderId="17" xfId="3" applyNumberFormat="1" applyFont="1" applyFill="1" applyBorder="1"/>
    <xf numFmtId="0" fontId="346" fillId="0" borderId="0" xfId="0" applyFont="1"/>
    <xf numFmtId="0" fontId="322" fillId="0" borderId="0" xfId="0" applyFont="1" applyAlignment="1" applyProtection="1">
      <alignment wrapText="1"/>
      <protection locked="0"/>
    </xf>
    <xf numFmtId="3" fontId="318" fillId="0" borderId="32" xfId="14627" applyNumberFormat="1" applyFont="1" applyBorder="1" applyAlignment="1">
      <alignment horizontal="center"/>
    </xf>
    <xf numFmtId="3" fontId="39" fillId="0" borderId="30" xfId="14627" applyNumberFormat="1" applyFont="1" applyBorder="1"/>
    <xf numFmtId="3" fontId="39" fillId="47" borderId="36" xfId="14627" applyNumberFormat="1" applyFont="1" applyFill="1" applyBorder="1" applyAlignment="1">
      <alignment horizontal="center"/>
    </xf>
    <xf numFmtId="0" fontId="21" fillId="41" borderId="0" xfId="2" applyFont="1" applyFill="1" applyAlignment="1">
      <alignment horizontal="center" vertical="center"/>
    </xf>
    <xf numFmtId="49" fontId="21" fillId="41" borderId="0" xfId="2" applyNumberFormat="1" applyFont="1" applyFill="1" applyAlignment="1">
      <alignment horizontal="center" vertical="center"/>
    </xf>
    <xf numFmtId="0" fontId="21" fillId="41" borderId="0" xfId="2" applyFont="1" applyFill="1"/>
    <xf numFmtId="0" fontId="20" fillId="41" borderId="0" xfId="2" applyFont="1" applyFill="1" applyAlignment="1">
      <alignment vertical="center" wrapText="1"/>
    </xf>
    <xf numFmtId="0" fontId="26" fillId="46" borderId="14" xfId="4" applyFont="1" applyFill="1" applyBorder="1" applyAlignment="1">
      <alignment horizontal="center"/>
    </xf>
    <xf numFmtId="0" fontId="21" fillId="34" borderId="0" xfId="2" applyFont="1" applyFill="1" applyAlignment="1">
      <alignment horizontal="center"/>
    </xf>
    <xf numFmtId="168" fontId="20" fillId="0" borderId="25" xfId="4" applyNumberFormat="1" applyFont="1" applyBorder="1"/>
    <xf numFmtId="168" fontId="20" fillId="0" borderId="10" xfId="4" applyNumberFormat="1" applyFont="1" applyBorder="1"/>
    <xf numFmtId="0" fontId="21" fillId="34" borderId="10" xfId="2" applyFont="1" applyFill="1" applyBorder="1"/>
    <xf numFmtId="171" fontId="31" fillId="0" borderId="25" xfId="1962" applyNumberFormat="1" applyFont="1" applyFill="1" applyBorder="1" applyAlignment="1">
      <alignment horizontal="right"/>
    </xf>
    <xf numFmtId="171" fontId="31" fillId="0" borderId="10" xfId="1962" applyNumberFormat="1" applyFont="1" applyFill="1" applyBorder="1" applyAlignment="1">
      <alignment horizontal="right"/>
    </xf>
    <xf numFmtId="10" fontId="31" fillId="0" borderId="25" xfId="4" applyNumberFormat="1" applyFont="1" applyBorder="1"/>
    <xf numFmtId="10" fontId="31" fillId="0" borderId="10" xfId="4" applyNumberFormat="1" applyFont="1" applyBorder="1"/>
    <xf numFmtId="2" fontId="31" fillId="0" borderId="25" xfId="4" applyNumberFormat="1" applyFont="1" applyBorder="1" applyAlignment="1">
      <alignment horizontal="center"/>
    </xf>
    <xf numFmtId="2" fontId="31" fillId="0" borderId="10" xfId="4" applyNumberFormat="1" applyFont="1" applyBorder="1" applyAlignment="1">
      <alignment horizontal="center"/>
    </xf>
    <xf numFmtId="168" fontId="20" fillId="0" borderId="0" xfId="4" applyNumberFormat="1" applyFont="1" applyAlignment="1">
      <alignment horizontal="center"/>
    </xf>
    <xf numFmtId="168" fontId="20" fillId="0" borderId="10" xfId="4" applyNumberFormat="1" applyFont="1" applyBorder="1" applyAlignment="1">
      <alignment horizontal="center"/>
    </xf>
    <xf numFmtId="168" fontId="20" fillId="0" borderId="25" xfId="4" applyNumberFormat="1" applyFont="1" applyBorder="1" applyAlignment="1">
      <alignment horizontal="center"/>
    </xf>
    <xf numFmtId="269" fontId="31" fillId="0" borderId="25" xfId="14626" applyNumberFormat="1" applyFont="1" applyFill="1" applyBorder="1" applyAlignment="1"/>
    <xf numFmtId="269" fontId="31" fillId="0" borderId="0" xfId="14626" applyNumberFormat="1" applyFont="1" applyFill="1" applyBorder="1" applyAlignment="1"/>
    <xf numFmtId="269" fontId="31" fillId="0" borderId="10" xfId="14626" applyNumberFormat="1" applyFont="1" applyFill="1" applyBorder="1" applyAlignment="1"/>
    <xf numFmtId="0" fontId="20" fillId="34" borderId="10" xfId="3" applyFont="1" applyFill="1" applyBorder="1"/>
    <xf numFmtId="0" fontId="31" fillId="34" borderId="10" xfId="3" applyFont="1" applyFill="1" applyBorder="1"/>
    <xf numFmtId="169" fontId="31" fillId="0" borderId="25" xfId="4" applyNumberFormat="1" applyFont="1" applyBorder="1"/>
    <xf numFmtId="169" fontId="31" fillId="0" borderId="10" xfId="4" applyNumberFormat="1" applyFont="1" applyBorder="1"/>
    <xf numFmtId="10" fontId="31" fillId="0" borderId="25" xfId="7" applyNumberFormat="1" applyFont="1" applyFill="1" applyBorder="1" applyAlignment="1"/>
    <xf numFmtId="10" fontId="31" fillId="0" borderId="0" xfId="7" applyNumberFormat="1" applyFont="1" applyFill="1" applyBorder="1" applyAlignment="1"/>
    <xf numFmtId="10" fontId="31" fillId="0" borderId="10" xfId="7" applyNumberFormat="1" applyFont="1" applyFill="1" applyBorder="1" applyAlignment="1"/>
    <xf numFmtId="10" fontId="31" fillId="0" borderId="25" xfId="1962" applyNumberFormat="1" applyFont="1" applyFill="1" applyBorder="1" applyAlignment="1"/>
    <xf numFmtId="10" fontId="31" fillId="0" borderId="10" xfId="1962" applyNumberFormat="1" applyFont="1" applyFill="1" applyBorder="1" applyAlignment="1"/>
    <xf numFmtId="171" fontId="31" fillId="0" borderId="25" xfId="1884" applyNumberFormat="1" applyFont="1" applyFill="1" applyBorder="1" applyAlignment="1"/>
    <xf numFmtId="171" fontId="31" fillId="0" borderId="10" xfId="1884" applyNumberFormat="1" applyFont="1" applyFill="1" applyBorder="1" applyAlignment="1"/>
    <xf numFmtId="0" fontId="30" fillId="34" borderId="10" xfId="2" applyFont="1" applyFill="1" applyBorder="1"/>
    <xf numFmtId="171" fontId="31" fillId="0" borderId="25" xfId="1884" applyNumberFormat="1" applyFont="1" applyFill="1" applyBorder="1" applyAlignment="1">
      <alignment horizontal="right"/>
    </xf>
    <xf numFmtId="171" fontId="31" fillId="0" borderId="10" xfId="1884" applyNumberFormat="1" applyFont="1" applyFill="1" applyBorder="1" applyAlignment="1">
      <alignment horizontal="right"/>
    </xf>
    <xf numFmtId="171" fontId="31" fillId="0" borderId="25" xfId="4" applyNumberFormat="1" applyFont="1" applyBorder="1"/>
    <xf numFmtId="171" fontId="31" fillId="0" borderId="10" xfId="4" applyNumberFormat="1" applyFont="1" applyBorder="1"/>
    <xf numFmtId="3" fontId="31" fillId="0" borderId="25" xfId="1962" applyNumberFormat="1" applyFont="1" applyFill="1" applyBorder="1" applyAlignment="1">
      <alignment horizontal="left" indent="2"/>
    </xf>
    <xf numFmtId="3" fontId="31" fillId="0" borderId="10" xfId="1962" applyNumberFormat="1" applyFont="1" applyFill="1" applyBorder="1" applyAlignment="1">
      <alignment horizontal="left" indent="2"/>
    </xf>
    <xf numFmtId="171" fontId="31" fillId="0" borderId="142" xfId="1962" applyNumberFormat="1" applyFont="1" applyFill="1" applyBorder="1" applyAlignment="1">
      <alignment horizontal="right"/>
    </xf>
    <xf numFmtId="171" fontId="31" fillId="0" borderId="141" xfId="1962" applyNumberFormat="1" applyFont="1" applyFill="1" applyBorder="1" applyAlignment="1">
      <alignment horizontal="right"/>
    </xf>
    <xf numFmtId="0" fontId="31" fillId="34" borderId="141" xfId="3" applyFont="1" applyFill="1" applyBorder="1"/>
    <xf numFmtId="171" fontId="31" fillId="0" borderId="144" xfId="1962" applyNumberFormat="1" applyFont="1" applyFill="1" applyBorder="1" applyAlignment="1">
      <alignment horizontal="right"/>
    </xf>
    <xf numFmtId="0" fontId="31" fillId="34" borderId="144" xfId="3" applyFont="1" applyFill="1" applyBorder="1"/>
    <xf numFmtId="0" fontId="20" fillId="46" borderId="20" xfId="4" applyFont="1" applyFill="1" applyBorder="1"/>
    <xf numFmtId="0" fontId="20" fillId="46" borderId="24" xfId="4" applyFont="1" applyFill="1" applyBorder="1"/>
    <xf numFmtId="0" fontId="20" fillId="46" borderId="19" xfId="4" applyFont="1" applyFill="1" applyBorder="1"/>
    <xf numFmtId="0" fontId="322" fillId="0" borderId="25" xfId="6657" applyFont="1" applyBorder="1" applyAlignment="1">
      <alignment vertical="center"/>
    </xf>
    <xf numFmtId="0" fontId="322" fillId="0" borderId="0" xfId="6657" applyFont="1" applyAlignment="1">
      <alignment vertical="center"/>
    </xf>
    <xf numFmtId="0" fontId="322" fillId="0" borderId="10" xfId="6657" applyFont="1" applyBorder="1" applyAlignment="1">
      <alignment vertical="center"/>
    </xf>
    <xf numFmtId="171" fontId="31" fillId="0" borderId="25" xfId="3746" applyNumberFormat="1" applyFont="1" applyFill="1" applyBorder="1" applyAlignment="1">
      <alignment vertical="center"/>
    </xf>
    <xf numFmtId="171" fontId="31" fillId="0" borderId="0" xfId="3746" applyNumberFormat="1" applyFont="1" applyFill="1" applyBorder="1" applyAlignment="1">
      <alignment vertical="center"/>
    </xf>
    <xf numFmtId="171" fontId="31" fillId="0" borderId="10" xfId="3746" applyNumberFormat="1" applyFont="1" applyFill="1" applyBorder="1" applyAlignment="1">
      <alignment vertical="center"/>
    </xf>
    <xf numFmtId="0" fontId="333" fillId="34" borderId="25" xfId="3" applyFont="1" applyFill="1" applyBorder="1" applyAlignment="1">
      <alignment vertical="center"/>
    </xf>
    <xf numFmtId="4" fontId="31" fillId="0" borderId="0" xfId="3746" applyNumberFormat="1" applyFont="1" applyFill="1" applyBorder="1" applyAlignment="1">
      <alignment vertical="center"/>
    </xf>
    <xf numFmtId="4" fontId="31" fillId="0" borderId="10" xfId="3746" applyNumberFormat="1" applyFont="1" applyFill="1" applyBorder="1" applyAlignment="1">
      <alignment vertical="center"/>
    </xf>
    <xf numFmtId="4" fontId="31" fillId="0" borderId="25" xfId="3746" applyNumberFormat="1" applyFont="1" applyFill="1" applyBorder="1" applyAlignment="1">
      <alignment vertical="center"/>
    </xf>
    <xf numFmtId="10" fontId="334" fillId="0" borderId="25" xfId="8287" applyNumberFormat="1" applyFont="1" applyFill="1" applyBorder="1" applyAlignment="1">
      <alignment vertical="center"/>
    </xf>
    <xf numFmtId="10" fontId="334" fillId="0" borderId="0" xfId="8287" applyNumberFormat="1" applyFont="1" applyFill="1" applyBorder="1" applyAlignment="1">
      <alignment vertical="center"/>
    </xf>
    <xf numFmtId="10" fontId="334" fillId="0" borderId="10" xfId="8287" applyNumberFormat="1" applyFont="1" applyFill="1" applyBorder="1" applyAlignment="1">
      <alignment vertical="center"/>
    </xf>
    <xf numFmtId="0" fontId="27" fillId="43" borderId="0" xfId="6443" applyFont="1" applyFill="1" applyAlignment="1">
      <alignment vertical="center"/>
    </xf>
    <xf numFmtId="171" fontId="31" fillId="0" borderId="142" xfId="4" applyNumberFormat="1" applyFont="1" applyBorder="1"/>
    <xf numFmtId="171" fontId="31" fillId="0" borderId="141" xfId="4" applyNumberFormat="1" applyFont="1" applyBorder="1"/>
    <xf numFmtId="171" fontId="31" fillId="0" borderId="144" xfId="4" applyNumberFormat="1" applyFont="1" applyBorder="1"/>
    <xf numFmtId="167" fontId="344" fillId="0" borderId="118" xfId="14626" applyFont="1" applyFill="1" applyBorder="1" applyAlignment="1" applyProtection="1">
      <alignment horizontal="center" vertical="center"/>
    </xf>
    <xf numFmtId="3" fontId="39" fillId="0" borderId="30" xfId="14627" applyNumberFormat="1" applyFont="1" applyBorder="1" applyAlignment="1">
      <alignment horizontal="center" vertical="center"/>
    </xf>
    <xf numFmtId="166" fontId="308" fillId="0" borderId="0" xfId="3712" applyFont="1" applyFill="1" applyBorder="1"/>
    <xf numFmtId="0" fontId="14" fillId="0" borderId="0" xfId="0" applyFont="1"/>
    <xf numFmtId="272" fontId="39" fillId="0" borderId="0" xfId="3" applyNumberFormat="1" applyFont="1"/>
    <xf numFmtId="0" fontId="14" fillId="0" borderId="121" xfId="0" applyFont="1" applyBorder="1"/>
    <xf numFmtId="0" fontId="308" fillId="0" borderId="26" xfId="3" applyFont="1" applyBorder="1" applyAlignment="1">
      <alignment horizontal="left"/>
    </xf>
    <xf numFmtId="0" fontId="308" fillId="0" borderId="36" xfId="3" applyFont="1" applyBorder="1" applyAlignment="1">
      <alignment horizontal="left"/>
    </xf>
    <xf numFmtId="3" fontId="318" fillId="0" borderId="0" xfId="3" applyNumberFormat="1" applyFont="1"/>
    <xf numFmtId="265" fontId="39" fillId="0" borderId="0" xfId="14626" applyNumberFormat="1" applyFont="1" applyFill="1"/>
    <xf numFmtId="4" fontId="39" fillId="0" borderId="0" xfId="11" applyNumberFormat="1" applyFont="1" applyFill="1" applyBorder="1" applyAlignment="1">
      <alignment horizontal="left" vertical="center"/>
    </xf>
    <xf numFmtId="167" fontId="45" fillId="0" borderId="0" xfId="14626" applyFont="1" applyFill="1" applyBorder="1" applyAlignment="1">
      <alignment vertical="center"/>
    </xf>
    <xf numFmtId="267" fontId="45" fillId="0" borderId="0" xfId="14626" applyNumberFormat="1" applyFont="1" applyFill="1" applyBorder="1" applyAlignment="1">
      <alignment vertical="center"/>
    </xf>
    <xf numFmtId="179" fontId="45" fillId="0" borderId="0" xfId="14626" applyNumberFormat="1" applyFont="1" applyFill="1" applyBorder="1" applyAlignment="1">
      <alignment vertical="center"/>
    </xf>
    <xf numFmtId="0" fontId="347" fillId="0" borderId="0" xfId="3" applyFont="1"/>
    <xf numFmtId="10" fontId="45" fillId="0" borderId="0" xfId="11" applyNumberFormat="1" applyFont="1" applyFill="1" applyBorder="1" applyAlignment="1">
      <alignment horizontal="left" vertical="center" indent="2"/>
    </xf>
    <xf numFmtId="262" fontId="308" fillId="0" borderId="35" xfId="14626" applyNumberFormat="1" applyFont="1" applyFill="1" applyBorder="1"/>
    <xf numFmtId="172" fontId="308" fillId="0" borderId="34" xfId="15" applyNumberFormat="1" applyFont="1" applyFill="1" applyBorder="1" applyAlignment="1"/>
    <xf numFmtId="9" fontId="312" fillId="0" borderId="144" xfId="15" applyFont="1" applyBorder="1" applyAlignment="1"/>
    <xf numFmtId="0" fontId="327" fillId="0" borderId="0" xfId="0" applyFont="1"/>
    <xf numFmtId="173" fontId="307" fillId="0" borderId="0" xfId="0" applyNumberFormat="1" applyFont="1"/>
    <xf numFmtId="3" fontId="348" fillId="0" borderId="108" xfId="0" applyNumberFormat="1" applyFont="1" applyBorder="1" applyAlignment="1">
      <alignment horizontal="center" vertical="center"/>
    </xf>
    <xf numFmtId="0" fontId="308" fillId="141" borderId="109" xfId="0" applyFont="1" applyFill="1" applyBorder="1" applyAlignment="1">
      <alignment horizontal="right" vertical="center" wrapText="1"/>
    </xf>
    <xf numFmtId="0" fontId="349" fillId="0" borderId="0" xfId="13" applyFont="1"/>
    <xf numFmtId="1" fontId="39" fillId="0" borderId="0" xfId="3" applyNumberFormat="1" applyFont="1"/>
    <xf numFmtId="4" fontId="316" fillId="0" borderId="0" xfId="3" applyNumberFormat="1" applyFont="1"/>
    <xf numFmtId="0" fontId="350" fillId="0" borderId="0" xfId="4" applyFont="1"/>
    <xf numFmtId="0" fontId="351" fillId="0" borderId="0" xfId="4" applyFont="1"/>
    <xf numFmtId="0" fontId="352" fillId="0" borderId="0" xfId="4" applyFont="1"/>
    <xf numFmtId="0" fontId="353" fillId="0" borderId="0" xfId="4" applyFont="1"/>
    <xf numFmtId="0" fontId="353" fillId="0" borderId="0" xfId="3" applyFont="1"/>
    <xf numFmtId="0" fontId="350" fillId="0" borderId="21" xfId="4" applyFont="1" applyBorder="1"/>
    <xf numFmtId="0" fontId="351" fillId="0" borderId="0" xfId="3" applyFont="1"/>
    <xf numFmtId="0" fontId="354" fillId="0" borderId="0" xfId="0" applyFont="1"/>
    <xf numFmtId="0" fontId="350" fillId="0" borderId="22" xfId="4" applyFont="1" applyBorder="1"/>
    <xf numFmtId="0" fontId="350" fillId="0" borderId="0" xfId="3" applyFont="1"/>
    <xf numFmtId="0" fontId="350" fillId="0" borderId="140" xfId="4" applyFont="1" applyBorder="1"/>
    <xf numFmtId="0" fontId="353" fillId="0" borderId="0" xfId="3" applyFont="1" applyAlignment="1">
      <alignment vertical="center"/>
    </xf>
    <xf numFmtId="0" fontId="356" fillId="0" borderId="25" xfId="3" applyFont="1" applyBorder="1" applyAlignment="1">
      <alignment vertical="center"/>
    </xf>
    <xf numFmtId="0" fontId="350" fillId="45" borderId="14" xfId="3" applyFont="1" applyFill="1" applyBorder="1" applyAlignment="1">
      <alignment horizontal="center" wrapText="1"/>
    </xf>
    <xf numFmtId="0" fontId="350" fillId="45" borderId="15" xfId="0" applyFont="1" applyFill="1" applyBorder="1" applyAlignment="1">
      <alignment horizontal="center" wrapText="1"/>
    </xf>
    <xf numFmtId="0" fontId="350" fillId="45" borderId="16" xfId="0" applyFont="1" applyFill="1" applyBorder="1" applyAlignment="1">
      <alignment horizontal="center" wrapText="1"/>
    </xf>
    <xf numFmtId="0" fontId="350" fillId="45" borderId="17" xfId="0" applyFont="1" applyFill="1" applyBorder="1" applyAlignment="1">
      <alignment horizontal="center" wrapText="1"/>
    </xf>
    <xf numFmtId="0" fontId="352" fillId="0" borderId="16" xfId="0" applyFont="1" applyBorder="1" applyAlignment="1">
      <alignment horizontal="center" wrapText="1"/>
    </xf>
    <xf numFmtId="0" fontId="350" fillId="0" borderId="0" xfId="0" applyFont="1" applyAlignment="1">
      <alignment horizontal="center" wrapText="1"/>
    </xf>
    <xf numFmtId="0" fontId="352" fillId="0" borderId="15" xfId="0" applyFont="1" applyBorder="1" applyAlignment="1">
      <alignment horizontal="center" wrapText="1"/>
    </xf>
    <xf numFmtId="0" fontId="350" fillId="0" borderId="0" xfId="4" applyFont="1" applyAlignment="1">
      <alignment vertical="center"/>
    </xf>
    <xf numFmtId="0" fontId="352" fillId="0" borderId="0" xfId="4" applyFont="1" applyAlignment="1">
      <alignment vertical="center"/>
    </xf>
    <xf numFmtId="0" fontId="351" fillId="0" borderId="0" xfId="4" applyFont="1" applyAlignment="1">
      <alignment vertical="center"/>
    </xf>
    <xf numFmtId="0" fontId="353" fillId="0" borderId="0" xfId="4" applyFont="1" applyAlignment="1">
      <alignment vertical="center"/>
    </xf>
    <xf numFmtId="3" fontId="353" fillId="0" borderId="0" xfId="4" applyNumberFormat="1" applyFont="1" applyAlignment="1">
      <alignment vertical="center"/>
    </xf>
    <xf numFmtId="0" fontId="353" fillId="0" borderId="12" xfId="4" applyFont="1" applyBorder="1" applyAlignment="1">
      <alignment vertical="center"/>
    </xf>
    <xf numFmtId="0" fontId="353" fillId="0" borderId="26" xfId="4" applyFont="1" applyBorder="1"/>
    <xf numFmtId="0" fontId="353" fillId="0" borderId="21" xfId="4" applyFont="1" applyBorder="1"/>
    <xf numFmtId="3" fontId="353" fillId="0" borderId="27" xfId="0" applyNumberFormat="1" applyFont="1" applyBorder="1"/>
    <xf numFmtId="3" fontId="353" fillId="0" borderId="28" xfId="0" applyNumberFormat="1" applyFont="1" applyBorder="1"/>
    <xf numFmtId="3" fontId="353" fillId="0" borderId="29" xfId="0" applyNumberFormat="1" applyFont="1" applyBorder="1"/>
    <xf numFmtId="3" fontId="351" fillId="0" borderId="27" xfId="0" applyNumberFormat="1" applyFont="1" applyBorder="1"/>
    <xf numFmtId="3" fontId="351" fillId="0" borderId="28" xfId="0" applyNumberFormat="1" applyFont="1" applyBorder="1"/>
    <xf numFmtId="3" fontId="353" fillId="0" borderId="0" xfId="0" applyNumberFormat="1" applyFont="1"/>
    <xf numFmtId="3" fontId="353" fillId="0" borderId="28" xfId="4" applyNumberFormat="1" applyFont="1" applyBorder="1"/>
    <xf numFmtId="0" fontId="353" fillId="0" borderId="25" xfId="4" applyFont="1" applyBorder="1"/>
    <xf numFmtId="3" fontId="353" fillId="41" borderId="30" xfId="4" applyNumberFormat="1" applyFont="1" applyFill="1" applyBorder="1"/>
    <xf numFmtId="3" fontId="353" fillId="41" borderId="31" xfId="4" applyNumberFormat="1" applyFont="1" applyFill="1" applyBorder="1"/>
    <xf numFmtId="3" fontId="353" fillId="41" borderId="32" xfId="4" applyNumberFormat="1" applyFont="1" applyFill="1" applyBorder="1"/>
    <xf numFmtId="3" fontId="351" fillId="0" borderId="30" xfId="0" applyNumberFormat="1" applyFont="1" applyBorder="1"/>
    <xf numFmtId="3" fontId="351" fillId="0" borderId="31" xfId="0" applyNumberFormat="1" applyFont="1" applyBorder="1"/>
    <xf numFmtId="3" fontId="353" fillId="0" borderId="31" xfId="0" applyNumberFormat="1" applyFont="1" applyBorder="1"/>
    <xf numFmtId="3" fontId="353" fillId="0" borderId="32" xfId="0" applyNumberFormat="1" applyFont="1" applyBorder="1"/>
    <xf numFmtId="3" fontId="353" fillId="0" borderId="31" xfId="4" applyNumberFormat="1" applyFont="1" applyBorder="1"/>
    <xf numFmtId="3" fontId="353" fillId="0" borderId="30" xfId="0" applyNumberFormat="1" applyFont="1" applyBorder="1"/>
    <xf numFmtId="0" fontId="350" fillId="0" borderId="25" xfId="4" applyFont="1" applyBorder="1" applyAlignment="1">
      <alignment horizontal="left"/>
    </xf>
    <xf numFmtId="0" fontId="353" fillId="0" borderId="25" xfId="4" applyFont="1" applyBorder="1" applyAlignment="1">
      <alignment horizontal="left"/>
    </xf>
    <xf numFmtId="3" fontId="350" fillId="0" borderId="30" xfId="4" applyNumberFormat="1" applyFont="1" applyBorder="1"/>
    <xf numFmtId="3" fontId="350" fillId="0" borderId="31" xfId="4" applyNumberFormat="1" applyFont="1" applyBorder="1"/>
    <xf numFmtId="3" fontId="350" fillId="0" borderId="32" xfId="4" applyNumberFormat="1" applyFont="1" applyBorder="1"/>
    <xf numFmtId="3" fontId="352" fillId="0" borderId="30" xfId="4" applyNumberFormat="1" applyFont="1" applyBorder="1"/>
    <xf numFmtId="3" fontId="352" fillId="0" borderId="31" xfId="4" applyNumberFormat="1" applyFont="1" applyBorder="1"/>
    <xf numFmtId="0" fontId="353" fillId="0" borderId="23" xfId="4" applyFont="1" applyBorder="1" applyAlignment="1">
      <alignment horizontal="left" indent="3"/>
    </xf>
    <xf numFmtId="0" fontId="353" fillId="0" borderId="0" xfId="4" applyFont="1" applyAlignment="1">
      <alignment horizontal="left" indent="1"/>
    </xf>
    <xf numFmtId="172" fontId="353" fillId="0" borderId="33" xfId="4" applyNumberFormat="1" applyFont="1" applyBorder="1"/>
    <xf numFmtId="172" fontId="353" fillId="0" borderId="34" xfId="4" applyNumberFormat="1" applyFont="1" applyBorder="1"/>
    <xf numFmtId="172" fontId="353" fillId="0" borderId="35" xfId="4" applyNumberFormat="1" applyFont="1" applyBorder="1"/>
    <xf numFmtId="172" fontId="351" fillId="0" borderId="33" xfId="4" applyNumberFormat="1" applyFont="1" applyBorder="1"/>
    <xf numFmtId="172" fontId="351" fillId="0" borderId="34" xfId="4" applyNumberFormat="1" applyFont="1" applyBorder="1"/>
    <xf numFmtId="172" fontId="353" fillId="41" borderId="34" xfId="4" applyNumberFormat="1" applyFont="1" applyFill="1" applyBorder="1"/>
    <xf numFmtId="0" fontId="351" fillId="0" borderId="0" xfId="4" applyFont="1" applyAlignment="1">
      <alignment horizontal="left" indent="1"/>
    </xf>
    <xf numFmtId="172" fontId="353" fillId="0" borderId="0" xfId="4" applyNumberFormat="1" applyFont="1"/>
    <xf numFmtId="0" fontId="353" fillId="0" borderId="22" xfId="4" applyFont="1" applyBorder="1"/>
    <xf numFmtId="3" fontId="351" fillId="0" borderId="27" xfId="4" applyNumberFormat="1" applyFont="1" applyBorder="1"/>
    <xf numFmtId="3" fontId="351" fillId="0" borderId="28" xfId="4" applyNumberFormat="1" applyFont="1" applyBorder="1"/>
    <xf numFmtId="3" fontId="353" fillId="0" borderId="29" xfId="4" applyNumberFormat="1" applyFont="1" applyBorder="1"/>
    <xf numFmtId="3" fontId="351" fillId="0" borderId="30" xfId="4" applyNumberFormat="1" applyFont="1" applyBorder="1"/>
    <xf numFmtId="3" fontId="351" fillId="0" borderId="31" xfId="4" applyNumberFormat="1" applyFont="1" applyBorder="1"/>
    <xf numFmtId="3" fontId="353" fillId="0" borderId="32" xfId="4" applyNumberFormat="1" applyFont="1" applyBorder="1"/>
    <xf numFmtId="0" fontId="350" fillId="0" borderId="22" xfId="4" applyFont="1" applyBorder="1" applyAlignment="1">
      <alignment horizontal="left"/>
    </xf>
    <xf numFmtId="3" fontId="350" fillId="0" borderId="30" xfId="0" applyNumberFormat="1" applyFont="1" applyBorder="1"/>
    <xf numFmtId="3" fontId="350" fillId="0" borderId="31" xfId="0" applyNumberFormat="1" applyFont="1" applyBorder="1"/>
    <xf numFmtId="3" fontId="350" fillId="0" borderId="32" xfId="0" applyNumberFormat="1" applyFont="1" applyBorder="1"/>
    <xf numFmtId="0" fontId="353" fillId="0" borderId="22" xfId="4" applyFont="1" applyBorder="1" applyAlignment="1">
      <alignment horizontal="left" indent="1"/>
    </xf>
    <xf numFmtId="172" fontId="351" fillId="0" borderId="0" xfId="4" applyNumberFormat="1" applyFont="1"/>
    <xf numFmtId="0" fontId="353" fillId="0" borderId="21" xfId="3" applyFont="1" applyBorder="1"/>
    <xf numFmtId="3" fontId="353" fillId="41" borderId="28" xfId="4" applyNumberFormat="1" applyFont="1" applyFill="1" applyBorder="1"/>
    <xf numFmtId="0" fontId="353" fillId="0" borderId="22" xfId="3" applyFont="1" applyBorder="1"/>
    <xf numFmtId="0" fontId="353" fillId="0" borderId="23" xfId="3" applyFont="1" applyBorder="1"/>
    <xf numFmtId="3" fontId="353" fillId="0" borderId="34" xfId="4" applyNumberFormat="1" applyFont="1" applyBorder="1"/>
    <xf numFmtId="3" fontId="351" fillId="0" borderId="33" xfId="4" applyNumberFormat="1" applyFont="1" applyBorder="1"/>
    <xf numFmtId="3" fontId="351" fillId="0" borderId="34" xfId="4" applyNumberFormat="1" applyFont="1" applyBorder="1"/>
    <xf numFmtId="3" fontId="350" fillId="41" borderId="34" xfId="4" applyNumberFormat="1" applyFont="1" applyFill="1" applyBorder="1"/>
    <xf numFmtId="3" fontId="353" fillId="0" borderId="35" xfId="4" applyNumberFormat="1" applyFont="1" applyBorder="1"/>
    <xf numFmtId="0" fontId="351" fillId="40" borderId="0" xfId="4" applyFont="1" applyFill="1" applyAlignment="1">
      <alignment vertical="center"/>
    </xf>
    <xf numFmtId="0" fontId="353" fillId="40" borderId="0" xfId="4" applyFont="1" applyFill="1" applyAlignment="1">
      <alignment vertical="center"/>
    </xf>
    <xf numFmtId="0" fontId="353" fillId="0" borderId="21" xfId="4" applyFont="1" applyBorder="1" applyAlignment="1">
      <alignment vertical="center"/>
    </xf>
    <xf numFmtId="10" fontId="353" fillId="41" borderId="28" xfId="10" applyNumberFormat="1" applyFont="1" applyFill="1" applyBorder="1" applyAlignment="1">
      <alignment horizontal="right" vertical="center"/>
    </xf>
    <xf numFmtId="10" fontId="351" fillId="41" borderId="27" xfId="10" applyNumberFormat="1" applyFont="1" applyFill="1" applyBorder="1" applyAlignment="1">
      <alignment horizontal="right" vertical="center"/>
    </xf>
    <xf numFmtId="10" fontId="351" fillId="41" borderId="28" xfId="10" applyNumberFormat="1" applyFont="1" applyFill="1" applyBorder="1" applyAlignment="1">
      <alignment horizontal="right" vertical="center"/>
    </xf>
    <xf numFmtId="10" fontId="353" fillId="41" borderId="29" xfId="10" applyNumberFormat="1" applyFont="1" applyFill="1" applyBorder="1" applyAlignment="1">
      <alignment horizontal="right" vertical="center"/>
    </xf>
    <xf numFmtId="10" fontId="353" fillId="41" borderId="28" xfId="10" applyNumberFormat="1" applyFont="1" applyFill="1" applyBorder="1" applyAlignment="1">
      <alignment vertical="center"/>
    </xf>
    <xf numFmtId="0" fontId="353" fillId="0" borderId="22" xfId="4" applyFont="1" applyBorder="1" applyAlignment="1">
      <alignment vertical="center"/>
    </xf>
    <xf numFmtId="10" fontId="353" fillId="41" borderId="30" xfId="10" applyNumberFormat="1" applyFont="1" applyFill="1" applyBorder="1" applyAlignment="1">
      <alignment horizontal="right" vertical="center"/>
    </xf>
    <xf numFmtId="10" fontId="353" fillId="41" borderId="31" xfId="10" applyNumberFormat="1" applyFont="1" applyFill="1" applyBorder="1" applyAlignment="1">
      <alignment horizontal="right" vertical="center"/>
    </xf>
    <xf numFmtId="10" fontId="351" fillId="41" borderId="30" xfId="10" applyNumberFormat="1" applyFont="1" applyFill="1" applyBorder="1" applyAlignment="1">
      <alignment horizontal="right" vertical="center"/>
    </xf>
    <xf numFmtId="10" fontId="351" fillId="41" borderId="31" xfId="10" applyNumberFormat="1" applyFont="1" applyFill="1" applyBorder="1" applyAlignment="1">
      <alignment horizontal="right" vertical="center"/>
    </xf>
    <xf numFmtId="10" fontId="353" fillId="41" borderId="32" xfId="10" applyNumberFormat="1" applyFont="1" applyFill="1" applyBorder="1" applyAlignment="1">
      <alignment horizontal="right" vertical="center"/>
    </xf>
    <xf numFmtId="10" fontId="353" fillId="41" borderId="31" xfId="10" applyNumberFormat="1" applyFont="1" applyFill="1" applyBorder="1" applyAlignment="1">
      <alignment vertical="center"/>
    </xf>
    <xf numFmtId="0" fontId="353" fillId="0" borderId="23" xfId="4" applyFont="1" applyBorder="1" applyAlignment="1">
      <alignment vertical="center"/>
    </xf>
    <xf numFmtId="10" fontId="353" fillId="41" borderId="33" xfId="10" applyNumberFormat="1" applyFont="1" applyFill="1" applyBorder="1" applyAlignment="1">
      <alignment horizontal="right" vertical="center"/>
    </xf>
    <xf numFmtId="10" fontId="353" fillId="41" borderId="34" xfId="10" applyNumberFormat="1" applyFont="1" applyFill="1" applyBorder="1" applyAlignment="1">
      <alignment horizontal="right" vertical="center"/>
    </xf>
    <xf numFmtId="10" fontId="351" fillId="41" borderId="33" xfId="10" applyNumberFormat="1" applyFont="1" applyFill="1" applyBorder="1" applyAlignment="1">
      <alignment horizontal="right" vertical="center"/>
    </xf>
    <xf numFmtId="10" fontId="351" fillId="41" borderId="34" xfId="10" applyNumberFormat="1" applyFont="1" applyFill="1" applyBorder="1" applyAlignment="1">
      <alignment horizontal="right" vertical="center"/>
    </xf>
    <xf numFmtId="10" fontId="353" fillId="41" borderId="35" xfId="10" applyNumberFormat="1" applyFont="1" applyFill="1" applyBorder="1" applyAlignment="1">
      <alignment horizontal="right" vertical="center"/>
    </xf>
    <xf numFmtId="10" fontId="353" fillId="41" borderId="34" xfId="10" applyNumberFormat="1" applyFont="1" applyFill="1" applyBorder="1" applyAlignment="1">
      <alignment vertical="center"/>
    </xf>
    <xf numFmtId="10" fontId="351" fillId="0" borderId="0" xfId="10" applyNumberFormat="1" applyFont="1" applyFill="1" applyBorder="1" applyAlignment="1">
      <alignment horizontal="right" vertical="center"/>
    </xf>
    <xf numFmtId="10" fontId="353" fillId="0" borderId="0" xfId="10" applyNumberFormat="1" applyFont="1" applyFill="1" applyBorder="1" applyAlignment="1">
      <alignment horizontal="right" vertical="center"/>
    </xf>
    <xf numFmtId="10" fontId="353" fillId="0" borderId="0" xfId="10" applyNumberFormat="1" applyFont="1" applyBorder="1" applyAlignment="1">
      <alignment vertical="center"/>
    </xf>
    <xf numFmtId="0" fontId="350" fillId="0" borderId="0" xfId="4" applyFont="1" applyAlignment="1">
      <alignment vertical="top"/>
    </xf>
    <xf numFmtId="173" fontId="351" fillId="0" borderId="0" xfId="4" applyNumberFormat="1" applyFont="1"/>
    <xf numFmtId="173" fontId="353" fillId="0" borderId="0" xfId="4" applyNumberFormat="1" applyFont="1"/>
    <xf numFmtId="0" fontId="353" fillId="0" borderId="14" xfId="3" applyFont="1" applyBorder="1" applyAlignment="1">
      <alignment horizontal="left"/>
    </xf>
    <xf numFmtId="0" fontId="353" fillId="0" borderId="10" xfId="12" applyFont="1" applyBorder="1"/>
    <xf numFmtId="3" fontId="353" fillId="0" borderId="16" xfId="12" applyNumberFormat="1" applyFont="1" applyBorder="1"/>
    <xf numFmtId="3" fontId="351" fillId="0" borderId="20" xfId="12" applyNumberFormat="1" applyFont="1" applyBorder="1"/>
    <xf numFmtId="3" fontId="351" fillId="0" borderId="16" xfId="12" applyNumberFormat="1" applyFont="1" applyBorder="1"/>
    <xf numFmtId="3" fontId="353" fillId="0" borderId="17" xfId="12" applyNumberFormat="1" applyFont="1" applyBorder="1"/>
    <xf numFmtId="3" fontId="353" fillId="0" borderId="0" xfId="4" applyNumberFormat="1" applyFont="1"/>
    <xf numFmtId="3" fontId="351" fillId="0" borderId="0" xfId="10" applyNumberFormat="1" applyFont="1" applyFill="1" applyBorder="1" applyAlignment="1">
      <alignment horizontal="right" vertical="center"/>
    </xf>
    <xf numFmtId="3" fontId="353" fillId="0" borderId="0" xfId="10" applyNumberFormat="1" applyFont="1" applyFill="1" applyBorder="1" applyAlignment="1">
      <alignment horizontal="right" vertical="center"/>
    </xf>
    <xf numFmtId="3" fontId="353" fillId="0" borderId="0" xfId="10" applyNumberFormat="1" applyFont="1" applyBorder="1" applyAlignment="1">
      <alignment vertical="center"/>
    </xf>
    <xf numFmtId="3" fontId="351" fillId="0" borderId="0" xfId="4" applyNumberFormat="1" applyFont="1"/>
    <xf numFmtId="3" fontId="353" fillId="41" borderId="27" xfId="4" applyNumberFormat="1" applyFont="1" applyFill="1" applyBorder="1"/>
    <xf numFmtId="3" fontId="353" fillId="41" borderId="29" xfId="4" applyNumberFormat="1" applyFont="1" applyFill="1" applyBorder="1"/>
    <xf numFmtId="3" fontId="351" fillId="0" borderId="37" xfId="4" applyNumberFormat="1" applyFont="1" applyBorder="1"/>
    <xf numFmtId="3" fontId="351" fillId="0" borderId="38" xfId="4" applyNumberFormat="1" applyFont="1" applyBorder="1"/>
    <xf numFmtId="3" fontId="353" fillId="41" borderId="33" xfId="4" applyNumberFormat="1" applyFont="1" applyFill="1" applyBorder="1"/>
    <xf numFmtId="3" fontId="353" fillId="41" borderId="34" xfId="4" applyNumberFormat="1" applyFont="1" applyFill="1" applyBorder="1"/>
    <xf numFmtId="3" fontId="353" fillId="41" borderId="35" xfId="4" applyNumberFormat="1" applyFont="1" applyFill="1" applyBorder="1"/>
    <xf numFmtId="3" fontId="351" fillId="0" borderId="39" xfId="4" applyNumberFormat="1" applyFont="1" applyBorder="1"/>
    <xf numFmtId="0" fontId="353" fillId="0" borderId="21" xfId="3" applyFont="1" applyBorder="1" applyAlignment="1">
      <alignment horizontal="left"/>
    </xf>
    <xf numFmtId="173" fontId="353" fillId="0" borderId="26" xfId="12" applyNumberFormat="1" applyFont="1" applyBorder="1"/>
    <xf numFmtId="173" fontId="353" fillId="0" borderId="28" xfId="12" applyNumberFormat="1" applyFont="1" applyBorder="1"/>
    <xf numFmtId="173" fontId="353" fillId="0" borderId="29" xfId="12" applyNumberFormat="1" applyFont="1" applyBorder="1"/>
    <xf numFmtId="173" fontId="351" fillId="0" borderId="26" xfId="12" applyNumberFormat="1" applyFont="1" applyBorder="1"/>
    <xf numFmtId="173" fontId="351" fillId="0" borderId="28" xfId="12" applyNumberFormat="1" applyFont="1" applyBorder="1"/>
    <xf numFmtId="173" fontId="353" fillId="41" borderId="28" xfId="12" applyNumberFormat="1" applyFont="1" applyFill="1" applyBorder="1"/>
    <xf numFmtId="3" fontId="353" fillId="0" borderId="30" xfId="4" applyNumberFormat="1" applyFont="1" applyBorder="1"/>
    <xf numFmtId="0" fontId="353" fillId="0" borderId="0" xfId="4" applyFont="1" applyAlignment="1">
      <alignment vertical="center" wrapText="1"/>
    </xf>
    <xf numFmtId="0" fontId="357" fillId="0" borderId="0" xfId="4" applyFont="1"/>
    <xf numFmtId="3" fontId="357" fillId="0" borderId="0" xfId="4" applyNumberFormat="1" applyFont="1"/>
    <xf numFmtId="3" fontId="351" fillId="0" borderId="0" xfId="12" applyNumberFormat="1" applyFont="1"/>
    <xf numFmtId="173" fontId="353" fillId="0" borderId="0" xfId="12" applyNumberFormat="1" applyFont="1"/>
    <xf numFmtId="3" fontId="353" fillId="0" borderId="0" xfId="12" applyNumberFormat="1" applyFont="1"/>
    <xf numFmtId="3" fontId="350" fillId="0" borderId="0" xfId="4" applyNumberFormat="1" applyFont="1" applyAlignment="1">
      <alignment vertical="center"/>
    </xf>
    <xf numFmtId="3" fontId="351" fillId="0" borderId="0" xfId="4" applyNumberFormat="1" applyFont="1" applyAlignment="1">
      <alignment vertical="center"/>
    </xf>
    <xf numFmtId="3" fontId="353" fillId="0" borderId="12" xfId="4" applyNumberFormat="1" applyFont="1" applyBorder="1" applyAlignment="1">
      <alignment vertical="center"/>
    </xf>
    <xf numFmtId="0" fontId="353" fillId="0" borderId="21" xfId="4" applyFont="1" applyBorder="1" applyAlignment="1">
      <alignment vertical="center" wrapText="1"/>
    </xf>
    <xf numFmtId="3" fontId="353" fillId="0" borderId="27" xfId="4" applyNumberFormat="1" applyFont="1" applyBorder="1"/>
    <xf numFmtId="0" fontId="350" fillId="0" borderId="23" xfId="3" applyFont="1" applyBorder="1"/>
    <xf numFmtId="3" fontId="350" fillId="0" borderId="33" xfId="4" applyNumberFormat="1" applyFont="1" applyBorder="1"/>
    <xf numFmtId="3" fontId="350" fillId="0" borderId="34" xfId="4" applyNumberFormat="1" applyFont="1" applyBorder="1"/>
    <xf numFmtId="3" fontId="352" fillId="0" borderId="33" xfId="4" applyNumberFormat="1" applyFont="1" applyBorder="1"/>
    <xf numFmtId="3" fontId="352" fillId="0" borderId="34" xfId="4" applyNumberFormat="1" applyFont="1" applyBorder="1"/>
    <xf numFmtId="3" fontId="350" fillId="0" borderId="35" xfId="4" applyNumberFormat="1" applyFont="1" applyBorder="1"/>
    <xf numFmtId="172" fontId="353" fillId="0" borderId="0" xfId="10" applyNumberFormat="1" applyFont="1" applyFill="1" applyBorder="1" applyAlignment="1">
      <alignment vertical="center"/>
    </xf>
    <xf numFmtId="172" fontId="353" fillId="0" borderId="0" xfId="10" applyNumberFormat="1" applyFont="1" applyBorder="1" applyAlignment="1">
      <alignment vertical="center"/>
    </xf>
    <xf numFmtId="10" fontId="353" fillId="0" borderId="27" xfId="10" applyNumberFormat="1" applyFont="1" applyFill="1" applyBorder="1" applyAlignment="1"/>
    <xf numFmtId="10" fontId="353" fillId="0" borderId="28" xfId="10" applyNumberFormat="1" applyFont="1" applyFill="1" applyBorder="1" applyAlignment="1"/>
    <xf numFmtId="10" fontId="353" fillId="0" borderId="29" xfId="10" applyNumberFormat="1" applyFont="1" applyFill="1" applyBorder="1" applyAlignment="1"/>
    <xf numFmtId="10" fontId="351" fillId="0" borderId="27" xfId="10" applyNumberFormat="1" applyFont="1" applyFill="1" applyBorder="1" applyAlignment="1"/>
    <xf numFmtId="10" fontId="351" fillId="0" borderId="28" xfId="10" applyNumberFormat="1" applyFont="1" applyFill="1" applyBorder="1" applyAlignment="1"/>
    <xf numFmtId="10" fontId="353" fillId="41" borderId="28" xfId="10" applyNumberFormat="1" applyFont="1" applyFill="1" applyBorder="1" applyAlignment="1"/>
    <xf numFmtId="174" fontId="353" fillId="0" borderId="30" xfId="10" applyNumberFormat="1" applyFont="1" applyFill="1" applyBorder="1" applyAlignment="1"/>
    <xf numFmtId="174" fontId="353" fillId="0" borderId="31" xfId="10" applyNumberFormat="1" applyFont="1" applyFill="1" applyBorder="1" applyAlignment="1"/>
    <xf numFmtId="174" fontId="353" fillId="0" borderId="32" xfId="10" applyNumberFormat="1" applyFont="1" applyFill="1" applyBorder="1" applyAlignment="1"/>
    <xf numFmtId="174" fontId="351" fillId="0" borderId="30" xfId="10" applyNumberFormat="1" applyFont="1" applyFill="1" applyBorder="1" applyAlignment="1"/>
    <xf numFmtId="174" fontId="351" fillId="0" borderId="31" xfId="10" applyNumberFormat="1" applyFont="1" applyFill="1" applyBorder="1" applyAlignment="1"/>
    <xf numFmtId="174" fontId="353" fillId="41" borderId="31" xfId="10" applyNumberFormat="1" applyFont="1" applyFill="1" applyBorder="1" applyAlignment="1"/>
    <xf numFmtId="0" fontId="350" fillId="0" borderId="22" xfId="3" applyFont="1" applyBorder="1"/>
    <xf numFmtId="0" fontId="353" fillId="0" borderId="22" xfId="4" applyFont="1" applyBorder="1" applyAlignment="1">
      <alignment horizontal="left" indent="3"/>
    </xf>
    <xf numFmtId="172" fontId="353" fillId="0" borderId="30" xfId="10" applyNumberFormat="1" applyFont="1" applyFill="1" applyBorder="1" applyAlignment="1"/>
    <xf numFmtId="172" fontId="353" fillId="0" borderId="31" xfId="10" applyNumberFormat="1" applyFont="1" applyBorder="1" applyAlignment="1"/>
    <xf numFmtId="172" fontId="353" fillId="0" borderId="31" xfId="10" applyNumberFormat="1" applyFont="1" applyFill="1" applyBorder="1" applyAlignment="1"/>
    <xf numFmtId="172" fontId="353" fillId="0" borderId="32" xfId="10" applyNumberFormat="1" applyFont="1" applyBorder="1" applyAlignment="1"/>
    <xf numFmtId="172" fontId="351" fillId="0" borderId="30" xfId="10" applyNumberFormat="1" applyFont="1" applyFill="1" applyBorder="1" applyAlignment="1"/>
    <xf numFmtId="172" fontId="351" fillId="0" borderId="31" xfId="10" applyNumberFormat="1" applyFont="1" applyFill="1" applyBorder="1" applyAlignment="1"/>
    <xf numFmtId="172" fontId="353" fillId="41" borderId="31" xfId="10" applyNumberFormat="1" applyFont="1" applyFill="1" applyBorder="1" applyAlignment="1"/>
    <xf numFmtId="172" fontId="353" fillId="0" borderId="32" xfId="10" applyNumberFormat="1" applyFont="1" applyFill="1" applyBorder="1" applyAlignment="1"/>
    <xf numFmtId="0" fontId="350" fillId="0" borderId="22" xfId="3" applyFont="1" applyBorder="1" applyAlignment="1">
      <alignment horizontal="left"/>
    </xf>
    <xf numFmtId="0" fontId="350" fillId="0" borderId="0" xfId="3" applyFont="1" applyAlignment="1">
      <alignment vertical="center"/>
    </xf>
    <xf numFmtId="173" fontId="350" fillId="0" borderId="30" xfId="4" applyNumberFormat="1" applyFont="1" applyBorder="1"/>
    <xf numFmtId="173" fontId="350" fillId="0" borderId="31" xfId="4" applyNumberFormat="1" applyFont="1" applyBorder="1"/>
    <xf numFmtId="173" fontId="350" fillId="0" borderId="32" xfId="4" applyNumberFormat="1" applyFont="1" applyBorder="1"/>
    <xf numFmtId="173" fontId="352" fillId="0" borderId="30" xfId="4" applyNumberFormat="1" applyFont="1" applyBorder="1"/>
    <xf numFmtId="173" fontId="352" fillId="0" borderId="31" xfId="4" applyNumberFormat="1" applyFont="1" applyBorder="1"/>
    <xf numFmtId="4" fontId="350" fillId="0" borderId="30" xfId="4" applyNumberFormat="1" applyFont="1" applyBorder="1"/>
    <xf numFmtId="4" fontId="350" fillId="0" borderId="31" xfId="4" applyNumberFormat="1" applyFont="1" applyBorder="1"/>
    <xf numFmtId="4" fontId="350" fillId="0" borderId="32" xfId="4" applyNumberFormat="1" applyFont="1" applyBorder="1"/>
    <xf numFmtId="4" fontId="352" fillId="0" borderId="30" xfId="4" applyNumberFormat="1" applyFont="1" applyBorder="1"/>
    <xf numFmtId="4" fontId="352" fillId="0" borderId="31" xfId="4" applyNumberFormat="1" applyFont="1" applyBorder="1"/>
    <xf numFmtId="172" fontId="353" fillId="0" borderId="33" xfId="10" applyNumberFormat="1" applyFont="1" applyFill="1" applyBorder="1" applyAlignment="1"/>
    <xf numFmtId="172" fontId="353" fillId="0" borderId="34" xfId="10" applyNumberFormat="1" applyFont="1" applyBorder="1" applyAlignment="1"/>
    <xf numFmtId="172" fontId="353" fillId="0" borderId="34" xfId="10" applyNumberFormat="1" applyFont="1" applyFill="1" applyBorder="1" applyAlignment="1"/>
    <xf numFmtId="172" fontId="353" fillId="0" borderId="35" xfId="10" applyNumberFormat="1" applyFont="1" applyBorder="1" applyAlignment="1"/>
    <xf numFmtId="172" fontId="351" fillId="0" borderId="33" xfId="10" applyNumberFormat="1" applyFont="1" applyFill="1" applyBorder="1" applyAlignment="1"/>
    <xf numFmtId="172" fontId="351" fillId="0" borderId="34" xfId="10" applyNumberFormat="1" applyFont="1" applyFill="1" applyBorder="1" applyAlignment="1"/>
    <xf numFmtId="172" fontId="353" fillId="41" borderId="34" xfId="10" applyNumberFormat="1" applyFont="1" applyFill="1" applyBorder="1" applyAlignment="1"/>
    <xf numFmtId="172" fontId="353" fillId="0" borderId="35" xfId="10" applyNumberFormat="1" applyFont="1" applyFill="1" applyBorder="1" applyAlignment="1"/>
    <xf numFmtId="10" fontId="358" fillId="0" borderId="28" xfId="10" applyNumberFormat="1" applyFont="1" applyFill="1" applyBorder="1" applyAlignment="1"/>
    <xf numFmtId="173" fontId="359" fillId="0" borderId="31" xfId="4" applyNumberFormat="1" applyFont="1" applyBorder="1"/>
    <xf numFmtId="0" fontId="350" fillId="0" borderId="23" xfId="4" applyFont="1" applyBorder="1"/>
    <xf numFmtId="3" fontId="353" fillId="0" borderId="0" xfId="4" applyNumberFormat="1" applyFont="1" applyAlignment="1">
      <alignment horizontal="left" indent="1"/>
    </xf>
    <xf numFmtId="3" fontId="353" fillId="41" borderId="30" xfId="0" applyNumberFormat="1" applyFont="1" applyFill="1" applyBorder="1"/>
    <xf numFmtId="3" fontId="353" fillId="41" borderId="31" xfId="0" applyNumberFormat="1" applyFont="1" applyFill="1" applyBorder="1"/>
    <xf numFmtId="3" fontId="353" fillId="41" borderId="32" xfId="0" applyNumberFormat="1" applyFont="1" applyFill="1" applyBorder="1"/>
    <xf numFmtId="3" fontId="351" fillId="41" borderId="30" xfId="4" applyNumberFormat="1" applyFont="1" applyFill="1" applyBorder="1"/>
    <xf numFmtId="3" fontId="351" fillId="41" borderId="31" xfId="4" applyNumberFormat="1" applyFont="1" applyFill="1" applyBorder="1"/>
    <xf numFmtId="10" fontId="353" fillId="0" borderId="28" xfId="10" applyNumberFormat="1" applyFont="1" applyFill="1" applyBorder="1" applyAlignment="1">
      <alignment horizontal="right" vertical="center"/>
    </xf>
    <xf numFmtId="10" fontId="351" fillId="0" borderId="27" xfId="10" applyNumberFormat="1" applyFont="1" applyFill="1" applyBorder="1" applyAlignment="1">
      <alignment horizontal="right" vertical="center"/>
    </xf>
    <xf numFmtId="10" fontId="351" fillId="0" borderId="28" xfId="10" applyNumberFormat="1" applyFont="1" applyFill="1" applyBorder="1" applyAlignment="1">
      <alignment horizontal="right" vertical="center"/>
    </xf>
    <xf numFmtId="10" fontId="353" fillId="0" borderId="29" xfId="10" applyNumberFormat="1" applyFont="1" applyFill="1" applyBorder="1" applyAlignment="1">
      <alignment horizontal="right" vertical="center"/>
    </xf>
    <xf numFmtId="10" fontId="353" fillId="0" borderId="30" xfId="10" applyNumberFormat="1" applyFont="1" applyFill="1" applyBorder="1" applyAlignment="1">
      <alignment horizontal="right" vertical="center"/>
    </xf>
    <xf numFmtId="10" fontId="353" fillId="0" borderId="31" xfId="10" applyNumberFormat="1" applyFont="1" applyFill="1" applyBorder="1" applyAlignment="1">
      <alignment horizontal="right" vertical="center"/>
    </xf>
    <xf numFmtId="10" fontId="351" fillId="0" borderId="30" xfId="10" applyNumberFormat="1" applyFont="1" applyFill="1" applyBorder="1" applyAlignment="1">
      <alignment horizontal="right" vertical="center"/>
    </xf>
    <xf numFmtId="10" fontId="351" fillId="0" borderId="31" xfId="10" applyNumberFormat="1" applyFont="1" applyFill="1" applyBorder="1" applyAlignment="1">
      <alignment horizontal="right" vertical="center"/>
    </xf>
    <xf numFmtId="10" fontId="353" fillId="0" borderId="32" xfId="10" applyNumberFormat="1" applyFont="1" applyFill="1" applyBorder="1" applyAlignment="1">
      <alignment horizontal="right" vertical="center"/>
    </xf>
    <xf numFmtId="10" fontId="353" fillId="0" borderId="40" xfId="10" applyNumberFormat="1" applyFont="1" applyFill="1" applyBorder="1" applyAlignment="1">
      <alignment horizontal="right" vertical="center"/>
    </xf>
    <xf numFmtId="10" fontId="353" fillId="0" borderId="10" xfId="10" applyNumberFormat="1" applyFont="1" applyFill="1" applyBorder="1" applyAlignment="1">
      <alignment horizontal="right" vertical="center"/>
    </xf>
    <xf numFmtId="10" fontId="351" fillId="0" borderId="38" xfId="10" applyNumberFormat="1" applyFont="1" applyFill="1" applyBorder="1" applyAlignment="1">
      <alignment horizontal="right" vertical="center"/>
    </xf>
    <xf numFmtId="10" fontId="353" fillId="0" borderId="33" xfId="10" applyNumberFormat="1" applyFont="1" applyFill="1" applyBorder="1" applyAlignment="1">
      <alignment horizontal="right" vertical="center"/>
    </xf>
    <xf numFmtId="10" fontId="353" fillId="0" borderId="34" xfId="10" applyNumberFormat="1" applyFont="1" applyFill="1" applyBorder="1" applyAlignment="1">
      <alignment horizontal="right" vertical="center"/>
    </xf>
    <xf numFmtId="10" fontId="351" fillId="0" borderId="33" xfId="10" applyNumberFormat="1" applyFont="1" applyFill="1" applyBorder="1" applyAlignment="1">
      <alignment horizontal="right" vertical="center"/>
    </xf>
    <xf numFmtId="10" fontId="351" fillId="0" borderId="34" xfId="10" applyNumberFormat="1" applyFont="1" applyFill="1" applyBorder="1" applyAlignment="1">
      <alignment horizontal="right" vertical="center"/>
    </xf>
    <xf numFmtId="167" fontId="353" fillId="0" borderId="0" xfId="14626" applyFont="1" applyFill="1" applyBorder="1" applyAlignment="1"/>
    <xf numFmtId="173" fontId="353" fillId="41" borderId="16" xfId="12" applyNumberFormat="1" applyFont="1" applyFill="1" applyBorder="1"/>
    <xf numFmtId="3" fontId="353" fillId="41" borderId="103" xfId="4" applyNumberFormat="1" applyFont="1" applyFill="1" applyBorder="1"/>
    <xf numFmtId="3" fontId="353" fillId="41" borderId="40" xfId="4" applyNumberFormat="1" applyFont="1" applyFill="1" applyBorder="1"/>
    <xf numFmtId="10" fontId="353" fillId="41" borderId="41" xfId="10" applyNumberFormat="1" applyFont="1" applyFill="1" applyBorder="1" applyAlignment="1">
      <alignment horizontal="right" vertical="center"/>
    </xf>
    <xf numFmtId="173" fontId="353" fillId="41" borderId="26" xfId="12" applyNumberFormat="1" applyFont="1" applyFill="1" applyBorder="1"/>
    <xf numFmtId="173" fontId="353" fillId="41" borderId="29" xfId="12" applyNumberFormat="1" applyFont="1" applyFill="1" applyBorder="1"/>
    <xf numFmtId="173" fontId="351" fillId="41" borderId="26" xfId="12" applyNumberFormat="1" applyFont="1" applyFill="1" applyBorder="1"/>
    <xf numFmtId="173" fontId="351" fillId="41" borderId="28" xfId="12" applyNumberFormat="1" applyFont="1" applyFill="1" applyBorder="1"/>
    <xf numFmtId="173" fontId="351" fillId="0" borderId="0" xfId="12" applyNumberFormat="1" applyFont="1"/>
    <xf numFmtId="172" fontId="351" fillId="0" borderId="0" xfId="10" applyNumberFormat="1" applyFont="1" applyFill="1" applyBorder="1" applyAlignment="1">
      <alignment vertical="center"/>
    </xf>
    <xf numFmtId="172" fontId="351" fillId="0" borderId="31" xfId="10" applyNumberFormat="1" applyFont="1" applyBorder="1" applyAlignment="1"/>
    <xf numFmtId="172" fontId="351" fillId="0" borderId="34" xfId="10" applyNumberFormat="1" applyFont="1" applyBorder="1" applyAlignment="1"/>
    <xf numFmtId="3" fontId="358" fillId="0" borderId="28" xfId="0" applyNumberFormat="1" applyFont="1" applyBorder="1"/>
    <xf numFmtId="3" fontId="358" fillId="0" borderId="31" xfId="4" applyNumberFormat="1" applyFont="1" applyBorder="1"/>
    <xf numFmtId="3" fontId="358" fillId="0" borderId="31" xfId="0" applyNumberFormat="1" applyFont="1" applyBorder="1"/>
    <xf numFmtId="3" fontId="358" fillId="0" borderId="28" xfId="4" applyNumberFormat="1" applyFont="1" applyBorder="1"/>
    <xf numFmtId="3" fontId="358" fillId="41" borderId="31" xfId="4" applyNumberFormat="1" applyFont="1" applyFill="1" applyBorder="1"/>
    <xf numFmtId="10" fontId="358" fillId="0" borderId="31" xfId="10" applyNumberFormat="1" applyFont="1" applyFill="1" applyBorder="1" applyAlignment="1">
      <alignment horizontal="right" vertical="center"/>
    </xf>
    <xf numFmtId="10" fontId="358" fillId="0" borderId="34" xfId="10" applyNumberFormat="1" applyFont="1" applyFill="1" applyBorder="1" applyAlignment="1">
      <alignment horizontal="right" vertical="center"/>
    </xf>
    <xf numFmtId="3" fontId="358" fillId="0" borderId="34" xfId="4" applyNumberFormat="1" applyFont="1" applyBorder="1"/>
    <xf numFmtId="173" fontId="358" fillId="41" borderId="28" xfId="12" applyNumberFormat="1" applyFont="1" applyFill="1" applyBorder="1"/>
    <xf numFmtId="10" fontId="358" fillId="41" borderId="34" xfId="10" applyNumberFormat="1" applyFont="1" applyFill="1" applyBorder="1" applyAlignment="1">
      <alignment horizontal="right" vertical="center"/>
    </xf>
    <xf numFmtId="0" fontId="350" fillId="0" borderId="21" xfId="3" applyFont="1" applyBorder="1"/>
    <xf numFmtId="0" fontId="350" fillId="0" borderId="140" xfId="3" applyFont="1" applyBorder="1"/>
    <xf numFmtId="3" fontId="351" fillId="41" borderId="29" xfId="4" applyNumberFormat="1" applyFont="1" applyFill="1" applyBorder="1"/>
    <xf numFmtId="3" fontId="351" fillId="41" borderId="27" xfId="4" applyNumberFormat="1" applyFont="1" applyFill="1" applyBorder="1"/>
    <xf numFmtId="3" fontId="351" fillId="41" borderId="28" xfId="4" applyNumberFormat="1" applyFont="1" applyFill="1" applyBorder="1"/>
    <xf numFmtId="3" fontId="351" fillId="41" borderId="32" xfId="4" applyNumberFormat="1" applyFont="1" applyFill="1" applyBorder="1"/>
    <xf numFmtId="0" fontId="353" fillId="0" borderId="25" xfId="4" applyFont="1" applyBorder="1" applyAlignment="1">
      <alignment horizontal="left" indent="1"/>
    </xf>
    <xf numFmtId="10" fontId="353" fillId="0" borderId="27" xfId="10" applyNumberFormat="1" applyFont="1" applyFill="1" applyBorder="1" applyAlignment="1">
      <alignment horizontal="right" vertical="center"/>
    </xf>
    <xf numFmtId="10" fontId="353" fillId="0" borderId="35" xfId="10" applyNumberFormat="1" applyFont="1" applyFill="1" applyBorder="1" applyAlignment="1">
      <alignment horizontal="right" vertical="center"/>
    </xf>
    <xf numFmtId="3" fontId="358" fillId="41" borderId="28" xfId="4" applyNumberFormat="1" applyFont="1" applyFill="1" applyBorder="1"/>
    <xf numFmtId="3" fontId="353" fillId="41" borderId="37" xfId="4" applyNumberFormat="1" applyFont="1" applyFill="1" applyBorder="1"/>
    <xf numFmtId="3" fontId="353" fillId="41" borderId="38" xfId="4" applyNumberFormat="1" applyFont="1" applyFill="1" applyBorder="1"/>
    <xf numFmtId="3" fontId="353" fillId="0" borderId="38" xfId="4" applyNumberFormat="1" applyFont="1" applyBorder="1"/>
    <xf numFmtId="3" fontId="350" fillId="0" borderId="38" xfId="4" applyNumberFormat="1" applyFont="1" applyBorder="1"/>
    <xf numFmtId="172" fontId="353" fillId="0" borderId="39" xfId="4" applyNumberFormat="1" applyFont="1" applyBorder="1"/>
    <xf numFmtId="173" fontId="353" fillId="0" borderId="16" xfId="12" applyNumberFormat="1" applyFont="1" applyBorder="1"/>
    <xf numFmtId="173" fontId="351" fillId="0" borderId="16" xfId="12" applyNumberFormat="1" applyFont="1" applyBorder="1"/>
    <xf numFmtId="173" fontId="351" fillId="0" borderId="20" xfId="12" applyNumberFormat="1" applyFont="1" applyBorder="1"/>
    <xf numFmtId="173" fontId="353" fillId="0" borderId="17" xfId="12" applyNumberFormat="1" applyFont="1" applyBorder="1"/>
    <xf numFmtId="173" fontId="351" fillId="41" borderId="27" xfId="4" applyNumberFormat="1" applyFont="1" applyFill="1" applyBorder="1"/>
    <xf numFmtId="173" fontId="351" fillId="41" borderId="28" xfId="4" applyNumberFormat="1" applyFont="1" applyFill="1" applyBorder="1"/>
    <xf numFmtId="173" fontId="353" fillId="41" borderId="28" xfId="4" applyNumberFormat="1" applyFont="1" applyFill="1" applyBorder="1"/>
    <xf numFmtId="173" fontId="353" fillId="41" borderId="29" xfId="4" applyNumberFormat="1" applyFont="1" applyFill="1" applyBorder="1"/>
    <xf numFmtId="173" fontId="351" fillId="41" borderId="30" xfId="4" applyNumberFormat="1" applyFont="1" applyFill="1" applyBorder="1"/>
    <xf numFmtId="173" fontId="351" fillId="41" borderId="31" xfId="4" applyNumberFormat="1" applyFont="1" applyFill="1" applyBorder="1"/>
    <xf numFmtId="173" fontId="353" fillId="41" borderId="31" xfId="4" applyNumberFormat="1" applyFont="1" applyFill="1" applyBorder="1"/>
    <xf numFmtId="173" fontId="353" fillId="41" borderId="32" xfId="4" applyNumberFormat="1" applyFont="1" applyFill="1" applyBorder="1"/>
    <xf numFmtId="173" fontId="351" fillId="41" borderId="33" xfId="4" applyNumberFormat="1" applyFont="1" applyFill="1" applyBorder="1"/>
    <xf numFmtId="173" fontId="351" fillId="41" borderId="34" xfId="4" applyNumberFormat="1" applyFont="1" applyFill="1" applyBorder="1"/>
    <xf numFmtId="173" fontId="353" fillId="41" borderId="34" xfId="4" applyNumberFormat="1" applyFont="1" applyFill="1" applyBorder="1"/>
    <xf numFmtId="173" fontId="353" fillId="41" borderId="35" xfId="4" applyNumberFormat="1" applyFont="1" applyFill="1" applyBorder="1"/>
    <xf numFmtId="3" fontId="353" fillId="0" borderId="28" xfId="12" applyNumberFormat="1" applyFont="1" applyBorder="1"/>
    <xf numFmtId="3" fontId="351" fillId="0" borderId="26" xfId="12" applyNumberFormat="1" applyFont="1" applyBorder="1"/>
    <xf numFmtId="3" fontId="351" fillId="0" borderId="28" xfId="12" applyNumberFormat="1" applyFont="1" applyBorder="1"/>
    <xf numFmtId="3" fontId="353" fillId="0" borderId="29" xfId="12" applyNumberFormat="1" applyFont="1" applyBorder="1"/>
    <xf numFmtId="10" fontId="353" fillId="41" borderId="27" xfId="10" applyNumberFormat="1" applyFont="1" applyFill="1" applyBorder="1" applyAlignment="1"/>
    <xf numFmtId="10" fontId="351" fillId="41" borderId="27" xfId="10" applyNumberFormat="1" applyFont="1" applyFill="1" applyBorder="1" applyAlignment="1"/>
    <xf numFmtId="10" fontId="351" fillId="41" borderId="28" xfId="10" applyNumberFormat="1" applyFont="1" applyFill="1" applyBorder="1" applyAlignment="1"/>
    <xf numFmtId="10" fontId="353" fillId="41" borderId="29" xfId="10" applyNumberFormat="1" applyFont="1" applyFill="1" applyBorder="1" applyAlignment="1"/>
    <xf numFmtId="174" fontId="353" fillId="41" borderId="30" xfId="10" applyNumberFormat="1" applyFont="1" applyFill="1" applyBorder="1" applyAlignment="1"/>
    <xf numFmtId="174" fontId="351" fillId="41" borderId="30" xfId="10" applyNumberFormat="1" applyFont="1" applyFill="1" applyBorder="1" applyAlignment="1"/>
    <xf numFmtId="174" fontId="351" fillId="41" borderId="31" xfId="10" applyNumberFormat="1" applyFont="1" applyFill="1" applyBorder="1" applyAlignment="1"/>
    <xf numFmtId="174" fontId="353" fillId="41" borderId="32" xfId="10" applyNumberFormat="1" applyFont="1" applyFill="1" applyBorder="1" applyAlignment="1"/>
    <xf numFmtId="173" fontId="358" fillId="0" borderId="16" xfId="12" applyNumberFormat="1" applyFont="1" applyBorder="1"/>
    <xf numFmtId="173" fontId="358" fillId="41" borderId="28" xfId="4" applyNumberFormat="1" applyFont="1" applyFill="1" applyBorder="1"/>
    <xf numFmtId="173" fontId="358" fillId="41" borderId="31" xfId="4" applyNumberFormat="1" applyFont="1" applyFill="1" applyBorder="1"/>
    <xf numFmtId="173" fontId="358" fillId="41" borderId="34" xfId="4" applyNumberFormat="1" applyFont="1" applyFill="1" applyBorder="1"/>
    <xf numFmtId="3" fontId="358" fillId="0" borderId="28" xfId="12" applyNumberFormat="1" applyFont="1" applyBorder="1"/>
    <xf numFmtId="173" fontId="308" fillId="142" borderId="31" xfId="3" applyNumberFormat="1" applyFont="1" applyFill="1" applyBorder="1"/>
    <xf numFmtId="173" fontId="48" fillId="142" borderId="18" xfId="3" applyNumberFormat="1" applyFont="1" applyFill="1" applyBorder="1"/>
    <xf numFmtId="0" fontId="361" fillId="0" borderId="0" xfId="3" applyFont="1"/>
    <xf numFmtId="0" fontId="362" fillId="0" borderId="0" xfId="0" applyFont="1"/>
    <xf numFmtId="0" fontId="363" fillId="0" borderId="0" xfId="0" applyFont="1"/>
    <xf numFmtId="0" fontId="360" fillId="45" borderId="16" xfId="0" applyFont="1" applyFill="1" applyBorder="1" applyAlignment="1">
      <alignment horizontal="center" wrapText="1"/>
    </xf>
    <xf numFmtId="260" fontId="360" fillId="0" borderId="0" xfId="14626" applyNumberFormat="1" applyFont="1" applyFill="1" applyBorder="1"/>
    <xf numFmtId="260" fontId="361" fillId="50" borderId="16" xfId="14626" applyNumberFormat="1" applyFont="1" applyFill="1" applyBorder="1"/>
    <xf numFmtId="263" fontId="360" fillId="0" borderId="16" xfId="14626" applyNumberFormat="1" applyFont="1" applyFill="1" applyBorder="1"/>
    <xf numFmtId="173" fontId="361" fillId="0" borderId="0" xfId="3" applyNumberFormat="1" applyFont="1"/>
    <xf numFmtId="173" fontId="361" fillId="50" borderId="16" xfId="14626" applyNumberFormat="1" applyFont="1" applyFill="1" applyBorder="1"/>
    <xf numFmtId="173" fontId="361" fillId="0" borderId="31" xfId="14626" applyNumberFormat="1" applyFont="1" applyFill="1" applyBorder="1"/>
    <xf numFmtId="173" fontId="361" fillId="41" borderId="31" xfId="14626" applyNumberFormat="1" applyFont="1" applyFill="1" applyBorder="1"/>
    <xf numFmtId="173" fontId="361" fillId="41" borderId="31" xfId="3" applyNumberFormat="1" applyFont="1" applyFill="1" applyBorder="1"/>
    <xf numFmtId="173" fontId="361" fillId="0" borderId="31" xfId="3" applyNumberFormat="1" applyFont="1" applyBorder="1"/>
    <xf numFmtId="172" fontId="361" fillId="41" borderId="31" xfId="1" applyNumberFormat="1" applyFont="1" applyFill="1" applyBorder="1"/>
    <xf numFmtId="172" fontId="361" fillId="0" borderId="31" xfId="1" applyNumberFormat="1" applyFont="1" applyFill="1" applyBorder="1"/>
    <xf numFmtId="4" fontId="361" fillId="0" borderId="31" xfId="3" applyNumberFormat="1" applyFont="1" applyBorder="1"/>
    <xf numFmtId="173" fontId="360" fillId="0" borderId="16" xfId="3" applyNumberFormat="1" applyFont="1" applyBorder="1"/>
    <xf numFmtId="173" fontId="361" fillId="0" borderId="16" xfId="3" applyNumberFormat="1" applyFont="1" applyBorder="1"/>
    <xf numFmtId="173" fontId="361" fillId="0" borderId="28" xfId="3" applyNumberFormat="1" applyFont="1" applyBorder="1"/>
    <xf numFmtId="3" fontId="361" fillId="41" borderId="31" xfId="3" applyNumberFormat="1" applyFont="1" applyFill="1" applyBorder="1"/>
    <xf numFmtId="9" fontId="361" fillId="0" borderId="31" xfId="15" applyFont="1" applyBorder="1" applyAlignment="1"/>
    <xf numFmtId="173" fontId="361" fillId="0" borderId="38" xfId="3" applyNumberFormat="1" applyFont="1" applyBorder="1"/>
    <xf numFmtId="173" fontId="361" fillId="0" borderId="31" xfId="3" quotePrefix="1" applyNumberFormat="1" applyFont="1" applyBorder="1"/>
    <xf numFmtId="172" fontId="361" fillId="0" borderId="34" xfId="15" applyNumberFormat="1" applyFont="1" applyFill="1" applyBorder="1" applyAlignment="1"/>
    <xf numFmtId="172" fontId="361" fillId="0" borderId="34" xfId="15" applyNumberFormat="1" applyFont="1" applyBorder="1" applyAlignment="1"/>
    <xf numFmtId="9" fontId="361" fillId="0" borderId="34" xfId="15" applyFont="1" applyBorder="1" applyAlignment="1"/>
    <xf numFmtId="273" fontId="361" fillId="0" borderId="31" xfId="14626" applyNumberFormat="1" applyFont="1" applyFill="1" applyBorder="1"/>
    <xf numFmtId="262" fontId="361" fillId="0" borderId="31" xfId="14626" applyNumberFormat="1" applyFont="1" applyFill="1" applyBorder="1"/>
    <xf numFmtId="263" fontId="361" fillId="0" borderId="31" xfId="14626" applyNumberFormat="1" applyFont="1" applyFill="1" applyBorder="1"/>
    <xf numFmtId="3" fontId="361" fillId="0" borderId="31" xfId="14626" applyNumberFormat="1" applyFont="1" applyFill="1" applyBorder="1"/>
    <xf numFmtId="173" fontId="360" fillId="41" borderId="16" xfId="3" applyNumberFormat="1" applyFont="1" applyFill="1" applyBorder="1"/>
    <xf numFmtId="261" fontId="360" fillId="0" borderId="0" xfId="14626" applyNumberFormat="1" applyFont="1" applyFill="1" applyBorder="1"/>
    <xf numFmtId="3" fontId="360" fillId="0" borderId="16" xfId="3" applyNumberFormat="1" applyFont="1" applyBorder="1"/>
    <xf numFmtId="173" fontId="361" fillId="41" borderId="16" xfId="3" applyNumberFormat="1" applyFont="1" applyFill="1" applyBorder="1" applyAlignment="1">
      <alignment horizontal="center"/>
    </xf>
    <xf numFmtId="167" fontId="361" fillId="0" borderId="16" xfId="14626" applyFont="1" applyFill="1" applyBorder="1"/>
    <xf numFmtId="3" fontId="361" fillId="0" borderId="16" xfId="3" applyNumberFormat="1" applyFont="1" applyBorder="1"/>
    <xf numFmtId="173" fontId="361" fillId="41" borderId="16" xfId="3" applyNumberFormat="1" applyFont="1" applyFill="1" applyBorder="1"/>
    <xf numFmtId="260" fontId="361" fillId="50" borderId="28" xfId="14626" applyNumberFormat="1" applyFont="1" applyFill="1" applyBorder="1"/>
    <xf numFmtId="3" fontId="360" fillId="0" borderId="0" xfId="3" applyNumberFormat="1" applyFont="1"/>
    <xf numFmtId="260" fontId="361" fillId="50" borderId="28" xfId="14626" applyNumberFormat="1" applyFont="1" applyFill="1" applyBorder="1" applyAlignment="1">
      <alignment horizontal="center"/>
    </xf>
    <xf numFmtId="173" fontId="360" fillId="0" borderId="0" xfId="3" applyNumberFormat="1" applyFont="1"/>
    <xf numFmtId="173" fontId="360" fillId="52" borderId="16" xfId="3" applyNumberFormat="1" applyFont="1" applyFill="1" applyBorder="1"/>
    <xf numFmtId="3" fontId="361" fillId="0" borderId="0" xfId="3" applyNumberFormat="1" applyFont="1"/>
    <xf numFmtId="262" fontId="361" fillId="0" borderId="28" xfId="14626" applyNumberFormat="1" applyFont="1" applyFill="1" applyBorder="1"/>
    <xf numFmtId="262" fontId="361" fillId="0" borderId="34" xfId="14626" applyNumberFormat="1" applyFont="1" applyFill="1" applyBorder="1"/>
    <xf numFmtId="173" fontId="360" fillId="0" borderId="36" xfId="3" applyNumberFormat="1" applyFont="1" applyBorder="1"/>
    <xf numFmtId="173" fontId="360" fillId="0" borderId="19" xfId="3" applyNumberFormat="1" applyFont="1" applyBorder="1"/>
    <xf numFmtId="4" fontId="360" fillId="0" borderId="19" xfId="14626" applyNumberFormat="1" applyFont="1" applyBorder="1"/>
    <xf numFmtId="4" fontId="360" fillId="0" borderId="19" xfId="14626" applyNumberFormat="1" applyFont="1" applyFill="1" applyBorder="1"/>
    <xf numFmtId="4" fontId="360" fillId="52" borderId="15" xfId="3" applyNumberFormat="1" applyFont="1" applyFill="1" applyBorder="1"/>
    <xf numFmtId="173" fontId="364" fillId="0" borderId="28" xfId="3" applyNumberFormat="1" applyFont="1" applyBorder="1"/>
    <xf numFmtId="3" fontId="364" fillId="0" borderId="28" xfId="3" applyNumberFormat="1" applyFont="1" applyBorder="1"/>
    <xf numFmtId="3" fontId="364" fillId="0" borderId="29" xfId="3" applyNumberFormat="1" applyFont="1" applyBorder="1"/>
    <xf numFmtId="173" fontId="364" fillId="0" borderId="31" xfId="3" applyNumberFormat="1" applyFont="1" applyBorder="1"/>
    <xf numFmtId="3" fontId="364" fillId="0" borderId="31" xfId="3" applyNumberFormat="1" applyFont="1" applyBorder="1"/>
    <xf numFmtId="3" fontId="364" fillId="0" borderId="32" xfId="3" applyNumberFormat="1" applyFont="1" applyBorder="1"/>
    <xf numFmtId="173" fontId="361" fillId="142" borderId="31" xfId="3" applyNumberFormat="1" applyFont="1" applyFill="1" applyBorder="1"/>
    <xf numFmtId="173" fontId="360" fillId="142" borderId="16" xfId="3" applyNumberFormat="1" applyFont="1" applyFill="1" applyBorder="1"/>
    <xf numFmtId="3" fontId="364" fillId="0" borderId="36" xfId="3" applyNumberFormat="1" applyFont="1" applyBorder="1"/>
    <xf numFmtId="173" fontId="364" fillId="41" borderId="31" xfId="3" applyNumberFormat="1" applyFont="1" applyFill="1" applyBorder="1"/>
    <xf numFmtId="3" fontId="364" fillId="41" borderId="31" xfId="3" applyNumberFormat="1" applyFont="1" applyFill="1" applyBorder="1"/>
    <xf numFmtId="3" fontId="364" fillId="41" borderId="10" xfId="3" applyNumberFormat="1" applyFont="1" applyFill="1" applyBorder="1"/>
    <xf numFmtId="3" fontId="364" fillId="0" borderId="10" xfId="3" applyNumberFormat="1" applyFont="1" applyBorder="1"/>
    <xf numFmtId="263" fontId="361" fillId="0" borderId="28" xfId="14626" applyNumberFormat="1" applyFont="1" applyFill="1" applyBorder="1"/>
    <xf numFmtId="3" fontId="361" fillId="41" borderId="31" xfId="14626" applyNumberFormat="1" applyFont="1" applyFill="1" applyBorder="1"/>
    <xf numFmtId="173" fontId="361" fillId="41" borderId="31" xfId="15" applyNumberFormat="1" applyFont="1" applyFill="1" applyBorder="1" applyAlignment="1"/>
    <xf numFmtId="9" fontId="361" fillId="41" borderId="31" xfId="15" applyFont="1" applyFill="1" applyBorder="1" applyAlignment="1"/>
    <xf numFmtId="173" fontId="360" fillId="41" borderId="18" xfId="3" applyNumberFormat="1" applyFont="1" applyFill="1" applyBorder="1"/>
    <xf numFmtId="167" fontId="361" fillId="0" borderId="28" xfId="14626" applyFont="1" applyFill="1" applyBorder="1"/>
    <xf numFmtId="263" fontId="361" fillId="41" borderId="28" xfId="14626" applyNumberFormat="1" applyFont="1" applyFill="1" applyBorder="1"/>
    <xf numFmtId="260" fontId="361" fillId="41" borderId="31" xfId="14626" applyNumberFormat="1" applyFont="1" applyFill="1" applyBorder="1"/>
    <xf numFmtId="4" fontId="361" fillId="41" borderId="31" xfId="3" applyNumberFormat="1" applyFont="1" applyFill="1" applyBorder="1"/>
    <xf numFmtId="263" fontId="360" fillId="41" borderId="16" xfId="14626" applyNumberFormat="1" applyFont="1" applyFill="1" applyBorder="1"/>
    <xf numFmtId="262" fontId="361" fillId="41" borderId="31" xfId="14626" applyNumberFormat="1" applyFont="1" applyFill="1" applyBorder="1"/>
    <xf numFmtId="3" fontId="361" fillId="41" borderId="16" xfId="3" applyNumberFormat="1" applyFont="1" applyFill="1" applyBorder="1"/>
    <xf numFmtId="173" fontId="360" fillId="0" borderId="15" xfId="3" applyNumberFormat="1" applyFont="1" applyBorder="1"/>
    <xf numFmtId="3" fontId="361" fillId="142" borderId="31" xfId="3" applyNumberFormat="1" applyFont="1" applyFill="1" applyBorder="1"/>
    <xf numFmtId="173" fontId="360" fillId="142" borderId="18" xfId="3" applyNumberFormat="1" applyFont="1" applyFill="1" applyBorder="1"/>
    <xf numFmtId="0" fontId="353" fillId="0" borderId="0" xfId="13" applyFont="1" applyAlignment="1">
      <alignment horizontal="left"/>
    </xf>
    <xf numFmtId="0" fontId="365" fillId="0" borderId="0" xfId="13" applyFont="1"/>
    <xf numFmtId="0" fontId="350" fillId="0" borderId="0" xfId="14627" applyFont="1" applyAlignment="1">
      <alignment horizontal="center"/>
    </xf>
    <xf numFmtId="0" fontId="366" fillId="0" borderId="0" xfId="13" applyFont="1"/>
    <xf numFmtId="0" fontId="353" fillId="0" borderId="0" xfId="14627" applyFont="1"/>
    <xf numFmtId="0" fontId="350" fillId="45" borderId="14" xfId="3" applyFont="1" applyFill="1" applyBorder="1" applyAlignment="1">
      <alignment horizontal="center" vertical="center" wrapText="1"/>
    </xf>
    <xf numFmtId="0" fontId="350" fillId="45" borderId="20" xfId="3" applyFont="1" applyFill="1" applyBorder="1" applyAlignment="1">
      <alignment horizontal="center" vertical="center" wrapText="1"/>
    </xf>
    <xf numFmtId="0" fontId="350" fillId="45" borderId="15" xfId="3" applyFont="1" applyFill="1" applyBorder="1" applyAlignment="1">
      <alignment horizontal="center" vertical="center" wrapText="1"/>
    </xf>
    <xf numFmtId="0" fontId="350" fillId="45" borderId="16" xfId="3" applyFont="1" applyFill="1" applyBorder="1" applyAlignment="1">
      <alignment horizontal="center" vertical="center" wrapText="1"/>
    </xf>
    <xf numFmtId="0" fontId="365" fillId="0" borderId="24" xfId="13" applyFont="1" applyBorder="1"/>
    <xf numFmtId="0" fontId="365" fillId="0" borderId="24" xfId="13" applyFont="1" applyBorder="1" applyAlignment="1">
      <alignment horizontal="center"/>
    </xf>
    <xf numFmtId="0" fontId="353" fillId="0" borderId="21" xfId="14627" applyFont="1" applyBorder="1" applyAlignment="1">
      <alignment horizontal="left" indent="1"/>
    </xf>
    <xf numFmtId="3" fontId="353" fillId="0" borderId="21" xfId="14627" applyNumberFormat="1" applyFont="1" applyBorder="1" applyAlignment="1">
      <alignment horizontal="center"/>
    </xf>
    <xf numFmtId="3" fontId="353" fillId="40" borderId="27" xfId="14627" applyNumberFormat="1" applyFont="1" applyFill="1" applyBorder="1" applyAlignment="1">
      <alignment horizontal="center"/>
    </xf>
    <xf numFmtId="3" fontId="353" fillId="51" borderId="28" xfId="14627" applyNumberFormat="1" applyFont="1" applyFill="1" applyBorder="1" applyAlignment="1">
      <alignment horizontal="center"/>
    </xf>
    <xf numFmtId="3" fontId="353" fillId="47" borderId="28" xfId="14627" applyNumberFormat="1" applyFont="1" applyFill="1" applyBorder="1" applyAlignment="1">
      <alignment horizontal="center"/>
    </xf>
    <xf numFmtId="0" fontId="353" fillId="0" borderId="22" xfId="14627" applyFont="1" applyBorder="1" applyAlignment="1">
      <alignment horizontal="left" indent="1"/>
    </xf>
    <xf numFmtId="3" fontId="353" fillId="0" borderId="22" xfId="14627" applyNumberFormat="1" applyFont="1" applyBorder="1" applyAlignment="1">
      <alignment horizontal="center"/>
    </xf>
    <xf numFmtId="3" fontId="353" fillId="51" borderId="30" xfId="14627" applyNumberFormat="1" applyFont="1" applyFill="1" applyBorder="1" applyAlignment="1">
      <alignment horizontal="center"/>
    </xf>
    <xf numFmtId="3" fontId="353" fillId="40" borderId="31" xfId="14627" applyNumberFormat="1" applyFont="1" applyFill="1" applyBorder="1" applyAlignment="1">
      <alignment horizontal="center"/>
    </xf>
    <xf numFmtId="3" fontId="353" fillId="47" borderId="31" xfId="14627" applyNumberFormat="1" applyFont="1" applyFill="1" applyBorder="1" applyAlignment="1">
      <alignment horizontal="center"/>
    </xf>
    <xf numFmtId="0" fontId="353" fillId="0" borderId="14" xfId="14627" applyFont="1" applyBorder="1" applyAlignment="1">
      <alignment vertical="center"/>
    </xf>
    <xf numFmtId="3" fontId="353" fillId="0" borderId="14" xfId="14627" applyNumberFormat="1" applyFont="1" applyBorder="1" applyAlignment="1">
      <alignment horizontal="center"/>
    </xf>
    <xf numFmtId="3" fontId="353" fillId="0" borderId="15" xfId="14627" applyNumberFormat="1" applyFont="1" applyBorder="1" applyAlignment="1">
      <alignment horizontal="center"/>
    </xf>
    <xf numFmtId="3" fontId="353" fillId="0" borderId="16" xfId="14627" applyNumberFormat="1" applyFont="1" applyBorder="1" applyAlignment="1">
      <alignment horizontal="center"/>
    </xf>
    <xf numFmtId="3" fontId="353" fillId="47" borderId="16" xfId="14627" applyNumberFormat="1" applyFont="1" applyFill="1" applyBorder="1" applyAlignment="1">
      <alignment horizontal="center"/>
    </xf>
    <xf numFmtId="0" fontId="353" fillId="0" borderId="24" xfId="13" applyFont="1" applyBorder="1" applyAlignment="1">
      <alignment horizontal="left"/>
    </xf>
    <xf numFmtId="3" fontId="353" fillId="51" borderId="31" xfId="14627" applyNumberFormat="1" applyFont="1" applyFill="1" applyBorder="1" applyAlignment="1">
      <alignment horizontal="center"/>
    </xf>
    <xf numFmtId="3" fontId="353" fillId="0" borderId="31" xfId="14627" applyNumberFormat="1" applyFont="1" applyBorder="1" applyAlignment="1">
      <alignment horizontal="center"/>
    </xf>
    <xf numFmtId="0" fontId="353" fillId="0" borderId="23" xfId="14627" applyFont="1" applyBorder="1" applyAlignment="1">
      <alignment horizontal="left" indent="1"/>
    </xf>
    <xf numFmtId="3" fontId="353" fillId="0" borderId="23" xfId="14627" applyNumberFormat="1" applyFont="1" applyBorder="1" applyAlignment="1">
      <alignment horizontal="center"/>
    </xf>
    <xf numFmtId="3" fontId="353" fillId="51" borderId="33" xfId="14627" applyNumberFormat="1" applyFont="1" applyFill="1" applyBorder="1" applyAlignment="1">
      <alignment horizontal="center"/>
    </xf>
    <xf numFmtId="3" fontId="353" fillId="51" borderId="34" xfId="14627" applyNumberFormat="1" applyFont="1" applyFill="1" applyBorder="1" applyAlignment="1">
      <alignment horizontal="center"/>
    </xf>
    <xf numFmtId="0" fontId="350" fillId="0" borderId="14" xfId="14627" applyFont="1" applyBorder="1" applyAlignment="1">
      <alignment vertical="center"/>
    </xf>
    <xf numFmtId="3" fontId="350" fillId="0" borderId="14" xfId="14627" applyNumberFormat="1" applyFont="1" applyBorder="1" applyAlignment="1">
      <alignment horizontal="center"/>
    </xf>
    <xf numFmtId="3" fontId="350" fillId="0" borderId="18" xfId="14627" applyNumberFormat="1" applyFont="1" applyBorder="1" applyAlignment="1">
      <alignment horizontal="center"/>
    </xf>
    <xf numFmtId="3" fontId="350" fillId="0" borderId="16" xfId="14627" applyNumberFormat="1" applyFont="1" applyBorder="1" applyAlignment="1">
      <alignment horizontal="center"/>
    </xf>
    <xf numFmtId="0" fontId="365" fillId="0" borderId="0" xfId="13" applyFont="1" applyAlignment="1">
      <alignment horizontal="left"/>
    </xf>
    <xf numFmtId="0" fontId="367" fillId="0" borderId="0" xfId="14627" applyFont="1"/>
    <xf numFmtId="0" fontId="367" fillId="0" borderId="12" xfId="14627" applyFont="1" applyBorder="1" applyAlignment="1">
      <alignment horizontal="center"/>
    </xf>
    <xf numFmtId="3" fontId="353" fillId="0" borderId="12" xfId="14627" applyNumberFormat="1" applyFont="1" applyBorder="1" applyAlignment="1">
      <alignment horizontal="center"/>
    </xf>
    <xf numFmtId="3" fontId="353" fillId="0" borderId="27" xfId="14627" applyNumberFormat="1" applyFont="1" applyBorder="1" applyAlignment="1">
      <alignment horizontal="center"/>
    </xf>
    <xf numFmtId="3" fontId="353" fillId="0" borderId="28" xfId="14627" applyNumberFormat="1" applyFont="1" applyBorder="1" applyAlignment="1">
      <alignment horizontal="center"/>
    </xf>
    <xf numFmtId="3" fontId="353" fillId="0" borderId="30" xfId="14627" applyNumberFormat="1" applyFont="1" applyBorder="1" applyAlignment="1">
      <alignment horizontal="center"/>
    </xf>
    <xf numFmtId="3" fontId="353" fillId="0" borderId="34" xfId="14627" applyNumberFormat="1" applyFont="1" applyBorder="1" applyAlignment="1">
      <alignment horizontal="center"/>
    </xf>
    <xf numFmtId="3" fontId="353" fillId="0" borderId="18" xfId="14627" applyNumberFormat="1" applyFont="1" applyBorder="1" applyAlignment="1">
      <alignment horizontal="center"/>
    </xf>
    <xf numFmtId="0" fontId="367" fillId="0" borderId="24" xfId="14627" applyFont="1" applyBorder="1"/>
    <xf numFmtId="0" fontId="367" fillId="0" borderId="24" xfId="14627" applyFont="1" applyBorder="1" applyAlignment="1">
      <alignment horizontal="center"/>
    </xf>
    <xf numFmtId="3" fontId="353" fillId="0" borderId="24" xfId="14627" applyNumberFormat="1" applyFont="1" applyBorder="1" applyAlignment="1">
      <alignment horizontal="center"/>
    </xf>
    <xf numFmtId="3" fontId="350" fillId="47" borderId="18" xfId="14627" applyNumberFormat="1" applyFont="1" applyFill="1" applyBorder="1" applyAlignment="1">
      <alignment horizontal="center"/>
    </xf>
    <xf numFmtId="3" fontId="350" fillId="47" borderId="16" xfId="14627" applyNumberFormat="1" applyFont="1" applyFill="1" applyBorder="1" applyAlignment="1">
      <alignment horizontal="center"/>
    </xf>
    <xf numFmtId="0" fontId="367" fillId="0" borderId="0" xfId="14627" applyFont="1" applyAlignment="1">
      <alignment horizontal="center"/>
    </xf>
    <xf numFmtId="3" fontId="353" fillId="0" borderId="0" xfId="14627" applyNumberFormat="1" applyFont="1" applyAlignment="1">
      <alignment horizontal="center"/>
    </xf>
    <xf numFmtId="0" fontId="353" fillId="0" borderId="141" xfId="13" applyFont="1" applyBorder="1" applyAlignment="1">
      <alignment horizontal="left"/>
    </xf>
    <xf numFmtId="3" fontId="353" fillId="47" borderId="21" xfId="14627" applyNumberFormat="1" applyFont="1" applyFill="1" applyBorder="1" applyAlignment="1">
      <alignment horizontal="center"/>
    </xf>
    <xf numFmtId="3" fontId="353" fillId="51" borderId="27" xfId="14627" applyNumberFormat="1" applyFont="1" applyFill="1" applyBorder="1" applyAlignment="1">
      <alignment horizontal="center"/>
    </xf>
    <xf numFmtId="3" fontId="353" fillId="47" borderId="25" xfId="14627" applyNumberFormat="1" applyFont="1" applyFill="1" applyBorder="1" applyAlignment="1">
      <alignment horizontal="center"/>
    </xf>
    <xf numFmtId="0" fontId="353" fillId="0" borderId="140" xfId="14627" applyFont="1" applyBorder="1" applyAlignment="1">
      <alignment horizontal="left" indent="1"/>
    </xf>
    <xf numFmtId="3" fontId="353" fillId="47" borderId="142" xfId="14627" applyNumberFormat="1" applyFont="1" applyFill="1" applyBorder="1" applyAlignment="1">
      <alignment horizontal="center"/>
    </xf>
    <xf numFmtId="3" fontId="353" fillId="0" borderId="140" xfId="14627" applyNumberFormat="1" applyFont="1" applyBorder="1" applyAlignment="1">
      <alignment horizontal="center"/>
    </xf>
    <xf numFmtId="3" fontId="353" fillId="47" borderId="30" xfId="14627" applyNumberFormat="1" applyFont="1" applyFill="1" applyBorder="1" applyAlignment="1">
      <alignment horizontal="center"/>
    </xf>
    <xf numFmtId="0" fontId="365" fillId="0" borderId="0" xfId="13" applyFont="1" applyAlignment="1">
      <alignment horizontal="center"/>
    </xf>
    <xf numFmtId="0" fontId="366" fillId="0" borderId="0" xfId="13" applyFont="1" applyAlignment="1">
      <alignment horizontal="center"/>
    </xf>
    <xf numFmtId="3" fontId="353" fillId="47" borderId="33" xfId="14627" applyNumberFormat="1" applyFont="1" applyFill="1" applyBorder="1" applyAlignment="1">
      <alignment horizontal="center"/>
    </xf>
    <xf numFmtId="3" fontId="353" fillId="47" borderId="34" xfId="14627" applyNumberFormat="1" applyFont="1" applyFill="1" applyBorder="1" applyAlignment="1">
      <alignment horizontal="center"/>
    </xf>
    <xf numFmtId="3" fontId="353" fillId="47" borderId="27" xfId="14627" applyNumberFormat="1" applyFont="1" applyFill="1" applyBorder="1" applyAlignment="1">
      <alignment horizontal="center"/>
    </xf>
    <xf numFmtId="3" fontId="353" fillId="47" borderId="22" xfId="14627" applyNumberFormat="1" applyFont="1" applyFill="1" applyBorder="1" applyAlignment="1">
      <alignment horizontal="center"/>
    </xf>
    <xf numFmtId="3" fontId="353" fillId="47" borderId="14" xfId="14627" applyNumberFormat="1" applyFont="1" applyFill="1" applyBorder="1" applyAlignment="1">
      <alignment horizontal="center"/>
    </xf>
    <xf numFmtId="3" fontId="353" fillId="47" borderId="15" xfId="14627" applyNumberFormat="1" applyFont="1" applyFill="1" applyBorder="1" applyAlignment="1">
      <alignment horizontal="center"/>
    </xf>
    <xf numFmtId="3" fontId="353" fillId="47" borderId="22" xfId="14627" quotePrefix="1" applyNumberFormat="1" applyFont="1" applyFill="1" applyBorder="1" applyAlignment="1">
      <alignment horizontal="center"/>
    </xf>
    <xf numFmtId="3" fontId="353" fillId="47" borderId="23" xfId="14627" quotePrefix="1" applyNumberFormat="1" applyFont="1" applyFill="1" applyBorder="1" applyAlignment="1">
      <alignment horizontal="center"/>
    </xf>
    <xf numFmtId="3" fontId="350" fillId="47" borderId="14" xfId="14627" applyNumberFormat="1" applyFont="1" applyFill="1" applyBorder="1" applyAlignment="1">
      <alignment horizontal="center"/>
    </xf>
    <xf numFmtId="3" fontId="351" fillId="0" borderId="31" xfId="14627" applyNumberFormat="1" applyFont="1" applyBorder="1" applyAlignment="1">
      <alignment horizontal="center"/>
    </xf>
    <xf numFmtId="0" fontId="365" fillId="0" borderId="42" xfId="13" applyFont="1" applyBorder="1"/>
    <xf numFmtId="0" fontId="365" fillId="0" borderId="42" xfId="13" applyFont="1" applyBorder="1" applyAlignment="1">
      <alignment horizontal="center"/>
    </xf>
    <xf numFmtId="0" fontId="366" fillId="0" borderId="42" xfId="13" applyFont="1" applyBorder="1" applyAlignment="1">
      <alignment horizontal="center"/>
    </xf>
    <xf numFmtId="3" fontId="353" fillId="47" borderId="28" xfId="14627" applyNumberFormat="1" applyFont="1" applyFill="1" applyBorder="1"/>
    <xf numFmtId="3" fontId="353" fillId="47" borderId="31" xfId="14627" applyNumberFormat="1" applyFont="1" applyFill="1" applyBorder="1"/>
    <xf numFmtId="3" fontId="353" fillId="47" borderId="16" xfId="14627" applyNumberFormat="1" applyFont="1" applyFill="1" applyBorder="1"/>
    <xf numFmtId="3" fontId="353" fillId="51" borderId="34" xfId="14627" applyNumberFormat="1" applyFont="1" applyFill="1" applyBorder="1"/>
    <xf numFmtId="3" fontId="353" fillId="0" borderId="12" xfId="14627" applyNumberFormat="1" applyFont="1" applyBorder="1"/>
    <xf numFmtId="3" fontId="353" fillId="0" borderId="24" xfId="14627" applyNumberFormat="1" applyFont="1" applyBorder="1"/>
    <xf numFmtId="3" fontId="353" fillId="47" borderId="34" xfId="14627" applyNumberFormat="1" applyFont="1" applyFill="1" applyBorder="1"/>
    <xf numFmtId="3" fontId="350" fillId="47" borderId="16" xfId="14627" applyNumberFormat="1" applyFont="1" applyFill="1" applyBorder="1"/>
    <xf numFmtId="3" fontId="353" fillId="0" borderId="0" xfId="14627" applyNumberFormat="1" applyFont="1"/>
    <xf numFmtId="3" fontId="353" fillId="51" borderId="31" xfId="14627" applyNumberFormat="1" applyFont="1" applyFill="1" applyBorder="1"/>
    <xf numFmtId="3" fontId="358" fillId="0" borderId="32" xfId="14627" applyNumberFormat="1" applyFont="1" applyBorder="1" applyAlignment="1">
      <alignment horizontal="center"/>
    </xf>
    <xf numFmtId="0" fontId="368" fillId="0" borderId="0" xfId="0" applyFont="1"/>
    <xf numFmtId="0" fontId="350" fillId="0" borderId="14" xfId="3" applyFont="1" applyBorder="1"/>
    <xf numFmtId="0" fontId="369" fillId="41" borderId="15" xfId="0" applyFont="1" applyFill="1" applyBorder="1" applyAlignment="1">
      <alignment horizontal="center" vertical="center" wrapText="1"/>
    </xf>
    <xf numFmtId="0" fontId="369" fillId="41" borderId="17" xfId="0" applyFont="1" applyFill="1" applyBorder="1" applyAlignment="1">
      <alignment horizontal="center" vertical="center" wrapText="1"/>
    </xf>
    <xf numFmtId="0" fontId="369" fillId="41" borderId="18" xfId="0" applyFont="1" applyFill="1" applyBorder="1" applyAlignment="1">
      <alignment horizontal="center" vertical="center" wrapText="1"/>
    </xf>
    <xf numFmtId="0" fontId="369" fillId="41" borderId="15" xfId="0" applyFont="1" applyFill="1" applyBorder="1" applyAlignment="1">
      <alignment horizontal="center" vertical="center"/>
    </xf>
    <xf numFmtId="0" fontId="369" fillId="41" borderId="16" xfId="0" applyFont="1" applyFill="1" applyBorder="1" applyAlignment="1">
      <alignment horizontal="center" vertical="center"/>
    </xf>
    <xf numFmtId="0" fontId="369" fillId="41" borderId="17" xfId="0" applyFont="1" applyFill="1" applyBorder="1" applyAlignment="1">
      <alignment horizontal="center" vertical="center"/>
    </xf>
    <xf numFmtId="0" fontId="368" fillId="0" borderId="27" xfId="0" applyFont="1" applyBorder="1" applyAlignment="1">
      <alignment horizontal="left" vertical="center"/>
    </xf>
    <xf numFmtId="0" fontId="368" fillId="0" borderId="29" xfId="0" applyFont="1" applyBorder="1" applyAlignment="1">
      <alignment horizontal="left" vertical="center"/>
    </xf>
    <xf numFmtId="3" fontId="368" fillId="0" borderId="37" xfId="0" applyNumberFormat="1" applyFont="1" applyBorder="1" applyAlignment="1">
      <alignment horizontal="right" vertical="center" shrinkToFit="1"/>
    </xf>
    <xf numFmtId="3" fontId="368" fillId="0" borderId="29" xfId="0" applyNumberFormat="1" applyFont="1" applyBorder="1" applyAlignment="1">
      <alignment horizontal="right" vertical="center" shrinkToFit="1"/>
    </xf>
    <xf numFmtId="3" fontId="368" fillId="0" borderId="21" xfId="0" applyNumberFormat="1" applyFont="1" applyBorder="1" applyAlignment="1">
      <alignment horizontal="right" vertical="center" shrinkToFit="1"/>
    </xf>
    <xf numFmtId="3" fontId="368" fillId="0" borderId="27" xfId="0" applyNumberFormat="1" applyFont="1" applyBorder="1" applyAlignment="1">
      <alignment horizontal="right" vertical="center" shrinkToFit="1"/>
    </xf>
    <xf numFmtId="3" fontId="368" fillId="0" borderId="28" xfId="0" applyNumberFormat="1" applyFont="1" applyBorder="1" applyAlignment="1">
      <alignment horizontal="right" vertical="center" shrinkToFit="1"/>
    </xf>
    <xf numFmtId="3" fontId="368" fillId="0" borderId="103" xfId="0" applyNumberFormat="1" applyFont="1" applyBorder="1" applyAlignment="1">
      <alignment horizontal="right" vertical="center" shrinkToFit="1"/>
    </xf>
    <xf numFmtId="0" fontId="368" fillId="0" borderId="30" xfId="0" applyFont="1" applyBorder="1" applyAlignment="1">
      <alignment horizontal="left" vertical="center"/>
    </xf>
    <xf numFmtId="0" fontId="368" fillId="0" borderId="32" xfId="0" applyFont="1" applyBorder="1" applyAlignment="1">
      <alignment horizontal="left" vertical="center"/>
    </xf>
    <xf numFmtId="3" fontId="368" fillId="0" borderId="38" xfId="0" applyNumberFormat="1" applyFont="1" applyBorder="1" applyAlignment="1">
      <alignment horizontal="right" vertical="center" shrinkToFit="1"/>
    </xf>
    <xf numFmtId="3" fontId="368" fillId="0" borderId="32" xfId="0" applyNumberFormat="1" applyFont="1" applyBorder="1" applyAlignment="1">
      <alignment horizontal="right" vertical="center" shrinkToFit="1"/>
    </xf>
    <xf numFmtId="3" fontId="368" fillId="0" borderId="22" xfId="0" applyNumberFormat="1" applyFont="1" applyBorder="1" applyAlignment="1">
      <alignment horizontal="right" vertical="center" shrinkToFit="1"/>
    </xf>
    <xf numFmtId="3" fontId="368" fillId="0" borderId="30" xfId="0" applyNumberFormat="1" applyFont="1" applyBorder="1" applyAlignment="1">
      <alignment horizontal="right" vertical="center" shrinkToFit="1"/>
    </xf>
    <xf numFmtId="3" fontId="368" fillId="0" borderId="31" xfId="0" applyNumberFormat="1" applyFont="1" applyBorder="1" applyAlignment="1">
      <alignment horizontal="right" vertical="center" shrinkToFit="1"/>
    </xf>
    <xf numFmtId="3" fontId="368" fillId="0" borderId="40" xfId="0" applyNumberFormat="1" applyFont="1" applyBorder="1" applyAlignment="1">
      <alignment horizontal="right" vertical="center" shrinkToFit="1"/>
    </xf>
    <xf numFmtId="0" fontId="368" fillId="0" borderId="38" xfId="0" applyFont="1" applyBorder="1" applyAlignment="1">
      <alignment horizontal="left" vertical="center"/>
    </xf>
    <xf numFmtId="0" fontId="368" fillId="0" borderId="33" xfId="0" applyFont="1" applyBorder="1" applyAlignment="1">
      <alignment horizontal="left" vertical="center"/>
    </xf>
    <xf numFmtId="0" fontId="368" fillId="0" borderId="35" xfId="0" applyFont="1" applyBorder="1" applyAlignment="1">
      <alignment horizontal="left" vertical="center"/>
    </xf>
    <xf numFmtId="0" fontId="368" fillId="0" borderId="143" xfId="0" applyFont="1" applyBorder="1" applyAlignment="1">
      <alignment horizontal="left" vertical="center"/>
    </xf>
    <xf numFmtId="3" fontId="368" fillId="0" borderId="143" xfId="0" applyNumberFormat="1" applyFont="1" applyBorder="1" applyAlignment="1">
      <alignment horizontal="right" vertical="center" shrinkToFit="1"/>
    </xf>
    <xf numFmtId="3" fontId="368" fillId="0" borderId="35" xfId="0" applyNumberFormat="1" applyFont="1" applyBorder="1" applyAlignment="1">
      <alignment horizontal="right" vertical="center" shrinkToFit="1"/>
    </xf>
    <xf numFmtId="3" fontId="368" fillId="0" borderId="140" xfId="0" applyNumberFormat="1" applyFont="1" applyBorder="1" applyAlignment="1">
      <alignment horizontal="right" vertical="center" shrinkToFit="1"/>
    </xf>
    <xf numFmtId="3" fontId="368" fillId="0" borderId="33" xfId="0" applyNumberFormat="1" applyFont="1" applyBorder="1" applyAlignment="1">
      <alignment horizontal="right" vertical="center" shrinkToFit="1"/>
    </xf>
    <xf numFmtId="3" fontId="368" fillId="0" borderId="34" xfId="0" applyNumberFormat="1" applyFont="1" applyBorder="1" applyAlignment="1">
      <alignment horizontal="right" vertical="center" shrinkToFit="1"/>
    </xf>
    <xf numFmtId="3" fontId="368" fillId="0" borderId="41" xfId="0" applyNumberFormat="1" applyFont="1" applyBorder="1" applyAlignment="1">
      <alignment horizontal="right" vertical="center" shrinkToFit="1"/>
    </xf>
    <xf numFmtId="0" fontId="368" fillId="0" borderId="140" xfId="0" applyFont="1" applyBorder="1" applyAlignment="1">
      <alignment horizontal="left" vertical="center"/>
    </xf>
    <xf numFmtId="0" fontId="368" fillId="0" borderId="142" xfId="0" applyFont="1" applyBorder="1" applyAlignment="1">
      <alignment horizontal="left" vertical="center"/>
    </xf>
    <xf numFmtId="3" fontId="368" fillId="0" borderId="144" xfId="0" applyNumberFormat="1" applyFont="1" applyBorder="1" applyAlignment="1">
      <alignment horizontal="right" vertical="center" shrinkToFit="1"/>
    </xf>
    <xf numFmtId="3" fontId="368" fillId="0" borderId="142" xfId="0" applyNumberFormat="1" applyFont="1" applyBorder="1" applyAlignment="1">
      <alignment horizontal="right" vertical="center" shrinkToFit="1"/>
    </xf>
    <xf numFmtId="0" fontId="368" fillId="0" borderId="14" xfId="0" applyFont="1" applyBorder="1" applyAlignment="1">
      <alignment horizontal="left" vertical="center"/>
    </xf>
    <xf numFmtId="0" fontId="368" fillId="0" borderId="20" xfId="0" applyFont="1" applyBorder="1" applyAlignment="1">
      <alignment horizontal="left" vertical="center"/>
    </xf>
    <xf numFmtId="3" fontId="368" fillId="0" borderId="19" xfId="0" applyNumberFormat="1" applyFont="1" applyBorder="1" applyAlignment="1">
      <alignment horizontal="right" vertical="center" shrinkToFit="1"/>
    </xf>
    <xf numFmtId="3" fontId="368" fillId="0" borderId="14" xfId="0" applyNumberFormat="1" applyFont="1" applyBorder="1" applyAlignment="1">
      <alignment horizontal="right" vertical="center" shrinkToFit="1"/>
    </xf>
    <xf numFmtId="3" fontId="368" fillId="0" borderId="20" xfId="0" applyNumberFormat="1" applyFont="1" applyBorder="1" applyAlignment="1">
      <alignment horizontal="right" vertical="center" shrinkToFit="1"/>
    </xf>
    <xf numFmtId="0" fontId="369" fillId="0" borderId="15" xfId="0" applyFont="1" applyBorder="1" applyAlignment="1">
      <alignment horizontal="left" vertical="center"/>
    </xf>
    <xf numFmtId="170" fontId="369" fillId="0" borderId="15" xfId="0" applyNumberFormat="1" applyFont="1" applyBorder="1" applyAlignment="1">
      <alignment horizontal="left" vertical="center"/>
    </xf>
    <xf numFmtId="170" fontId="369" fillId="0" borderId="17" xfId="14626" applyNumberFormat="1" applyFont="1" applyFill="1" applyBorder="1" applyAlignment="1">
      <alignment horizontal="right" vertical="center"/>
    </xf>
    <xf numFmtId="3" fontId="369" fillId="0" borderId="18" xfId="0" applyNumberFormat="1" applyFont="1" applyBorder="1" applyAlignment="1">
      <alignment horizontal="right" vertical="center" shrinkToFit="1"/>
    </xf>
    <xf numFmtId="3" fontId="369" fillId="0" borderId="17" xfId="0" applyNumberFormat="1" applyFont="1" applyBorder="1" applyAlignment="1">
      <alignment horizontal="right" vertical="center" shrinkToFit="1"/>
    </xf>
    <xf numFmtId="3" fontId="369" fillId="0" borderId="14" xfId="0" applyNumberFormat="1" applyFont="1" applyBorder="1" applyAlignment="1">
      <alignment horizontal="right" vertical="center" shrinkToFit="1"/>
    </xf>
    <xf numFmtId="3" fontId="369" fillId="0" borderId="16" xfId="0" applyNumberFormat="1" applyFont="1" applyBorder="1" applyAlignment="1">
      <alignment horizontal="right" vertical="center" shrinkToFit="1"/>
    </xf>
    <xf numFmtId="3" fontId="369" fillId="0" borderId="102" xfId="0" applyNumberFormat="1" applyFont="1" applyBorder="1" applyAlignment="1">
      <alignment horizontal="right" vertical="center" shrinkToFit="1"/>
    </xf>
    <xf numFmtId="0" fontId="369" fillId="0" borderId="17" xfId="0" applyFont="1" applyBorder="1" applyAlignment="1">
      <alignment horizontal="left" vertical="center"/>
    </xf>
    <xf numFmtId="0" fontId="368" fillId="0" borderId="0" xfId="0" applyFont="1" applyAlignment="1" applyProtection="1">
      <alignment wrapText="1"/>
      <protection locked="0"/>
    </xf>
    <xf numFmtId="0" fontId="369" fillId="41" borderId="102" xfId="0" applyFont="1" applyFill="1" applyBorder="1" applyAlignment="1">
      <alignment horizontal="center" vertical="center"/>
    </xf>
    <xf numFmtId="0" fontId="368" fillId="0" borderId="0" xfId="0" applyFont="1" applyAlignment="1">
      <alignment horizontal="left" vertical="center"/>
    </xf>
    <xf numFmtId="0" fontId="368" fillId="0" borderId="141" xfId="0" applyFont="1" applyBorder="1" applyAlignment="1">
      <alignment horizontal="left" vertical="center"/>
    </xf>
    <xf numFmtId="0" fontId="368" fillId="0" borderId="25" xfId="0" applyFont="1" applyBorder="1" applyAlignment="1">
      <alignment horizontal="left" vertical="center"/>
    </xf>
    <xf numFmtId="3" fontId="369" fillId="0" borderId="15" xfId="0" applyNumberFormat="1" applyFont="1" applyBorder="1" applyAlignment="1">
      <alignment horizontal="right" vertical="center" shrinkToFit="1"/>
    </xf>
    <xf numFmtId="170" fontId="354" fillId="0" borderId="0" xfId="14626" applyNumberFormat="1" applyFont="1"/>
    <xf numFmtId="9" fontId="354" fillId="0" borderId="0" xfId="0" applyNumberFormat="1" applyFont="1"/>
    <xf numFmtId="9" fontId="354" fillId="0" borderId="0" xfId="1" applyFont="1"/>
    <xf numFmtId="166" fontId="354" fillId="0" borderId="0" xfId="0" applyNumberFormat="1" applyFont="1"/>
    <xf numFmtId="167" fontId="354" fillId="0" borderId="0" xfId="14626" applyFont="1"/>
    <xf numFmtId="3" fontId="353" fillId="41" borderId="31" xfId="3" applyNumberFormat="1" applyFont="1" applyFill="1" applyBorder="1"/>
    <xf numFmtId="3" fontId="318" fillId="41" borderId="32" xfId="3" applyNumberFormat="1" applyFont="1" applyFill="1" applyBorder="1"/>
    <xf numFmtId="3" fontId="312" fillId="41" borderId="19" xfId="3" applyNumberFormat="1" applyFont="1" applyFill="1" applyBorder="1"/>
    <xf numFmtId="4" fontId="370" fillId="0" borderId="19" xfId="14626" applyNumberFormat="1" applyFont="1" applyBorder="1"/>
    <xf numFmtId="4" fontId="361" fillId="0" borderId="16" xfId="3" applyNumberFormat="1" applyFont="1" applyBorder="1"/>
    <xf numFmtId="3" fontId="371" fillId="0" borderId="103" xfId="0" applyNumberFormat="1" applyFont="1" applyBorder="1" applyAlignment="1">
      <alignment horizontal="right" vertical="center" shrinkToFit="1"/>
    </xf>
    <xf numFmtId="3" fontId="371" fillId="0" borderId="40" xfId="0" applyNumberFormat="1" applyFont="1" applyBorder="1" applyAlignment="1">
      <alignment horizontal="right" vertical="center" shrinkToFit="1"/>
    </xf>
    <xf numFmtId="4" fontId="368" fillId="0" borderId="29" xfId="0" applyNumberFormat="1" applyFont="1" applyBorder="1" applyAlignment="1">
      <alignment horizontal="right" vertical="center" shrinkToFit="1"/>
    </xf>
    <xf numFmtId="3" fontId="358" fillId="0" borderId="145" xfId="0" applyNumberFormat="1" applyFont="1" applyBorder="1"/>
    <xf numFmtId="3" fontId="358" fillId="0" borderId="31" xfId="4" applyNumberFormat="1" applyFont="1" applyBorder="1"/>
    <xf numFmtId="3" fontId="358" fillId="0" borderId="31" xfId="0" applyNumberFormat="1" applyFont="1" applyBorder="1"/>
    <xf numFmtId="3" fontId="358" fillId="0" borderId="31" xfId="4" applyNumberFormat="1" applyFont="1" applyBorder="1"/>
    <xf numFmtId="3" fontId="358" fillId="143" borderId="16" xfId="12" applyNumberFormat="1" applyFont="1" applyFill="1" applyBorder="1"/>
    <xf numFmtId="3" fontId="358" fillId="0" borderId="31" xfId="0" applyNumberFormat="1" applyFont="1" applyFill="1" applyBorder="1"/>
    <xf numFmtId="173" fontId="323" fillId="0" borderId="0" xfId="3" applyNumberFormat="1" applyFont="1"/>
    <xf numFmtId="173" fontId="364" fillId="0" borderId="28" xfId="3" applyNumberFormat="1" applyFont="1" applyFill="1" applyBorder="1"/>
    <xf numFmtId="3" fontId="358" fillId="0" borderId="28" xfId="4" applyNumberFormat="1" applyFont="1" applyFill="1" applyBorder="1"/>
    <xf numFmtId="3" fontId="358" fillId="0" borderId="31" xfId="4" applyNumberFormat="1" applyFont="1" applyFill="1" applyBorder="1"/>
    <xf numFmtId="0" fontId="0" fillId="0" borderId="0" xfId="0" applyFill="1"/>
    <xf numFmtId="0" fontId="39" fillId="0" borderId="0" xfId="3" applyFont="1" applyFill="1"/>
    <xf numFmtId="3" fontId="321" fillId="0" borderId="32" xfId="14627" applyNumberFormat="1" applyFont="1" applyFill="1" applyBorder="1" applyAlignment="1">
      <alignment horizontal="center"/>
    </xf>
    <xf numFmtId="274" fontId="307" fillId="0" borderId="0" xfId="0" applyNumberFormat="1" applyFont="1"/>
    <xf numFmtId="0" fontId="24" fillId="39" borderId="0" xfId="2" applyFont="1" applyFill="1" applyAlignment="1">
      <alignment horizontal="center" vertical="center"/>
    </xf>
    <xf numFmtId="0" fontId="19" fillId="33" borderId="0" xfId="2" applyFont="1" applyFill="1" applyAlignment="1">
      <alignment horizontal="center" vertical="center"/>
    </xf>
    <xf numFmtId="0" fontId="22" fillId="35" borderId="0" xfId="2" applyFont="1" applyFill="1" applyAlignment="1">
      <alignment horizontal="center" vertical="center"/>
    </xf>
    <xf numFmtId="0" fontId="23" fillId="37" borderId="0" xfId="2" applyFont="1" applyFill="1" applyAlignment="1">
      <alignment horizontal="center" vertical="center"/>
    </xf>
    <xf numFmtId="0" fontId="24" fillId="38" borderId="0" xfId="2" applyFont="1" applyFill="1" applyAlignment="1">
      <alignment horizontal="center" vertical="center"/>
    </xf>
    <xf numFmtId="0" fontId="26" fillId="49" borderId="20" xfId="3" applyFont="1" applyFill="1" applyBorder="1" applyAlignment="1">
      <alignment horizontal="center"/>
    </xf>
    <xf numFmtId="0" fontId="26" fillId="49" borderId="24" xfId="3" applyFont="1" applyFill="1" applyBorder="1" applyAlignment="1">
      <alignment horizontal="center"/>
    </xf>
    <xf numFmtId="0" fontId="26" fillId="49" borderId="19" xfId="3" applyFont="1" applyFill="1" applyBorder="1" applyAlignment="1">
      <alignment horizontal="center"/>
    </xf>
    <xf numFmtId="0" fontId="23" fillId="40" borderId="0" xfId="2" applyFont="1" applyFill="1" applyAlignment="1">
      <alignment horizontal="center" vertical="center"/>
    </xf>
    <xf numFmtId="0" fontId="27" fillId="43" borderId="14" xfId="2" applyFont="1" applyFill="1" applyBorder="1" applyAlignment="1">
      <alignment horizontal="center"/>
    </xf>
    <xf numFmtId="0" fontId="26" fillId="42" borderId="20" xfId="3" applyFont="1" applyFill="1" applyBorder="1" applyAlignment="1">
      <alignment horizontal="center" vertical="center"/>
    </xf>
    <xf numFmtId="0" fontId="26" fillId="42" borderId="24" xfId="3" applyFont="1" applyFill="1" applyBorder="1" applyAlignment="1">
      <alignment horizontal="center" vertical="center"/>
    </xf>
    <xf numFmtId="0" fontId="26" fillId="42" borderId="14" xfId="3" applyFont="1" applyFill="1" applyBorder="1" applyAlignment="1">
      <alignment horizontal="center" vertical="center"/>
    </xf>
    <xf numFmtId="0" fontId="27" fillId="43" borderId="0" xfId="6443" applyFont="1" applyFill="1" applyAlignment="1">
      <alignment horizontal="center" vertical="center"/>
    </xf>
    <xf numFmtId="0" fontId="26" fillId="49" borderId="20" xfId="3" applyFont="1" applyFill="1" applyBorder="1" applyAlignment="1">
      <alignment horizontal="center" vertical="center"/>
    </xf>
    <xf numFmtId="0" fontId="26" fillId="49" borderId="24" xfId="3" applyFont="1" applyFill="1" applyBorder="1" applyAlignment="1">
      <alignment horizontal="center" vertical="center"/>
    </xf>
    <xf numFmtId="0" fontId="26" fillId="49" borderId="19" xfId="3" applyFont="1" applyFill="1" applyBorder="1" applyAlignment="1">
      <alignment horizontal="center" vertical="center"/>
    </xf>
    <xf numFmtId="0" fontId="355" fillId="49" borderId="20" xfId="3" applyFont="1" applyFill="1" applyBorder="1" applyAlignment="1">
      <alignment horizontal="center" vertical="center"/>
    </xf>
    <xf numFmtId="0" fontId="355" fillId="49" borderId="24" xfId="3" applyFont="1" applyFill="1" applyBorder="1" applyAlignment="1">
      <alignment horizontal="center" vertical="center"/>
    </xf>
    <xf numFmtId="0" fontId="355" fillId="49" borderId="19" xfId="3" applyFont="1" applyFill="1" applyBorder="1" applyAlignment="1">
      <alignment horizontal="center" vertical="center"/>
    </xf>
    <xf numFmtId="0" fontId="355" fillId="42" borderId="20" xfId="3" applyFont="1" applyFill="1" applyBorder="1" applyAlignment="1">
      <alignment horizontal="center" vertical="center"/>
    </xf>
    <xf numFmtId="0" fontId="355" fillId="42" borderId="24" xfId="3" applyFont="1" applyFill="1" applyBorder="1" applyAlignment="1">
      <alignment horizontal="center" vertical="center"/>
    </xf>
    <xf numFmtId="0" fontId="40" fillId="42" borderId="24" xfId="3" applyFont="1" applyFill="1" applyBorder="1" applyAlignment="1">
      <alignment horizontal="center" vertical="center"/>
    </xf>
    <xf numFmtId="0" fontId="40" fillId="42" borderId="19" xfId="3" applyFont="1" applyFill="1" applyBorder="1" applyAlignment="1">
      <alignment horizontal="center" vertical="center"/>
    </xf>
    <xf numFmtId="0" fontId="355" fillId="42" borderId="19" xfId="3" applyFont="1" applyFill="1" applyBorder="1" applyAlignment="1">
      <alignment horizontal="center" vertical="center"/>
    </xf>
    <xf numFmtId="0" fontId="48" fillId="0" borderId="0" xfId="3" applyFont="1" applyAlignment="1">
      <alignment horizontal="center"/>
    </xf>
    <xf numFmtId="0" fontId="48" fillId="49" borderId="24" xfId="3" applyFont="1" applyFill="1" applyBorder="1" applyAlignment="1">
      <alignment horizontal="center"/>
    </xf>
    <xf numFmtId="0" fontId="48" fillId="49" borderId="19" xfId="3" applyFont="1" applyFill="1" applyBorder="1" applyAlignment="1">
      <alignment horizontal="center"/>
    </xf>
    <xf numFmtId="0" fontId="48" fillId="45" borderId="20" xfId="3" applyFont="1" applyFill="1" applyBorder="1" applyAlignment="1">
      <alignment horizontal="center" vertical="center" wrapText="1"/>
    </xf>
    <xf numFmtId="0" fontId="48" fillId="45" borderId="19" xfId="3" applyFont="1" applyFill="1" applyBorder="1" applyAlignment="1">
      <alignment horizontal="center" vertical="center" wrapText="1"/>
    </xf>
    <xf numFmtId="0" fontId="360" fillId="0" borderId="0" xfId="3" applyFont="1" applyAlignment="1">
      <alignment horizontal="center"/>
    </xf>
    <xf numFmtId="0" fontId="360" fillId="49" borderId="24" xfId="3" applyFont="1" applyFill="1" applyBorder="1" applyAlignment="1">
      <alignment horizontal="center"/>
    </xf>
    <xf numFmtId="0" fontId="350" fillId="0" borderId="0" xfId="14627" applyFont="1" applyAlignment="1">
      <alignment horizontal="center"/>
    </xf>
    <xf numFmtId="0" fontId="38" fillId="0" borderId="0" xfId="14627" applyFont="1" applyAlignment="1">
      <alignment horizontal="center"/>
    </xf>
    <xf numFmtId="0" fontId="369" fillId="41" borderId="27" xfId="0" applyFont="1" applyFill="1" applyBorder="1" applyAlignment="1">
      <alignment horizontal="center" vertical="center" wrapText="1"/>
    </xf>
    <xf numFmtId="0" fontId="369" fillId="41" borderId="30" xfId="0" applyFont="1" applyFill="1" applyBorder="1" applyAlignment="1">
      <alignment horizontal="center" vertical="center" wrapText="1"/>
    </xf>
    <xf numFmtId="0" fontId="369" fillId="41" borderId="103" xfId="0" applyFont="1" applyFill="1" applyBorder="1" applyAlignment="1">
      <alignment horizontal="center" vertical="center" wrapText="1"/>
    </xf>
    <xf numFmtId="0" fontId="369" fillId="41" borderId="40" xfId="0" applyFont="1" applyFill="1" applyBorder="1" applyAlignment="1">
      <alignment horizontal="center" vertical="center" wrapText="1"/>
    </xf>
    <xf numFmtId="0" fontId="369" fillId="41" borderId="20" xfId="0" applyFont="1" applyFill="1" applyBorder="1" applyAlignment="1">
      <alignment horizontal="center" vertical="center" wrapText="1"/>
    </xf>
    <xf numFmtId="0" fontId="369" fillId="41" borderId="19" xfId="0" applyFont="1" applyFill="1" applyBorder="1" applyAlignment="1">
      <alignment horizontal="center" vertical="center" wrapText="1"/>
    </xf>
    <xf numFmtId="0" fontId="369" fillId="41" borderId="24" xfId="0" applyFont="1" applyFill="1" applyBorder="1" applyAlignment="1">
      <alignment horizontal="center" vertical="center" wrapText="1"/>
    </xf>
    <xf numFmtId="0" fontId="369" fillId="41" borderId="14" xfId="0" applyFont="1" applyFill="1" applyBorder="1" applyAlignment="1">
      <alignment horizontal="center" vertical="center" wrapText="1"/>
    </xf>
    <xf numFmtId="0" fontId="369" fillId="41" borderId="20" xfId="0" applyFont="1" applyFill="1" applyBorder="1" applyAlignment="1">
      <alignment horizontal="center" vertical="center"/>
    </xf>
    <xf numFmtId="0" fontId="369" fillId="41" borderId="24" xfId="0" applyFont="1" applyFill="1" applyBorder="1" applyAlignment="1">
      <alignment horizontal="center" vertical="center"/>
    </xf>
    <xf numFmtId="0" fontId="369" fillId="41" borderId="19" xfId="0" applyFont="1" applyFill="1" applyBorder="1" applyAlignment="1">
      <alignment horizontal="center" vertical="center"/>
    </xf>
    <xf numFmtId="0" fontId="369" fillId="0" borderId="15" xfId="0" applyFont="1" applyBorder="1" applyAlignment="1">
      <alignment horizontal="left" vertical="center"/>
    </xf>
    <xf numFmtId="0" fontId="369" fillId="0" borderId="102" xfId="0" applyFont="1" applyBorder="1" applyAlignment="1">
      <alignment horizontal="left" vertical="center"/>
    </xf>
    <xf numFmtId="0" fontId="369" fillId="41" borderId="33" xfId="0" applyFont="1" applyFill="1" applyBorder="1" applyAlignment="1">
      <alignment horizontal="center" vertical="center" wrapText="1"/>
    </xf>
    <xf numFmtId="0" fontId="369" fillId="41" borderId="41" xfId="0" applyFont="1" applyFill="1" applyBorder="1" applyAlignment="1">
      <alignment horizontal="center" vertical="center" wrapText="1"/>
    </xf>
    <xf numFmtId="0" fontId="369" fillId="41" borderId="28" xfId="0" applyFont="1" applyFill="1" applyBorder="1" applyAlignment="1">
      <alignment horizontal="center" vertical="center" wrapText="1"/>
    </xf>
    <xf numFmtId="0" fontId="369" fillId="41" borderId="34" xfId="0" applyFont="1" applyFill="1" applyBorder="1" applyAlignment="1">
      <alignment horizontal="center" vertical="center" wrapText="1"/>
    </xf>
    <xf numFmtId="0" fontId="369" fillId="41" borderId="29" xfId="0" applyFont="1" applyFill="1" applyBorder="1" applyAlignment="1">
      <alignment horizontal="center" vertical="center" wrapText="1"/>
    </xf>
    <xf numFmtId="0" fontId="369" fillId="41" borderId="14" xfId="0" applyFont="1" applyFill="1" applyBorder="1" applyAlignment="1">
      <alignment horizontal="center" vertical="center"/>
    </xf>
    <xf numFmtId="0" fontId="368" fillId="41" borderId="14" xfId="0" applyFont="1" applyFill="1" applyBorder="1" applyAlignment="1">
      <alignment horizontal="center" vertical="center"/>
    </xf>
    <xf numFmtId="1" fontId="368" fillId="0" borderId="26" xfId="0" applyNumberFormat="1" applyFont="1" applyBorder="1" applyAlignment="1">
      <alignment horizontal="center" vertical="center"/>
    </xf>
    <xf numFmtId="1" fontId="368" fillId="0" borderId="42" xfId="0" applyNumberFormat="1" applyFont="1" applyBorder="1" applyAlignment="1">
      <alignment horizontal="center" vertical="center"/>
    </xf>
    <xf numFmtId="3" fontId="368" fillId="0" borderId="103" xfId="0" applyNumberFormat="1" applyFont="1" applyBorder="1" applyAlignment="1">
      <alignment horizontal="center" vertical="center"/>
    </xf>
    <xf numFmtId="0" fontId="368" fillId="0" borderId="36" xfId="0" applyFont="1" applyBorder="1" applyAlignment="1">
      <alignment horizontal="center" vertical="center"/>
    </xf>
    <xf numFmtId="1" fontId="368" fillId="0" borderId="25" xfId="0" applyNumberFormat="1" applyFont="1" applyBorder="1" applyAlignment="1">
      <alignment horizontal="center" vertical="center"/>
    </xf>
    <xf numFmtId="1" fontId="368" fillId="0" borderId="0" xfId="0" applyNumberFormat="1" applyFont="1" applyAlignment="1">
      <alignment horizontal="center" vertical="center"/>
    </xf>
    <xf numFmtId="3" fontId="368" fillId="0" borderId="40" xfId="0" applyNumberFormat="1" applyFont="1" applyBorder="1" applyAlignment="1">
      <alignment horizontal="center" vertical="center"/>
    </xf>
    <xf numFmtId="0" fontId="368" fillId="0" borderId="10" xfId="0" applyFont="1" applyBorder="1" applyAlignment="1">
      <alignment horizontal="center" vertical="center"/>
    </xf>
    <xf numFmtId="0" fontId="368" fillId="0" borderId="25" xfId="0" applyFont="1" applyBorder="1" applyAlignment="1">
      <alignment horizontal="center" vertical="center"/>
    </xf>
    <xf numFmtId="0" fontId="368" fillId="0" borderId="0" xfId="0" applyFont="1" applyAlignment="1">
      <alignment horizontal="center" vertical="center"/>
    </xf>
    <xf numFmtId="0" fontId="368" fillId="0" borderId="40" xfId="0" applyFont="1" applyBorder="1" applyAlignment="1">
      <alignment horizontal="center" vertical="center"/>
    </xf>
    <xf numFmtId="1" fontId="369" fillId="0" borderId="20" xfId="0" applyNumberFormat="1" applyFont="1" applyBorder="1" applyAlignment="1">
      <alignment horizontal="center" vertical="center"/>
    </xf>
    <xf numFmtId="1" fontId="369" fillId="0" borderId="19" xfId="0" applyNumberFormat="1" applyFont="1" applyBorder="1" applyAlignment="1">
      <alignment horizontal="center" vertical="center"/>
    </xf>
    <xf numFmtId="3" fontId="369" fillId="0" borderId="20" xfId="0" applyNumberFormat="1" applyFont="1" applyBorder="1" applyAlignment="1">
      <alignment horizontal="center" vertical="center"/>
    </xf>
    <xf numFmtId="0" fontId="369" fillId="0" borderId="19" xfId="0" applyFont="1" applyBorder="1" applyAlignment="1">
      <alignment horizontal="center" vertical="center"/>
    </xf>
    <xf numFmtId="0" fontId="369" fillId="0" borderId="20" xfId="0" applyFont="1" applyBorder="1" applyAlignment="1">
      <alignment horizontal="center" vertical="center"/>
    </xf>
    <xf numFmtId="0" fontId="369" fillId="0" borderId="18" xfId="0" applyFont="1" applyBorder="1" applyAlignment="1">
      <alignment horizontal="center" vertical="center"/>
    </xf>
  </cellXfs>
  <cellStyles count="25900">
    <cellStyle name="------    blanc" xfId="19" xr:uid="{00000000-0005-0000-0000-000000000000}"/>
    <cellStyle name="$1000s (0)" xfId="20" xr:uid="{00000000-0005-0000-0000-000001000000}"/>
    <cellStyle name="%??O%??P%??Q%??R%??S%??T%??U%??V%??W%??X%??Y%??Z%??[%??\%??]%??^%??_%??`%??a%?" xfId="21" xr:uid="{00000000-0005-0000-0000-000002000000}"/>
    <cellStyle name="%_2DP_in" xfId="22" xr:uid="{00000000-0005-0000-0000-000003000000}"/>
    <cellStyle name="%_2DP_out" xfId="23" xr:uid="{00000000-0005-0000-0000-000004000000}"/>
    <cellStyle name="?_x0002_nt?_x0002_ie?_x0002_de?_x0002_ b?_x0002_ch?_x0002_d ?_x0002_re?_x0002_ k?_x0002_we?_x0002_d_x0003_?_x0002_d_x000e_?_x0002_ _x0008_?_x0002__x000e_ ?_x0002_ ‡?_x0002_i`?_x0003_N_x0013_e?_x0003_'|'?_x0002_ve?_x0002_le?_x0002_s ?_x0002_i%?_x0005_größe?_x0002_ a?_x0002_he?_x0002_on?_x0002_rt?_x0002_at?_x0002_e" xfId="24" xr:uid="{00000000-0005-0000-0000-000005000000}"/>
    <cellStyle name="_03 - Synthèse P.207 - format MIOMCTI" xfId="25" xr:uid="{00000000-0005-0000-0000-000006000000}"/>
    <cellStyle name="_1.Fichier de synthèse missions - version brute 10-11-12" xfId="26" xr:uid="{00000000-0005-0000-0000-000007000000}"/>
    <cellStyle name="_1-tendanciel CP" xfId="27" xr:uid="{00000000-0005-0000-0000-000008000000}"/>
    <cellStyle name="_1-tendanciel CP_7BAED_BG_IAI_PMT 23-03 VD" xfId="28" xr:uid="{00000000-0005-0000-0000-000009000000}"/>
    <cellStyle name="_2011-03-31 8BCJS_CULTURE_RETOUR_recalé_cas" xfId="29" xr:uid="{00000000-0005-0000-0000-00000A000000}"/>
    <cellStyle name="_3BEN_BG_SCO_PMT_SYNTHESE_T2_HT2_MIES" xfId="30" xr:uid="{00000000-0005-0000-0000-00000B000000}"/>
    <cellStyle name="_3MIRES_BG_MIRES_PMT_2013-2016_V1" xfId="31" xr:uid="{00000000-0005-0000-0000-00000C000000}"/>
    <cellStyle name="_4BLVT_BG_VILLELOGT_PMT v2" xfId="32" xr:uid="{00000000-0005-0000-0000-00000D000000}"/>
    <cellStyle name="_4BT_BG_EDAD_PMT v04 04 2012 mise à jour Météo-France(2)" xfId="33" xr:uid="{00000000-0005-0000-0000-00000E000000}"/>
    <cellStyle name="_4BT_BG_EDAD_PMT V27 4BT 4BLVT 4BDD T2HT2 " xfId="34" xr:uid="{00000000-0005-0000-0000-00000F000000}"/>
    <cellStyle name="_4BT_EDAD_Vdef" xfId="35" xr:uid="{00000000-0005-0000-0000-000010000000}"/>
    <cellStyle name="_4-mesures économies" xfId="36" xr:uid="{00000000-0005-0000-0000-000011000000}"/>
    <cellStyle name="_5BDM_BG_ANCCOMB_PMT v6" xfId="37" xr:uid="{00000000-0005-0000-0000-000012000000}"/>
    <cellStyle name="_5BDM_BG_DEFENSE_PMTv3" xfId="38" xr:uid="{00000000-0005-0000-0000-000013000000}"/>
    <cellStyle name="_6BEFP_BG_TRAVEMP_PMT" xfId="39" xr:uid="{00000000-0005-0000-0000-000014000000}"/>
    <cellStyle name="_6BEFP_BG_TRAVEMP_PMT (2)" xfId="40" xr:uid="{00000000-0005-0000-0000-000015000000}"/>
    <cellStyle name="_6BEFP_BG_TRAVEMP_PMT envoi synthèse 23032012" xfId="41" xr:uid="{00000000-0005-0000-0000-000016000000}"/>
    <cellStyle name="_6BEFP_TRAVEMP" xfId="42" xr:uid="{00000000-0005-0000-0000-000017000000}"/>
    <cellStyle name="_6BEFP_TRAVEMP_CP-octobre2011 (2)" xfId="43" xr:uid="{00000000-0005-0000-0000-000018000000}"/>
    <cellStyle name="_6BEFP_TRAVEMP-CP-juillet2011" xfId="44" xr:uid="{00000000-0005-0000-0000-000019000000}"/>
    <cellStyle name="_6BRS_BG_RSR_PMT" xfId="45" xr:uid="{00000000-0005-0000-0000-00001A000000}"/>
    <cellStyle name="_6BSI_BG_SOLIDARITE_PMT_synthèse_vf" xfId="46" xr:uid="{00000000-0005-0000-0000-00001B000000}"/>
    <cellStyle name="_6BSI_BG_SOLIDARITE_PMT_synthèse_vfBPB post 1er tour" xfId="47" xr:uid="{00000000-0005-0000-0000-00001C000000}"/>
    <cellStyle name="_7BA_BG_AGRI_PMT" xfId="48" xr:uid="{00000000-0005-0000-0000-00001D000000}"/>
    <cellStyle name="_7BA_BG_AGRI_PMT (feuilles opérateurs)" xfId="49" xr:uid="{00000000-0005-0000-0000-00001E000000}"/>
    <cellStyle name="_7BAED_BG_APD_PMT 23-03 VD" xfId="50" xr:uid="{00000000-0005-0000-0000-00001F000000}"/>
    <cellStyle name="_7BAED_BG_IAI_PMT 23-03 VD" xfId="51" xr:uid="{00000000-0005-0000-0000-000020000000}"/>
    <cellStyle name="_8BCJS_BG_CULTURE_PMT" xfId="52" xr:uid="{00000000-0005-0000-0000-000021000000}"/>
    <cellStyle name="_8BCJS_BG_CULTURE_PMT-opérateurs175V2MPAP" xfId="53" xr:uid="{00000000-0005-0000-0000-000022000000}"/>
    <cellStyle name="_8BEFOM_BG_GFPRH_PMT_V2 avec P309" xfId="54" xr:uid="{00000000-0005-0000-0000-000023000000}"/>
    <cellStyle name="_8BJM_BG_JUSTICE_PMT_v10" xfId="55" xr:uid="{00000000-0005-0000-0000-000024000000}"/>
    <cellStyle name="_8BJM_BG_MEDIAS_PMT_v2emeTour_vdef" xfId="56" xr:uid="{00000000-0005-0000-0000-000025000000}"/>
    <cellStyle name="_8BJM_CCF_AAP_PMT_v2emeTour_def " xfId="57" xr:uid="{00000000-0005-0000-0000-000026000000}"/>
    <cellStyle name="_Assiette Sup PMT 2ème Tour" xfId="58" xr:uid="{00000000-0005-0000-0000-000027000000}"/>
    <cellStyle name="_Assiette Sup PMT 2ème Tour (2)" xfId="59" xr:uid="{00000000-0005-0000-0000-000028000000}"/>
    <cellStyle name="_BP IONIS 11 MARS 2005V2 JMJ" xfId="60" xr:uid="{00000000-0005-0000-0000-000029000000}"/>
    <cellStyle name="_BP IONIS 11 MARS 2005V2 JMJ 2" xfId="61" xr:uid="{00000000-0005-0000-0000-00002A000000}"/>
    <cellStyle name="_BP IONIS 11 MARS 2005V2 JMJ 3" xfId="62" xr:uid="{00000000-0005-0000-0000-00002B000000}"/>
    <cellStyle name="_BRIQUES AE - DEFINITIF 13 avril" xfId="63" xr:uid="{00000000-0005-0000-0000-00002C000000}"/>
    <cellStyle name="_BRIQUES AE - DEFINITIF 13 avril_PLF 2012 - MCC - Arbitrages" xfId="64" xr:uid="{00000000-0005-0000-0000-00002D000000}"/>
    <cellStyle name="_BRIQUES CP - DEFINITIF 13 avril" xfId="65" xr:uid="{00000000-0005-0000-0000-00002E000000}"/>
    <cellStyle name="_BRIQUES CP - DEFINITIF 13 avril_PLF 2012 - MCC - Arbitrages" xfId="66" xr:uid="{00000000-0005-0000-0000-00002F000000}"/>
    <cellStyle name="_CAS AMENDES prev 2012" xfId="67" xr:uid="{00000000-0005-0000-0000-000030000000}"/>
    <cellStyle name="_Champ constant BG 2010 - 2012 _ complet 2709" xfId="68" xr:uid="{00000000-0005-0000-0000-000031000000}"/>
    <cellStyle name="_Classeur1" xfId="69" xr:uid="{00000000-0005-0000-0000-000032000000}"/>
    <cellStyle name="_Classeur1_Classeur3" xfId="70" xr:uid="{00000000-0005-0000-0000-000033000000}"/>
    <cellStyle name="_Classeur10" xfId="71" xr:uid="{00000000-0005-0000-0000-000034000000}"/>
    <cellStyle name="_Classeur11" xfId="72" xr:uid="{00000000-0005-0000-0000-000035000000}"/>
    <cellStyle name="_Classeur12" xfId="73" xr:uid="{00000000-0005-0000-0000-000036000000}"/>
    <cellStyle name="_Classeur13" xfId="74" xr:uid="{00000000-0005-0000-0000-000037000000}"/>
    <cellStyle name="_Classeur14" xfId="75" xr:uid="{00000000-0005-0000-0000-000038000000}"/>
    <cellStyle name="_Classeur15" xfId="76" xr:uid="{00000000-0005-0000-0000-000039000000}"/>
    <cellStyle name="_Classeur16" xfId="77" xr:uid="{00000000-0005-0000-0000-00003A000000}"/>
    <cellStyle name="_Classeur17" xfId="78" xr:uid="{00000000-0005-0000-0000-00003B000000}"/>
    <cellStyle name="_Classeur18" xfId="79" xr:uid="{00000000-0005-0000-0000-00003C000000}"/>
    <cellStyle name="_Classeur19" xfId="80" xr:uid="{00000000-0005-0000-0000-00003D000000}"/>
    <cellStyle name="_Classeur2" xfId="81" xr:uid="{00000000-0005-0000-0000-00003E000000}"/>
    <cellStyle name="_Classeur20" xfId="82" xr:uid="{00000000-0005-0000-0000-00003F000000}"/>
    <cellStyle name="_Classeur3" xfId="83" xr:uid="{00000000-0005-0000-0000-000040000000}"/>
    <cellStyle name="_Classeur4" xfId="84" xr:uid="{00000000-0005-0000-0000-000041000000}"/>
    <cellStyle name="_Classeur5" xfId="85" xr:uid="{00000000-0005-0000-0000-000042000000}"/>
    <cellStyle name="_Classeur6" xfId="86" xr:uid="{00000000-0005-0000-0000-000043000000}"/>
    <cellStyle name="_Classeur7" xfId="87" xr:uid="{00000000-0005-0000-0000-000044000000}"/>
    <cellStyle name="_Classeur8" xfId="88" xr:uid="{00000000-0005-0000-0000-000045000000}"/>
    <cellStyle name="_Classeur8 2" xfId="89" xr:uid="{00000000-0005-0000-0000-000046000000}"/>
    <cellStyle name="_Classeur8_01.P614_DTA JPE 2014_V2-bis" xfId="90" xr:uid="{00000000-0005-0000-0000-000047000000}"/>
    <cellStyle name="_Classeur8_01.P614_DTA JPE 2014_V2-bis 2" xfId="91" xr:uid="{00000000-0005-0000-0000-000048000000}"/>
    <cellStyle name="_Classeur8_1" xfId="92" xr:uid="{00000000-0005-0000-0000-000049000000}"/>
    <cellStyle name="_Classeur8_2013 03 05 ANNEXES circulaire sécurisation" xfId="93" xr:uid="{00000000-0005-0000-0000-00004A000000}"/>
    <cellStyle name="_Classeur8_2013 03 05 arbitrages PLF 2014" xfId="94" xr:uid="{00000000-0005-0000-0000-00004B000000}"/>
    <cellStyle name="_Classeur8_annexe5_arbitrage_OPE" xfId="95" xr:uid="{00000000-0005-0000-0000-00004C000000}"/>
    <cellStyle name="_Classeur8_annexe5_circ_OPE (2)" xfId="96" xr:uid="{00000000-0005-0000-0000-00004D000000}"/>
    <cellStyle name="_Classeur8_Dépenses par titre et par action JPE2014" xfId="97" xr:uid="{00000000-0005-0000-0000-00004E000000}"/>
    <cellStyle name="_Classeur8_M-08_triennal_DSNA" xfId="98" xr:uid="{00000000-0005-0000-0000-00004F000000}"/>
    <cellStyle name="_Classeur8_MEDDE - dossier arbitrage PLF 2013-2015 arbitrage v1" xfId="99" xr:uid="{00000000-0005-0000-0000-000050000000}"/>
    <cellStyle name="_Classeur8_OPE_CAS pension_05juil_18h" xfId="100" xr:uid="{00000000-0005-0000-0000-000051000000}"/>
    <cellStyle name="_Classeur8_Synthèse_CAS_Pensions_17juil_22h30" xfId="101" xr:uid="{00000000-0005-0000-0000-000052000000}"/>
    <cellStyle name="_Classeur8_Synthèse_CAS_Pensions_29juin_19h" xfId="102" xr:uid="{00000000-0005-0000-0000-000053000000}"/>
    <cellStyle name="_Classeur8_Synthèse_CAS_Pensions_30juil_11h" xfId="103" xr:uid="{00000000-0005-0000-0000-000054000000}"/>
    <cellStyle name="_Classeur9" xfId="104" xr:uid="{00000000-0005-0000-0000-000055000000}"/>
    <cellStyle name="_Column1" xfId="105" xr:uid="{00000000-0005-0000-0000-000056000000}"/>
    <cellStyle name="_Column1_ Bremen" xfId="106" xr:uid="{00000000-0005-0000-0000-000057000000}"/>
    <cellStyle name="_Column1_ Dresden" xfId="107" xr:uid="{00000000-0005-0000-0000-000058000000}"/>
    <cellStyle name="_Column1_ Düsseldorf" xfId="108" xr:uid="{00000000-0005-0000-0000-000059000000}"/>
    <cellStyle name="_Column1_ Köln Bonn" xfId="109" xr:uid="{00000000-0005-0000-0000-00005A000000}"/>
    <cellStyle name="_Column1_ München" xfId="110" xr:uid="{00000000-0005-0000-0000-00005B000000}"/>
    <cellStyle name="_Column1_bAV je KTR" xfId="111" xr:uid="{00000000-0005-0000-0000-00005C000000}"/>
    <cellStyle name="_Column1_Berlin BBI" xfId="112" xr:uid="{00000000-0005-0000-0000-00005D000000}"/>
    <cellStyle name="_Column1_Berlin Tegel" xfId="113" xr:uid="{00000000-0005-0000-0000-00005E000000}"/>
    <cellStyle name="_Column1_Brücke Mifri" xfId="114" xr:uid="{00000000-0005-0000-0000-00005F000000}"/>
    <cellStyle name="_Column1_Brücke RP" xfId="115" xr:uid="{00000000-0005-0000-0000-000060000000}"/>
    <cellStyle name="_Column1_Datenbasis-DFS_SAP-DFS2.2014" xfId="116" xr:uid="{00000000-0005-0000-0000-000061000000}"/>
    <cellStyle name="_Column1_Datenbasis-STRECKE_SAP-DFS2.201" xfId="117" xr:uid="{00000000-0005-0000-0000-000062000000}"/>
    <cellStyle name="_Column1_Eingabe-KTR" xfId="118" xr:uid="{00000000-0005-0000-0000-000063000000}"/>
    <cellStyle name="_Column1_Ek Gebühr KCB" xfId="119" xr:uid="{00000000-0005-0000-0000-000064000000}"/>
    <cellStyle name="_Column1_Ek Preisfinanziert" xfId="120" xr:uid="{00000000-0005-0000-0000-000065000000}"/>
    <cellStyle name="_Column1_Enroute" xfId="121" xr:uid="{00000000-0005-0000-0000-000066000000}"/>
    <cellStyle name="_Column1_Erfurt" xfId="122" xr:uid="{00000000-0005-0000-0000-000067000000}"/>
    <cellStyle name="_Column1_ERW2013" xfId="123" xr:uid="{00000000-0005-0000-0000-000068000000}"/>
    <cellStyle name="_Column1_EU-BW" xfId="124" xr:uid="{00000000-0005-0000-0000-000069000000}"/>
    <cellStyle name="_Column1_EU-Tabellen" xfId="125" xr:uid="{00000000-0005-0000-0000-00006A000000}"/>
    <cellStyle name="_Column1_Ford_Verbl LuL" xfId="126" xr:uid="{00000000-0005-0000-0000-00006B000000}"/>
    <cellStyle name="_Column1_Ford_Verbl LuL_Additional information tables" xfId="127" xr:uid="{00000000-0005-0000-0000-00006C000000}"/>
    <cellStyle name="_Column1_Ford_Verbl LuL_Berechnung CoC nach CAPM" xfId="128" xr:uid="{00000000-0005-0000-0000-00006D000000}"/>
    <cellStyle name="_Column1_Ford_Verbl LuL_Berechnung CoC nach CAPM_KTR An-Abflug" xfId="129" xr:uid="{00000000-0005-0000-0000-00006E000000}"/>
    <cellStyle name="_Column1_Ford_Verbl LuL_Berechnung CoC nach CAPM_KTR Strecke" xfId="130" xr:uid="{00000000-0005-0000-0000-00006F000000}"/>
    <cellStyle name="_Column1_Ford_Verbl LuL_KTR An-Abflug" xfId="131" xr:uid="{00000000-0005-0000-0000-000070000000}"/>
    <cellStyle name="_Column1_Ford_Verbl LuL_KTR Strecke" xfId="132" xr:uid="{00000000-0005-0000-0000-000071000000}"/>
    <cellStyle name="_Column1_Ford_Verbl LuL_Regulatory AssetBase mit Ist 13" xfId="133" xr:uid="{00000000-0005-0000-0000-000072000000}"/>
    <cellStyle name="_Column1_Ford_Verbl LuL_Regulatory AssetBase mit Ist 13_KTR An-Abflug" xfId="134" xr:uid="{00000000-0005-0000-0000-000073000000}"/>
    <cellStyle name="_Column1_Ford_Verbl LuL_Regulatory AssetBase mit Ist 13_KTR Strecke" xfId="135" xr:uid="{00000000-0005-0000-0000-000074000000}"/>
    <cellStyle name="_Column1_Ford_Verbl LuL_Tabellarische Darstellung" xfId="136" xr:uid="{00000000-0005-0000-0000-000075000000}"/>
    <cellStyle name="_Column1_Ford_Verbl LuL_Tabellarische Darstellung_KTR An-Abflug" xfId="137" xr:uid="{00000000-0005-0000-0000-000076000000}"/>
    <cellStyle name="_Column1_Ford_Verbl LuL_Tabellarische Darstellung_KTR Strecke" xfId="138" xr:uid="{00000000-0005-0000-0000-000077000000}"/>
    <cellStyle name="_Column1_Frankfurt" xfId="139" xr:uid="{00000000-0005-0000-0000-000078000000}"/>
    <cellStyle name="_Column1_Gebühren JP 2013 Stand 2. SV_Stand 13.12.2012" xfId="140" xr:uid="{00000000-0005-0000-0000-000079000000}"/>
    <cellStyle name="_Column1_Gebühren JP 2013 Stand 2. SV_Stand 13.12.2012_Additional information tables" xfId="141" xr:uid="{00000000-0005-0000-0000-00007A000000}"/>
    <cellStyle name="_Column1_Gebühren JP 2013 Stand 2. SV_Stand 13.12.2012_Berechnung CoC nach CAPM" xfId="142" xr:uid="{00000000-0005-0000-0000-00007B000000}"/>
    <cellStyle name="_Column1_Gebühren JP 2013 Stand 2. SV_Stand 13.12.2012_Berechnung CoC nach CAPM_KTR An-Abflug" xfId="143" xr:uid="{00000000-0005-0000-0000-00007C000000}"/>
    <cellStyle name="_Column1_Gebühren JP 2013 Stand 2. SV_Stand 13.12.2012_Berechnung CoC nach CAPM_KTR Strecke" xfId="144" xr:uid="{00000000-0005-0000-0000-00007D000000}"/>
    <cellStyle name="_Column1_Gebühren JP 2013 Stand 2. SV_Stand 13.12.2012_KTR An-Abflug" xfId="145" xr:uid="{00000000-0005-0000-0000-00007E000000}"/>
    <cellStyle name="_Column1_Gebühren JP 2013 Stand 2. SV_Stand 13.12.2012_KTR Strecke" xfId="146" xr:uid="{00000000-0005-0000-0000-00007F000000}"/>
    <cellStyle name="_Column1_Gebühren JP 2013 Stand 2. SV_Stand 13.12.2012_Regulatory AssetBase mit Ist 13" xfId="147" xr:uid="{00000000-0005-0000-0000-000080000000}"/>
    <cellStyle name="_Column1_Gebühren JP 2013 Stand 2. SV_Stand 13.12.2012_Regulatory AssetBase mit Ist 13_KTR An-Abflug" xfId="148" xr:uid="{00000000-0005-0000-0000-000081000000}"/>
    <cellStyle name="_Column1_Gebühren JP 2013 Stand 2. SV_Stand 13.12.2012_Regulatory AssetBase mit Ist 13_KTR Strecke" xfId="149" xr:uid="{00000000-0005-0000-0000-000082000000}"/>
    <cellStyle name="_Column1_Gebühren JP 2013 Stand 2. SV_Stand 13.12.2012_Tabellarische Darstellung" xfId="150" xr:uid="{00000000-0005-0000-0000-000083000000}"/>
    <cellStyle name="_Column1_Gebühren JP 2013 Stand 2. SV_Stand 13.12.2012_Tabellarische Darstellung_KTR An-Abflug" xfId="151" xr:uid="{00000000-0005-0000-0000-000084000000}"/>
    <cellStyle name="_Column1_Gebühren JP 2013 Stand 2. SV_Stand 13.12.2012_Tabellarische Darstellung_KTR Strecke" xfId="152" xr:uid="{00000000-0005-0000-0000-000085000000}"/>
    <cellStyle name="_Column1_Gebührenbilanz - Aufbau" xfId="153" xr:uid="{00000000-0005-0000-0000-000086000000}"/>
    <cellStyle name="_Column1_Gebührenbilanz - Aufbau_1" xfId="154" xr:uid="{00000000-0005-0000-0000-000087000000}"/>
    <cellStyle name="_Column1_Gebührenbilanz - Aufbau_1_Additional information tables" xfId="155" xr:uid="{00000000-0005-0000-0000-000088000000}"/>
    <cellStyle name="_Column1_Gebührenbilanz - Aufbau_1_Berechnung CoC nach CAPM" xfId="156" xr:uid="{00000000-0005-0000-0000-000089000000}"/>
    <cellStyle name="_Column1_Gebührenbilanz - Aufbau_1_Berechnung CoC nach CAPM_KTR An-Abflug" xfId="157" xr:uid="{00000000-0005-0000-0000-00008A000000}"/>
    <cellStyle name="_Column1_Gebührenbilanz - Aufbau_1_Berechnung CoC nach CAPM_KTR Strecke" xfId="158" xr:uid="{00000000-0005-0000-0000-00008B000000}"/>
    <cellStyle name="_Column1_Gebührenbilanz - Aufbau_1_KTR An-Abflug" xfId="159" xr:uid="{00000000-0005-0000-0000-00008C000000}"/>
    <cellStyle name="_Column1_Gebührenbilanz - Aufbau_1_KTR Strecke" xfId="160" xr:uid="{00000000-0005-0000-0000-00008D000000}"/>
    <cellStyle name="_Column1_Gebührenbilanz - Aufbau_1_Regulatory AssetBase mit Ist 13" xfId="161" xr:uid="{00000000-0005-0000-0000-00008E000000}"/>
    <cellStyle name="_Column1_Gebührenbilanz - Aufbau_1_Regulatory AssetBase mit Ist 13_KTR An-Abflug" xfId="162" xr:uid="{00000000-0005-0000-0000-00008F000000}"/>
    <cellStyle name="_Column1_Gebührenbilanz - Aufbau_1_Regulatory AssetBase mit Ist 13_KTR Strecke" xfId="163" xr:uid="{00000000-0005-0000-0000-000090000000}"/>
    <cellStyle name="_Column1_Gebührenbilanz - Aufbau_1_Tabellarische Darstellung" xfId="164" xr:uid="{00000000-0005-0000-0000-000091000000}"/>
    <cellStyle name="_Column1_Gebührenbilanz - Aufbau_1_Tabellarische Darstellung_KTR An-Abflug" xfId="165" xr:uid="{00000000-0005-0000-0000-000092000000}"/>
    <cellStyle name="_Column1_Gebührenbilanz - Aufbau_1_Tabellarische Darstellung_KTR Strecke" xfId="166" xr:uid="{00000000-0005-0000-0000-000093000000}"/>
    <cellStyle name="_Column1_Gebührenbilanz - Aufbau_BAV" xfId="167" xr:uid="{00000000-0005-0000-0000-000094000000}"/>
    <cellStyle name="_Column1_Gebührenbilanz - Aufbau_Enroute" xfId="168" xr:uid="{00000000-0005-0000-0000-000095000000}"/>
    <cellStyle name="_Column1_Gebührenbilanz - Aufbau_KTR An-Abflug" xfId="169" xr:uid="{00000000-0005-0000-0000-000096000000}"/>
    <cellStyle name="_Column1_Gebührenbilanz - Aufbau_KTR Strecke" xfId="170" xr:uid="{00000000-0005-0000-0000-000097000000}"/>
    <cellStyle name="_Column1_Gesamtbilanz " xfId="171" xr:uid="{00000000-0005-0000-0000-000098000000}"/>
    <cellStyle name="_Column1_Hamburg" xfId="172" xr:uid="{00000000-0005-0000-0000-000099000000}"/>
    <cellStyle name="_Column1_Hannover" xfId="173" xr:uid="{00000000-0005-0000-0000-00009A000000}"/>
    <cellStyle name="_Column1_KTR An-Abflug" xfId="174" xr:uid="{00000000-0005-0000-0000-00009B000000}"/>
    <cellStyle name="_Column1_KTR An-Abflug_BAV" xfId="175" xr:uid="{00000000-0005-0000-0000-00009C000000}"/>
    <cellStyle name="_Column1_KTR An-Abflug_Enroute" xfId="176" xr:uid="{00000000-0005-0000-0000-00009D000000}"/>
    <cellStyle name="_Column1_KTR An-Abflug_KTR An-Abflug" xfId="177" xr:uid="{00000000-0005-0000-0000-00009E000000}"/>
    <cellStyle name="_Column1_KTR An-Abflug_KTR Strecke" xfId="178" xr:uid="{00000000-0005-0000-0000-00009F000000}"/>
    <cellStyle name="_Column1_KTR Strecke" xfId="179" xr:uid="{00000000-0005-0000-0000-0000A0000000}"/>
    <cellStyle name="_Column1_KTR Strecke_KTR An-Abflug" xfId="180" xr:uid="{00000000-0005-0000-0000-0000A1000000}"/>
    <cellStyle name="_Column1_KTR Strecke_KTR Strecke" xfId="181" xr:uid="{00000000-0005-0000-0000-0000A2000000}"/>
    <cellStyle name="_Column1_Leipzig" xfId="182" xr:uid="{00000000-0005-0000-0000-0000A3000000}"/>
    <cellStyle name="_Column1_Münster Osnabrück" xfId="183" xr:uid="{00000000-0005-0000-0000-0000A4000000}"/>
    <cellStyle name="_Column1_Nürnberg" xfId="184" xr:uid="{00000000-0005-0000-0000-0000A5000000}"/>
    <cellStyle name="_Column1_Saarbrücken" xfId="185" xr:uid="{00000000-0005-0000-0000-0000A6000000}"/>
    <cellStyle name="_Column1_Schlüssel BNV" xfId="186" xr:uid="{00000000-0005-0000-0000-0000A7000000}"/>
    <cellStyle name="_Column1_Schlüssel BNV_Additional information tables" xfId="187" xr:uid="{00000000-0005-0000-0000-0000A8000000}"/>
    <cellStyle name="_Column1_Schlüssel BNV_Berechnung CoC nach CAPM" xfId="188" xr:uid="{00000000-0005-0000-0000-0000A9000000}"/>
    <cellStyle name="_Column1_Schlüssel BNV_Berechnung CoC nach CAPM_KTR An-Abflug" xfId="189" xr:uid="{00000000-0005-0000-0000-0000AA000000}"/>
    <cellStyle name="_Column1_Schlüssel BNV_Berechnung CoC nach CAPM_KTR Strecke" xfId="190" xr:uid="{00000000-0005-0000-0000-0000AB000000}"/>
    <cellStyle name="_Column1_Schlüssel BNV_KTR An-Abflug" xfId="191" xr:uid="{00000000-0005-0000-0000-0000AC000000}"/>
    <cellStyle name="_Column1_Schlüssel BNV_KTR Strecke" xfId="192" xr:uid="{00000000-0005-0000-0000-0000AD000000}"/>
    <cellStyle name="_Column1_Schlüssel BNV_Regulatory AssetBase mit Ist 13" xfId="193" xr:uid="{00000000-0005-0000-0000-0000AE000000}"/>
    <cellStyle name="_Column1_Schlüssel BNV_Regulatory AssetBase mit Ist 13_KTR An-Abflug" xfId="194" xr:uid="{00000000-0005-0000-0000-0000AF000000}"/>
    <cellStyle name="_Column1_Schlüssel BNV_Regulatory AssetBase mit Ist 13_KTR Strecke" xfId="195" xr:uid="{00000000-0005-0000-0000-0000B0000000}"/>
    <cellStyle name="_Column1_Schlüssel BNV_Tabellarische Darstellung" xfId="196" xr:uid="{00000000-0005-0000-0000-0000B1000000}"/>
    <cellStyle name="_Column1_Schlüssel BNV_Tabellarische Darstellung_KTR An-Abflug" xfId="197" xr:uid="{00000000-0005-0000-0000-0000B2000000}"/>
    <cellStyle name="_Column1_Schlüssel BNV_Tabellarische Darstellung_KTR Strecke" xfId="198" xr:uid="{00000000-0005-0000-0000-0000B3000000}"/>
    <cellStyle name="_Column1_Stuttgart" xfId="199" xr:uid="{00000000-0005-0000-0000-0000B4000000}"/>
    <cellStyle name="_Column1_Tabelle2" xfId="200" xr:uid="{00000000-0005-0000-0000-0000B5000000}"/>
    <cellStyle name="_Column1_Table 1 ANSP" xfId="201" xr:uid="{00000000-0005-0000-0000-0000B6000000}"/>
    <cellStyle name="_Column1_TABLE 2" xfId="202" xr:uid="{00000000-0005-0000-0000-0000B7000000}"/>
    <cellStyle name="_Column1_TABLE 2 DFS" xfId="203" xr:uid="{00000000-0005-0000-0000-0000B8000000}"/>
    <cellStyle name="_Column1_TWR TXL_BER" xfId="204" xr:uid="{00000000-0005-0000-0000-0000B9000000}"/>
    <cellStyle name="_Column1_TWR TXL_BER_Berlin BBI 2" xfId="205" xr:uid="{00000000-0005-0000-0000-0000BA000000}"/>
    <cellStyle name="_Column1_TWR TXL_BER_Bremen 2" xfId="206" xr:uid="{00000000-0005-0000-0000-0000BB000000}"/>
    <cellStyle name="_Column1_TWR TXL_BER_Dresden2" xfId="207" xr:uid="{00000000-0005-0000-0000-0000BC000000}"/>
    <cellStyle name="_Column1_TWR TXL_BER_Düsseldorf  2" xfId="208" xr:uid="{00000000-0005-0000-0000-0000BD000000}"/>
    <cellStyle name="_Column1_TWR TXL_BER_Erfurt 2" xfId="209" xr:uid="{00000000-0005-0000-0000-0000BE000000}"/>
    <cellStyle name="_Column1_TWR TXL_BER_Frankfurt 2" xfId="210" xr:uid="{00000000-0005-0000-0000-0000BF000000}"/>
    <cellStyle name="_Column1_TWR TXL_BER_Hamburg 2" xfId="211" xr:uid="{00000000-0005-0000-0000-0000C0000000}"/>
    <cellStyle name="_Column1_TWR TXL_BER_Hannover 2" xfId="212" xr:uid="{00000000-0005-0000-0000-0000C1000000}"/>
    <cellStyle name="_Column1_TWR TXL_BER_Köln Bonn 2" xfId="213" xr:uid="{00000000-0005-0000-0000-0000C2000000}"/>
    <cellStyle name="_Column1_TWR TXL_BER_Leipzig 2" xfId="214" xr:uid="{00000000-0005-0000-0000-0000C3000000}"/>
    <cellStyle name="_Column1_TWR TXL_BER_München 2" xfId="215" xr:uid="{00000000-0005-0000-0000-0000C4000000}"/>
    <cellStyle name="_Column1_TWR TXL_BER_Münster 2" xfId="216" xr:uid="{00000000-0005-0000-0000-0000C5000000}"/>
    <cellStyle name="_Column1_TWR TXL_BER_Nürnberg 2" xfId="217" xr:uid="{00000000-0005-0000-0000-0000C6000000}"/>
    <cellStyle name="_Column1_TWR TXL_BER_Saarbrücken 2" xfId="218" xr:uid="{00000000-0005-0000-0000-0000C7000000}"/>
    <cellStyle name="_Column1_TWR TXL_BER_Stuttgart 2" xfId="219" xr:uid="{00000000-0005-0000-0000-0000C8000000}"/>
    <cellStyle name="_Column1_Werte aktualisieren" xfId="233" xr:uid="{00000000-0005-0000-0000-0000C9000000}"/>
    <cellStyle name="_Column1_Übersicht Modelle" xfId="220" xr:uid="{00000000-0005-0000-0000-0000CA000000}"/>
    <cellStyle name="_Column1_Übersicht Modelle_Additional information tables" xfId="221" xr:uid="{00000000-0005-0000-0000-0000CB000000}"/>
    <cellStyle name="_Column1_Übersicht Modelle_Berechnung CoC nach CAPM" xfId="222" xr:uid="{00000000-0005-0000-0000-0000CC000000}"/>
    <cellStyle name="_Column1_Übersicht Modelle_Berechnung CoC nach CAPM_KTR An-Abflug" xfId="223" xr:uid="{00000000-0005-0000-0000-0000CD000000}"/>
    <cellStyle name="_Column1_Übersicht Modelle_Berechnung CoC nach CAPM_KTR Strecke" xfId="224" xr:uid="{00000000-0005-0000-0000-0000CE000000}"/>
    <cellStyle name="_Column1_Übersicht Modelle_KTR An-Abflug" xfId="225" xr:uid="{00000000-0005-0000-0000-0000CF000000}"/>
    <cellStyle name="_Column1_Übersicht Modelle_KTR Strecke" xfId="226" xr:uid="{00000000-0005-0000-0000-0000D0000000}"/>
    <cellStyle name="_Column1_Übersicht Modelle_Regulatory AssetBase mit Ist 13" xfId="227" xr:uid="{00000000-0005-0000-0000-0000D1000000}"/>
    <cellStyle name="_Column1_Übersicht Modelle_Regulatory AssetBase mit Ist 13_KTR An-Abflug" xfId="228" xr:uid="{00000000-0005-0000-0000-0000D2000000}"/>
    <cellStyle name="_Column1_Übersicht Modelle_Regulatory AssetBase mit Ist 13_KTR Strecke" xfId="229" xr:uid="{00000000-0005-0000-0000-0000D3000000}"/>
    <cellStyle name="_Column1_Übersicht Modelle_Tabellarische Darstellung" xfId="230" xr:uid="{00000000-0005-0000-0000-0000D4000000}"/>
    <cellStyle name="_Column1_Übersicht Modelle_Tabellarische Darstellung_KTR An-Abflug" xfId="231" xr:uid="{00000000-0005-0000-0000-0000D5000000}"/>
    <cellStyle name="_Column1_Übersicht Modelle_Tabellarische Darstellung_KTR Strecke" xfId="232" xr:uid="{00000000-0005-0000-0000-0000D6000000}"/>
    <cellStyle name="_Column1_Zsfssg" xfId="234" xr:uid="{00000000-0005-0000-0000-0000D7000000}"/>
    <cellStyle name="_Column2" xfId="235" xr:uid="{00000000-0005-0000-0000-0000D8000000}"/>
    <cellStyle name="_Column2_Aufteilung TWR-Standorte_2010" xfId="236" xr:uid="{00000000-0005-0000-0000-0000D9000000}"/>
    <cellStyle name="_Column2_Bruecke" xfId="238" xr:uid="{00000000-0005-0000-0000-0000DA000000}"/>
    <cellStyle name="_Column2_Brücke" xfId="237" xr:uid="{00000000-0005-0000-0000-0000DB000000}"/>
    <cellStyle name="_Column2_DB_Bereich" xfId="239" xr:uid="{00000000-0005-0000-0000-0000DC000000}"/>
    <cellStyle name="_Column2_Ek Preisfinanziert" xfId="240" xr:uid="{00000000-0005-0000-0000-0000DD000000}"/>
    <cellStyle name="_Column2_Ermittlung Überdeckung-vorl JA" xfId="241" xr:uid="{00000000-0005-0000-0000-0000DE000000}"/>
    <cellStyle name="_Column2_Gebührenbilanz - Aufbau" xfId="242" xr:uid="{00000000-0005-0000-0000-0000DF000000}"/>
    <cellStyle name="_Column2_KER" xfId="243" xr:uid="{00000000-0005-0000-0000-0000E0000000}"/>
    <cellStyle name="_Column2_KER-2007-Überdeckung mit ALEA-mit KTR-Kosten-Herleitung (feste Werte)" xfId="244" xr:uid="{00000000-0005-0000-0000-0000E1000000}"/>
    <cellStyle name="_Column2_KER-2011-Überdeckung mit ALEA-mit KTR-Kosten" xfId="245" xr:uid="{00000000-0005-0000-0000-0000E2000000}"/>
    <cellStyle name="_Column2_MIS_DFS1" xfId="246" xr:uid="{00000000-0005-0000-0000-0000E3000000}"/>
    <cellStyle name="_Column2_MIS_DFS2" xfId="247" xr:uid="{00000000-0005-0000-0000-0000E4000000}"/>
    <cellStyle name="_Column2_Tabelle1" xfId="248" xr:uid="{00000000-0005-0000-0000-0000E5000000}"/>
    <cellStyle name="_Column2_TWR TXL_BER" xfId="249" xr:uid="{00000000-0005-0000-0000-0000E6000000}"/>
    <cellStyle name="_Column2_Überleitung ins EU-Berichtswesen" xfId="250" xr:uid="{00000000-0005-0000-0000-0000E7000000}"/>
    <cellStyle name="_Column3" xfId="251" xr:uid="{00000000-0005-0000-0000-0000E8000000}"/>
    <cellStyle name="_Column3_Aufteilung TWR-Standorte_2010" xfId="252" xr:uid="{00000000-0005-0000-0000-0000E9000000}"/>
    <cellStyle name="_Column3_Bruecke" xfId="254" xr:uid="{00000000-0005-0000-0000-0000EA000000}"/>
    <cellStyle name="_Column3_Brücke" xfId="253" xr:uid="{00000000-0005-0000-0000-0000EB000000}"/>
    <cellStyle name="_Column3_DB_Bereich" xfId="255" xr:uid="{00000000-0005-0000-0000-0000EC000000}"/>
    <cellStyle name="_Column3_Ek Preisfinanziert" xfId="256" xr:uid="{00000000-0005-0000-0000-0000ED000000}"/>
    <cellStyle name="_Column3_Ermittlung Überdeckung-vorl JA" xfId="257" xr:uid="{00000000-0005-0000-0000-0000EE000000}"/>
    <cellStyle name="_Column3_Gebührenbilanz - Aufbau" xfId="258" xr:uid="{00000000-0005-0000-0000-0000EF000000}"/>
    <cellStyle name="_Column3_KER" xfId="259" xr:uid="{00000000-0005-0000-0000-0000F0000000}"/>
    <cellStyle name="_Column3_KER-2007-Überdeckung mit ALEA-mit KTR-Kosten-Herleitung (feste Werte)" xfId="260" xr:uid="{00000000-0005-0000-0000-0000F1000000}"/>
    <cellStyle name="_Column3_KER-2011-Überdeckung mit ALEA-mit KTR-Kosten" xfId="261" xr:uid="{00000000-0005-0000-0000-0000F2000000}"/>
    <cellStyle name="_Column3_MIS_DFS1" xfId="262" xr:uid="{00000000-0005-0000-0000-0000F3000000}"/>
    <cellStyle name="_Column3_MIS_DFS2" xfId="263" xr:uid="{00000000-0005-0000-0000-0000F4000000}"/>
    <cellStyle name="_Column3_Tabelle1" xfId="264" xr:uid="{00000000-0005-0000-0000-0000F5000000}"/>
    <cellStyle name="_Column3_TWR TXL_BER" xfId="265" xr:uid="{00000000-0005-0000-0000-0000F6000000}"/>
    <cellStyle name="_Column3_Überleitung ins EU-Berichtswesen" xfId="266" xr:uid="{00000000-0005-0000-0000-0000F7000000}"/>
    <cellStyle name="_Column4" xfId="267" xr:uid="{00000000-0005-0000-0000-0000F8000000}"/>
    <cellStyle name="_Column4_ Bremen" xfId="268" xr:uid="{00000000-0005-0000-0000-0000F9000000}"/>
    <cellStyle name="_Column4_ Dresden" xfId="269" xr:uid="{00000000-0005-0000-0000-0000FA000000}"/>
    <cellStyle name="_Column4_ Düsseldorf" xfId="270" xr:uid="{00000000-0005-0000-0000-0000FB000000}"/>
    <cellStyle name="_Column4_ Köln Bonn" xfId="271" xr:uid="{00000000-0005-0000-0000-0000FC000000}"/>
    <cellStyle name="_Column4_ München" xfId="272" xr:uid="{00000000-0005-0000-0000-0000FD000000}"/>
    <cellStyle name="_Column4_Aufteilung TWR-Standorte_2010" xfId="273" xr:uid="{00000000-0005-0000-0000-0000FE000000}"/>
    <cellStyle name="_Column4_Aufteilung TWR-Standorte_2010_KTR An-Abflug" xfId="274" xr:uid="{00000000-0005-0000-0000-0000FF000000}"/>
    <cellStyle name="_Column4_Aufteilung TWR-Standorte_2010_KTR Strecke" xfId="275" xr:uid="{00000000-0005-0000-0000-000000010000}"/>
    <cellStyle name="_Column4_bAV je KTR" xfId="276" xr:uid="{00000000-0005-0000-0000-000001010000}"/>
    <cellStyle name="_Column4_Berlin BBI" xfId="277" xr:uid="{00000000-0005-0000-0000-000002010000}"/>
    <cellStyle name="_Column4_Berlin Tegel" xfId="278" xr:uid="{00000000-0005-0000-0000-000003010000}"/>
    <cellStyle name="_Column4_Bruecke" xfId="284" xr:uid="{00000000-0005-0000-0000-000004010000}"/>
    <cellStyle name="_Column4_Bruecke_KTR An-Abflug" xfId="285" xr:uid="{00000000-0005-0000-0000-000005010000}"/>
    <cellStyle name="_Column4_Bruecke_KTR Strecke" xfId="286" xr:uid="{00000000-0005-0000-0000-000006010000}"/>
    <cellStyle name="_Column4_Brücke" xfId="279" xr:uid="{00000000-0005-0000-0000-000007010000}"/>
    <cellStyle name="_Column4_Brücke Mifri" xfId="280" xr:uid="{00000000-0005-0000-0000-000008010000}"/>
    <cellStyle name="_Column4_Brücke RP" xfId="281" xr:uid="{00000000-0005-0000-0000-000009010000}"/>
    <cellStyle name="_Column4_Brücke_KTR An-Abflug" xfId="282" xr:uid="{00000000-0005-0000-0000-00000A010000}"/>
    <cellStyle name="_Column4_Brücke_KTR Strecke" xfId="283" xr:uid="{00000000-0005-0000-0000-00000B010000}"/>
    <cellStyle name="_Column4_Datenbasis-DFS_SAP-DFS2.2014" xfId="287" xr:uid="{00000000-0005-0000-0000-00000C010000}"/>
    <cellStyle name="_Column4_Datenbasis-STRECKE_SAP-DFS2.201" xfId="288" xr:uid="{00000000-0005-0000-0000-00000D010000}"/>
    <cellStyle name="_Column4_DB_Bereich" xfId="289" xr:uid="{00000000-0005-0000-0000-00000E010000}"/>
    <cellStyle name="_Column4_DB_Bereich_KTR An-Abflug" xfId="290" xr:uid="{00000000-0005-0000-0000-00000F010000}"/>
    <cellStyle name="_Column4_DB_Bereich_KTR Strecke" xfId="291" xr:uid="{00000000-0005-0000-0000-000010010000}"/>
    <cellStyle name="_Column4_Eingabe-KTR" xfId="292" xr:uid="{00000000-0005-0000-0000-000011010000}"/>
    <cellStyle name="_Column4_Ek Gebühr KCB" xfId="293" xr:uid="{00000000-0005-0000-0000-000012010000}"/>
    <cellStyle name="_Column4_Ek Preisfinanziert" xfId="294" xr:uid="{00000000-0005-0000-0000-000013010000}"/>
    <cellStyle name="_Column4_Enroute" xfId="295" xr:uid="{00000000-0005-0000-0000-000014010000}"/>
    <cellStyle name="_Column4_Erfurt" xfId="296" xr:uid="{00000000-0005-0000-0000-000015010000}"/>
    <cellStyle name="_Column4_Ermittlung Überdeckung-vorl JA" xfId="297" xr:uid="{00000000-0005-0000-0000-000016010000}"/>
    <cellStyle name="_Column4_Ermittlung Überdeckung-vorl JA_KTR An-Abflug" xfId="298" xr:uid="{00000000-0005-0000-0000-000017010000}"/>
    <cellStyle name="_Column4_Ermittlung Überdeckung-vorl JA_KTR Strecke" xfId="299" xr:uid="{00000000-0005-0000-0000-000018010000}"/>
    <cellStyle name="_Column4_ERW2013" xfId="300" xr:uid="{00000000-0005-0000-0000-000019010000}"/>
    <cellStyle name="_Column4_EU-BW" xfId="301" xr:uid="{00000000-0005-0000-0000-00001A010000}"/>
    <cellStyle name="_Column4_EU-Tabellen" xfId="302" xr:uid="{00000000-0005-0000-0000-00001B010000}"/>
    <cellStyle name="_Column4_Ford_Verbl LuL" xfId="303" xr:uid="{00000000-0005-0000-0000-00001C010000}"/>
    <cellStyle name="_Column4_Ford_Verbl LuL_Additional information tables" xfId="304" xr:uid="{00000000-0005-0000-0000-00001D010000}"/>
    <cellStyle name="_Column4_Ford_Verbl LuL_Berechnung CoC nach CAPM" xfId="305" xr:uid="{00000000-0005-0000-0000-00001E010000}"/>
    <cellStyle name="_Column4_Ford_Verbl LuL_Berechnung CoC nach CAPM_KTR An-Abflug" xfId="306" xr:uid="{00000000-0005-0000-0000-00001F010000}"/>
    <cellStyle name="_Column4_Ford_Verbl LuL_Berechnung CoC nach CAPM_KTR Strecke" xfId="307" xr:uid="{00000000-0005-0000-0000-000020010000}"/>
    <cellStyle name="_Column4_Ford_Verbl LuL_KTR An-Abflug" xfId="308" xr:uid="{00000000-0005-0000-0000-000021010000}"/>
    <cellStyle name="_Column4_Ford_Verbl LuL_KTR Strecke" xfId="309" xr:uid="{00000000-0005-0000-0000-000022010000}"/>
    <cellStyle name="_Column4_Ford_Verbl LuL_Regulatory AssetBase mit Ist 13" xfId="310" xr:uid="{00000000-0005-0000-0000-000023010000}"/>
    <cellStyle name="_Column4_Ford_Verbl LuL_Regulatory AssetBase mit Ist 13_KTR An-Abflug" xfId="311" xr:uid="{00000000-0005-0000-0000-000024010000}"/>
    <cellStyle name="_Column4_Ford_Verbl LuL_Regulatory AssetBase mit Ist 13_KTR Strecke" xfId="312" xr:uid="{00000000-0005-0000-0000-000025010000}"/>
    <cellStyle name="_Column4_Ford_Verbl LuL_Tabellarische Darstellung" xfId="313" xr:uid="{00000000-0005-0000-0000-000026010000}"/>
    <cellStyle name="_Column4_Ford_Verbl LuL_Tabellarische Darstellung_KTR An-Abflug" xfId="314" xr:uid="{00000000-0005-0000-0000-000027010000}"/>
    <cellStyle name="_Column4_Ford_Verbl LuL_Tabellarische Darstellung_KTR Strecke" xfId="315" xr:uid="{00000000-0005-0000-0000-000028010000}"/>
    <cellStyle name="_Column4_Frankfurt" xfId="316" xr:uid="{00000000-0005-0000-0000-000029010000}"/>
    <cellStyle name="_Column4_Gebühren JP 2013 Stand 2. SV_Stand 13.12.2012" xfId="317" xr:uid="{00000000-0005-0000-0000-00002A010000}"/>
    <cellStyle name="_Column4_Gebühren JP 2013 Stand 2. SV_Stand 13.12.2012_Additional information tables" xfId="318" xr:uid="{00000000-0005-0000-0000-00002B010000}"/>
    <cellStyle name="_Column4_Gebühren JP 2013 Stand 2. SV_Stand 13.12.2012_Berechnung CoC nach CAPM" xfId="319" xr:uid="{00000000-0005-0000-0000-00002C010000}"/>
    <cellStyle name="_Column4_Gebühren JP 2013 Stand 2. SV_Stand 13.12.2012_Berechnung CoC nach CAPM_KTR An-Abflug" xfId="320" xr:uid="{00000000-0005-0000-0000-00002D010000}"/>
    <cellStyle name="_Column4_Gebühren JP 2013 Stand 2. SV_Stand 13.12.2012_Berechnung CoC nach CAPM_KTR Strecke" xfId="321" xr:uid="{00000000-0005-0000-0000-00002E010000}"/>
    <cellStyle name="_Column4_Gebühren JP 2013 Stand 2. SV_Stand 13.12.2012_KTR An-Abflug" xfId="322" xr:uid="{00000000-0005-0000-0000-00002F010000}"/>
    <cellStyle name="_Column4_Gebühren JP 2013 Stand 2. SV_Stand 13.12.2012_KTR Strecke" xfId="323" xr:uid="{00000000-0005-0000-0000-000030010000}"/>
    <cellStyle name="_Column4_Gebühren JP 2013 Stand 2. SV_Stand 13.12.2012_Regulatory AssetBase mit Ist 13" xfId="324" xr:uid="{00000000-0005-0000-0000-000031010000}"/>
    <cellStyle name="_Column4_Gebühren JP 2013 Stand 2. SV_Stand 13.12.2012_Regulatory AssetBase mit Ist 13_KTR An-Abflug" xfId="325" xr:uid="{00000000-0005-0000-0000-000032010000}"/>
    <cellStyle name="_Column4_Gebühren JP 2013 Stand 2. SV_Stand 13.12.2012_Regulatory AssetBase mit Ist 13_KTR Strecke" xfId="326" xr:uid="{00000000-0005-0000-0000-000033010000}"/>
    <cellStyle name="_Column4_Gebühren JP 2013 Stand 2. SV_Stand 13.12.2012_Tabellarische Darstellung" xfId="327" xr:uid="{00000000-0005-0000-0000-000034010000}"/>
    <cellStyle name="_Column4_Gebühren JP 2013 Stand 2. SV_Stand 13.12.2012_Tabellarische Darstellung_KTR An-Abflug" xfId="328" xr:uid="{00000000-0005-0000-0000-000035010000}"/>
    <cellStyle name="_Column4_Gebühren JP 2013 Stand 2. SV_Stand 13.12.2012_Tabellarische Darstellung_KTR Strecke" xfId="329" xr:uid="{00000000-0005-0000-0000-000036010000}"/>
    <cellStyle name="_Column4_Gebührenbilanz - Aufbau" xfId="330" xr:uid="{00000000-0005-0000-0000-000037010000}"/>
    <cellStyle name="_Column4_Gebührenbilanz - Aufbau_1" xfId="331" xr:uid="{00000000-0005-0000-0000-000038010000}"/>
    <cellStyle name="_Column4_Gebührenbilanz - Aufbau_1_Additional information tables" xfId="332" xr:uid="{00000000-0005-0000-0000-000039010000}"/>
    <cellStyle name="_Column4_Gebührenbilanz - Aufbau_1_Berechnung CoC nach CAPM" xfId="333" xr:uid="{00000000-0005-0000-0000-00003A010000}"/>
    <cellStyle name="_Column4_Gebührenbilanz - Aufbau_1_Berechnung CoC nach CAPM_KTR An-Abflug" xfId="334" xr:uid="{00000000-0005-0000-0000-00003B010000}"/>
    <cellStyle name="_Column4_Gebührenbilanz - Aufbau_1_Berechnung CoC nach CAPM_KTR Strecke" xfId="335" xr:uid="{00000000-0005-0000-0000-00003C010000}"/>
    <cellStyle name="_Column4_Gebührenbilanz - Aufbau_1_KTR An-Abflug" xfId="336" xr:uid="{00000000-0005-0000-0000-00003D010000}"/>
    <cellStyle name="_Column4_Gebührenbilanz - Aufbau_1_KTR Strecke" xfId="337" xr:uid="{00000000-0005-0000-0000-00003E010000}"/>
    <cellStyle name="_Column4_Gebührenbilanz - Aufbau_1_Regulatory AssetBase mit Ist 13" xfId="338" xr:uid="{00000000-0005-0000-0000-00003F010000}"/>
    <cellStyle name="_Column4_Gebührenbilanz - Aufbau_1_Regulatory AssetBase mit Ist 13_KTR An-Abflug" xfId="339" xr:uid="{00000000-0005-0000-0000-000040010000}"/>
    <cellStyle name="_Column4_Gebührenbilanz - Aufbau_1_Regulatory AssetBase mit Ist 13_KTR Strecke" xfId="340" xr:uid="{00000000-0005-0000-0000-000041010000}"/>
    <cellStyle name="_Column4_Gebührenbilanz - Aufbau_1_Tabellarische Darstellung" xfId="341" xr:uid="{00000000-0005-0000-0000-000042010000}"/>
    <cellStyle name="_Column4_Gebührenbilanz - Aufbau_1_Tabellarische Darstellung_KTR An-Abflug" xfId="342" xr:uid="{00000000-0005-0000-0000-000043010000}"/>
    <cellStyle name="_Column4_Gebührenbilanz - Aufbau_1_Tabellarische Darstellung_KTR Strecke" xfId="343" xr:uid="{00000000-0005-0000-0000-000044010000}"/>
    <cellStyle name="_Column4_Gebührenbilanz - Aufbau_2" xfId="344" xr:uid="{00000000-0005-0000-0000-000045010000}"/>
    <cellStyle name="_Column4_Gebührenbilanz - Aufbau_2_KTR An-Abflug" xfId="345" xr:uid="{00000000-0005-0000-0000-000046010000}"/>
    <cellStyle name="_Column4_Gebührenbilanz - Aufbau_2_KTR Strecke" xfId="346" xr:uid="{00000000-0005-0000-0000-000047010000}"/>
    <cellStyle name="_Column4_Gebührenbilanz - Aufbau_BAV" xfId="347" xr:uid="{00000000-0005-0000-0000-000048010000}"/>
    <cellStyle name="_Column4_Gebührenbilanz - Aufbau_Enroute" xfId="348" xr:uid="{00000000-0005-0000-0000-000049010000}"/>
    <cellStyle name="_Column4_Gebührenbilanz - Aufbau_KTR An-Abflug" xfId="349" xr:uid="{00000000-0005-0000-0000-00004A010000}"/>
    <cellStyle name="_Column4_Gebührenbilanz - Aufbau_KTR Strecke" xfId="350" xr:uid="{00000000-0005-0000-0000-00004B010000}"/>
    <cellStyle name="_Column4_Gesamtbilanz " xfId="351" xr:uid="{00000000-0005-0000-0000-00004C010000}"/>
    <cellStyle name="_Column4_Hamburg" xfId="352" xr:uid="{00000000-0005-0000-0000-00004D010000}"/>
    <cellStyle name="_Column4_Hannover" xfId="353" xr:uid="{00000000-0005-0000-0000-00004E010000}"/>
    <cellStyle name="_Column4_KER" xfId="354" xr:uid="{00000000-0005-0000-0000-00004F010000}"/>
    <cellStyle name="_Column4_KER_KTR An-Abflug" xfId="355" xr:uid="{00000000-0005-0000-0000-000050010000}"/>
    <cellStyle name="_Column4_KER_KTR Strecke" xfId="356" xr:uid="{00000000-0005-0000-0000-000051010000}"/>
    <cellStyle name="_Column4_KER-2007-Überdeckung mit ALEA-mit KTR-Kosten-Herleitung (feste Werte)" xfId="357" xr:uid="{00000000-0005-0000-0000-000052010000}"/>
    <cellStyle name="_Column4_KER-2007-Überdeckung mit ALEA-mit KTR-Kosten-Herleitung (feste Werte)_KTR An-Abflug" xfId="358" xr:uid="{00000000-0005-0000-0000-000053010000}"/>
    <cellStyle name="_Column4_KER-2007-Überdeckung mit ALEA-mit KTR-Kosten-Herleitung (feste Werte)_KTR Strecke" xfId="359" xr:uid="{00000000-0005-0000-0000-000054010000}"/>
    <cellStyle name="_Column4_KER-2011-Überdeckung mit ALEA-mit KTR-Kosten" xfId="360" xr:uid="{00000000-0005-0000-0000-000055010000}"/>
    <cellStyle name="_Column4_KER-2011-Überdeckung mit ALEA-mit KTR-Kosten_KTR An-Abflug" xfId="361" xr:uid="{00000000-0005-0000-0000-000056010000}"/>
    <cellStyle name="_Column4_KER-2011-Überdeckung mit ALEA-mit KTR-Kosten_KTR Strecke" xfId="362" xr:uid="{00000000-0005-0000-0000-000057010000}"/>
    <cellStyle name="_Column4_KTR An-Abflug" xfId="363" xr:uid="{00000000-0005-0000-0000-000058010000}"/>
    <cellStyle name="_Column4_KTR An-Abflug_BAV" xfId="364" xr:uid="{00000000-0005-0000-0000-000059010000}"/>
    <cellStyle name="_Column4_KTR An-Abflug_Enroute" xfId="365" xr:uid="{00000000-0005-0000-0000-00005A010000}"/>
    <cellStyle name="_Column4_KTR An-Abflug_KTR An-Abflug" xfId="366" xr:uid="{00000000-0005-0000-0000-00005B010000}"/>
    <cellStyle name="_Column4_KTR An-Abflug_KTR Strecke" xfId="367" xr:uid="{00000000-0005-0000-0000-00005C010000}"/>
    <cellStyle name="_Column4_KTR Strecke" xfId="368" xr:uid="{00000000-0005-0000-0000-00005D010000}"/>
    <cellStyle name="_Column4_KTR Strecke_KTR An-Abflug" xfId="369" xr:uid="{00000000-0005-0000-0000-00005E010000}"/>
    <cellStyle name="_Column4_KTR Strecke_KTR Strecke" xfId="370" xr:uid="{00000000-0005-0000-0000-00005F010000}"/>
    <cellStyle name="_Column4_Leipzig" xfId="371" xr:uid="{00000000-0005-0000-0000-000060010000}"/>
    <cellStyle name="_Column4_MIS_DFS1" xfId="372" xr:uid="{00000000-0005-0000-0000-000061010000}"/>
    <cellStyle name="_Column4_MIS_DFS1_KTR An-Abflug" xfId="373" xr:uid="{00000000-0005-0000-0000-000062010000}"/>
    <cellStyle name="_Column4_MIS_DFS1_KTR Strecke" xfId="374" xr:uid="{00000000-0005-0000-0000-000063010000}"/>
    <cellStyle name="_Column4_MIS_DFS2" xfId="375" xr:uid="{00000000-0005-0000-0000-000064010000}"/>
    <cellStyle name="_Column4_MIS_DFS2_KTR An-Abflug" xfId="376" xr:uid="{00000000-0005-0000-0000-000065010000}"/>
    <cellStyle name="_Column4_MIS_DFS2_KTR Strecke" xfId="377" xr:uid="{00000000-0005-0000-0000-000066010000}"/>
    <cellStyle name="_Column4_Münster Osnabrück" xfId="378" xr:uid="{00000000-0005-0000-0000-000067010000}"/>
    <cellStyle name="_Column4_Nürnberg" xfId="379" xr:uid="{00000000-0005-0000-0000-000068010000}"/>
    <cellStyle name="_Column4_Saarbrücken" xfId="380" xr:uid="{00000000-0005-0000-0000-000069010000}"/>
    <cellStyle name="_Column4_Schlüssel BNV" xfId="381" xr:uid="{00000000-0005-0000-0000-00006A010000}"/>
    <cellStyle name="_Column4_Schlüssel BNV_Additional information tables" xfId="382" xr:uid="{00000000-0005-0000-0000-00006B010000}"/>
    <cellStyle name="_Column4_Schlüssel BNV_Berechnung CoC nach CAPM" xfId="383" xr:uid="{00000000-0005-0000-0000-00006C010000}"/>
    <cellStyle name="_Column4_Schlüssel BNV_Berechnung CoC nach CAPM_KTR An-Abflug" xfId="384" xr:uid="{00000000-0005-0000-0000-00006D010000}"/>
    <cellStyle name="_Column4_Schlüssel BNV_Berechnung CoC nach CAPM_KTR Strecke" xfId="385" xr:uid="{00000000-0005-0000-0000-00006E010000}"/>
    <cellStyle name="_Column4_Schlüssel BNV_KTR An-Abflug" xfId="386" xr:uid="{00000000-0005-0000-0000-00006F010000}"/>
    <cellStyle name="_Column4_Schlüssel BNV_KTR Strecke" xfId="387" xr:uid="{00000000-0005-0000-0000-000070010000}"/>
    <cellStyle name="_Column4_Schlüssel BNV_Regulatory AssetBase mit Ist 13" xfId="388" xr:uid="{00000000-0005-0000-0000-000071010000}"/>
    <cellStyle name="_Column4_Schlüssel BNV_Regulatory AssetBase mit Ist 13_KTR An-Abflug" xfId="389" xr:uid="{00000000-0005-0000-0000-000072010000}"/>
    <cellStyle name="_Column4_Schlüssel BNV_Regulatory AssetBase mit Ist 13_KTR Strecke" xfId="390" xr:uid="{00000000-0005-0000-0000-000073010000}"/>
    <cellStyle name="_Column4_Schlüssel BNV_Tabellarische Darstellung" xfId="391" xr:uid="{00000000-0005-0000-0000-000074010000}"/>
    <cellStyle name="_Column4_Schlüssel BNV_Tabellarische Darstellung_KTR An-Abflug" xfId="392" xr:uid="{00000000-0005-0000-0000-000075010000}"/>
    <cellStyle name="_Column4_Schlüssel BNV_Tabellarische Darstellung_KTR Strecke" xfId="393" xr:uid="{00000000-0005-0000-0000-000076010000}"/>
    <cellStyle name="_Column4_Stuttgart" xfId="394" xr:uid="{00000000-0005-0000-0000-000077010000}"/>
    <cellStyle name="_Column4_Tabelle1" xfId="395" xr:uid="{00000000-0005-0000-0000-000078010000}"/>
    <cellStyle name="_Column4_Tabelle1_KTR An-Abflug" xfId="396" xr:uid="{00000000-0005-0000-0000-000079010000}"/>
    <cellStyle name="_Column4_Tabelle1_KTR Strecke" xfId="397" xr:uid="{00000000-0005-0000-0000-00007A010000}"/>
    <cellStyle name="_Column4_Tabelle2" xfId="398" xr:uid="{00000000-0005-0000-0000-00007B010000}"/>
    <cellStyle name="_Column4_Table 1 ANSP" xfId="399" xr:uid="{00000000-0005-0000-0000-00007C010000}"/>
    <cellStyle name="_Column4_TABLE 2" xfId="400" xr:uid="{00000000-0005-0000-0000-00007D010000}"/>
    <cellStyle name="_Column4_TABLE 2 DFS" xfId="401" xr:uid="{00000000-0005-0000-0000-00007E010000}"/>
    <cellStyle name="_Column4_TWR TXL_BER" xfId="402" xr:uid="{00000000-0005-0000-0000-00007F010000}"/>
    <cellStyle name="_Column4_TWR TXL_BER_Berlin BBI 2" xfId="403" xr:uid="{00000000-0005-0000-0000-000080010000}"/>
    <cellStyle name="_Column4_TWR TXL_BER_Bremen 2" xfId="404" xr:uid="{00000000-0005-0000-0000-000081010000}"/>
    <cellStyle name="_Column4_TWR TXL_BER_Dresden2" xfId="405" xr:uid="{00000000-0005-0000-0000-000082010000}"/>
    <cellStyle name="_Column4_TWR TXL_BER_Düsseldorf  2" xfId="406" xr:uid="{00000000-0005-0000-0000-000083010000}"/>
    <cellStyle name="_Column4_TWR TXL_BER_Erfurt 2" xfId="407" xr:uid="{00000000-0005-0000-0000-000084010000}"/>
    <cellStyle name="_Column4_TWR TXL_BER_Frankfurt 2" xfId="408" xr:uid="{00000000-0005-0000-0000-000085010000}"/>
    <cellStyle name="_Column4_TWR TXL_BER_Hamburg 2" xfId="409" xr:uid="{00000000-0005-0000-0000-000086010000}"/>
    <cellStyle name="_Column4_TWR TXL_BER_Hannover 2" xfId="410" xr:uid="{00000000-0005-0000-0000-000087010000}"/>
    <cellStyle name="_Column4_TWR TXL_BER_Köln Bonn 2" xfId="411" xr:uid="{00000000-0005-0000-0000-000088010000}"/>
    <cellStyle name="_Column4_TWR TXL_BER_Leipzig 2" xfId="412" xr:uid="{00000000-0005-0000-0000-000089010000}"/>
    <cellStyle name="_Column4_TWR TXL_BER_München 2" xfId="413" xr:uid="{00000000-0005-0000-0000-00008A010000}"/>
    <cellStyle name="_Column4_TWR TXL_BER_Münster 2" xfId="414" xr:uid="{00000000-0005-0000-0000-00008B010000}"/>
    <cellStyle name="_Column4_TWR TXL_BER_Nürnberg 2" xfId="415" xr:uid="{00000000-0005-0000-0000-00008C010000}"/>
    <cellStyle name="_Column4_TWR TXL_BER_Saarbrücken 2" xfId="416" xr:uid="{00000000-0005-0000-0000-00008D010000}"/>
    <cellStyle name="_Column4_TWR TXL_BER_Stuttgart 2" xfId="417" xr:uid="{00000000-0005-0000-0000-00008E010000}"/>
    <cellStyle name="_Column4_Werte aktualisieren" xfId="434" xr:uid="{00000000-0005-0000-0000-00008F010000}"/>
    <cellStyle name="_Column4_Überleitung ins EU-Berichtswesen" xfId="418" xr:uid="{00000000-0005-0000-0000-000090010000}"/>
    <cellStyle name="_Column4_Überleitung ins EU-Berichtswesen_KTR An-Abflug" xfId="419" xr:uid="{00000000-0005-0000-0000-000091010000}"/>
    <cellStyle name="_Column4_Überleitung ins EU-Berichtswesen_KTR Strecke" xfId="420" xr:uid="{00000000-0005-0000-0000-000092010000}"/>
    <cellStyle name="_Column4_Übersicht Modelle" xfId="421" xr:uid="{00000000-0005-0000-0000-000093010000}"/>
    <cellStyle name="_Column4_Übersicht Modelle_Additional information tables" xfId="422" xr:uid="{00000000-0005-0000-0000-000094010000}"/>
    <cellStyle name="_Column4_Übersicht Modelle_Berechnung CoC nach CAPM" xfId="423" xr:uid="{00000000-0005-0000-0000-000095010000}"/>
    <cellStyle name="_Column4_Übersicht Modelle_Berechnung CoC nach CAPM_KTR An-Abflug" xfId="424" xr:uid="{00000000-0005-0000-0000-000096010000}"/>
    <cellStyle name="_Column4_Übersicht Modelle_Berechnung CoC nach CAPM_KTR Strecke" xfId="425" xr:uid="{00000000-0005-0000-0000-000097010000}"/>
    <cellStyle name="_Column4_Übersicht Modelle_KTR An-Abflug" xfId="426" xr:uid="{00000000-0005-0000-0000-000098010000}"/>
    <cellStyle name="_Column4_Übersicht Modelle_KTR Strecke" xfId="427" xr:uid="{00000000-0005-0000-0000-000099010000}"/>
    <cellStyle name="_Column4_Übersicht Modelle_Regulatory AssetBase mit Ist 13" xfId="428" xr:uid="{00000000-0005-0000-0000-00009A010000}"/>
    <cellStyle name="_Column4_Übersicht Modelle_Regulatory AssetBase mit Ist 13_KTR An-Abflug" xfId="429" xr:uid="{00000000-0005-0000-0000-00009B010000}"/>
    <cellStyle name="_Column4_Übersicht Modelle_Regulatory AssetBase mit Ist 13_KTR Strecke" xfId="430" xr:uid="{00000000-0005-0000-0000-00009C010000}"/>
    <cellStyle name="_Column4_Übersicht Modelle_Tabellarische Darstellung" xfId="431" xr:uid="{00000000-0005-0000-0000-00009D010000}"/>
    <cellStyle name="_Column4_Übersicht Modelle_Tabellarische Darstellung_KTR An-Abflug" xfId="432" xr:uid="{00000000-0005-0000-0000-00009E010000}"/>
    <cellStyle name="_Column4_Übersicht Modelle_Tabellarische Darstellung_KTR Strecke" xfId="433" xr:uid="{00000000-0005-0000-0000-00009F010000}"/>
    <cellStyle name="_Column4_Zsfssg" xfId="435" xr:uid="{00000000-0005-0000-0000-0000A0010000}"/>
    <cellStyle name="_Column5" xfId="436" xr:uid="{00000000-0005-0000-0000-0000A1010000}"/>
    <cellStyle name="_Column5_Aufteilung TWR-Standorte_2010" xfId="437" xr:uid="{00000000-0005-0000-0000-0000A2010000}"/>
    <cellStyle name="_Column5_Bruecke" xfId="439" xr:uid="{00000000-0005-0000-0000-0000A3010000}"/>
    <cellStyle name="_Column5_Brücke" xfId="438" xr:uid="{00000000-0005-0000-0000-0000A4010000}"/>
    <cellStyle name="_Column5_DB_Bereich" xfId="440" xr:uid="{00000000-0005-0000-0000-0000A5010000}"/>
    <cellStyle name="_Column5_Ek Preisfinanziert" xfId="441" xr:uid="{00000000-0005-0000-0000-0000A6010000}"/>
    <cellStyle name="_Column5_Ermittlung Überdeckung-vorl JA" xfId="442" xr:uid="{00000000-0005-0000-0000-0000A7010000}"/>
    <cellStyle name="_Column5_Gebührenbilanz - Aufbau" xfId="443" xr:uid="{00000000-0005-0000-0000-0000A8010000}"/>
    <cellStyle name="_Column5_KER" xfId="444" xr:uid="{00000000-0005-0000-0000-0000A9010000}"/>
    <cellStyle name="_Column5_KER-2007-Überdeckung mit ALEA-mit KTR-Kosten-Herleitung (feste Werte)" xfId="445" xr:uid="{00000000-0005-0000-0000-0000AA010000}"/>
    <cellStyle name="_Column5_KER-2011-Überdeckung mit ALEA-mit KTR-Kosten" xfId="446" xr:uid="{00000000-0005-0000-0000-0000AB010000}"/>
    <cellStyle name="_Column5_MIS_DFS1" xfId="447" xr:uid="{00000000-0005-0000-0000-0000AC010000}"/>
    <cellStyle name="_Column5_MIS_DFS2" xfId="448" xr:uid="{00000000-0005-0000-0000-0000AD010000}"/>
    <cellStyle name="_Column5_Tabelle1" xfId="449" xr:uid="{00000000-0005-0000-0000-0000AE010000}"/>
    <cellStyle name="_Column5_TWR TXL_BER" xfId="450" xr:uid="{00000000-0005-0000-0000-0000AF010000}"/>
    <cellStyle name="_Column5_Überleitung ins EU-Berichtswesen" xfId="451" xr:uid="{00000000-0005-0000-0000-0000B0010000}"/>
    <cellStyle name="_Column6" xfId="452" xr:uid="{00000000-0005-0000-0000-0000B1010000}"/>
    <cellStyle name="_Column6_Aufteilung TWR-Standorte_2010" xfId="453" xr:uid="{00000000-0005-0000-0000-0000B2010000}"/>
    <cellStyle name="_Column6_Bruecke" xfId="455" xr:uid="{00000000-0005-0000-0000-0000B3010000}"/>
    <cellStyle name="_Column6_Brücke" xfId="454" xr:uid="{00000000-0005-0000-0000-0000B4010000}"/>
    <cellStyle name="_Column6_DB_Bereich" xfId="456" xr:uid="{00000000-0005-0000-0000-0000B5010000}"/>
    <cellStyle name="_Column6_Ek Preisfinanziert" xfId="457" xr:uid="{00000000-0005-0000-0000-0000B6010000}"/>
    <cellStyle name="_Column6_Ermittlung Überdeckung-vorl JA" xfId="458" xr:uid="{00000000-0005-0000-0000-0000B7010000}"/>
    <cellStyle name="_Column6_Gebührenbilanz - Aufbau" xfId="459" xr:uid="{00000000-0005-0000-0000-0000B8010000}"/>
    <cellStyle name="_Column6_KER" xfId="460" xr:uid="{00000000-0005-0000-0000-0000B9010000}"/>
    <cellStyle name="_Column6_KER-2007-Überdeckung mit ALEA-mit KTR-Kosten-Herleitung (feste Werte)" xfId="461" xr:uid="{00000000-0005-0000-0000-0000BA010000}"/>
    <cellStyle name="_Column6_KER-2011-Überdeckung mit ALEA-mit KTR-Kosten" xfId="462" xr:uid="{00000000-0005-0000-0000-0000BB010000}"/>
    <cellStyle name="_Column6_MIS_DFS1" xfId="463" xr:uid="{00000000-0005-0000-0000-0000BC010000}"/>
    <cellStyle name="_Column6_MIS_DFS2" xfId="464" xr:uid="{00000000-0005-0000-0000-0000BD010000}"/>
    <cellStyle name="_Column6_Tabelle1" xfId="465" xr:uid="{00000000-0005-0000-0000-0000BE010000}"/>
    <cellStyle name="_Column6_TWR TXL_BER" xfId="466" xr:uid="{00000000-0005-0000-0000-0000BF010000}"/>
    <cellStyle name="_Column6_Überleitung ins EU-Berichtswesen" xfId="467" xr:uid="{00000000-0005-0000-0000-0000C0010000}"/>
    <cellStyle name="_Column7" xfId="468" xr:uid="{00000000-0005-0000-0000-0000C1010000}"/>
    <cellStyle name="_Column7_Aufteilung TWR-Standorte_2010" xfId="469" xr:uid="{00000000-0005-0000-0000-0000C2010000}"/>
    <cellStyle name="_Column7_Bruecke" xfId="471" xr:uid="{00000000-0005-0000-0000-0000C3010000}"/>
    <cellStyle name="_Column7_Brücke" xfId="470" xr:uid="{00000000-0005-0000-0000-0000C4010000}"/>
    <cellStyle name="_Column7_DB_Bereich" xfId="472" xr:uid="{00000000-0005-0000-0000-0000C5010000}"/>
    <cellStyle name="_Column7_Ek Preisfinanziert" xfId="473" xr:uid="{00000000-0005-0000-0000-0000C6010000}"/>
    <cellStyle name="_Column7_Ermittlung Überdeckung-vorl JA" xfId="474" xr:uid="{00000000-0005-0000-0000-0000C7010000}"/>
    <cellStyle name="_Column7_Gebührenbilanz - Aufbau" xfId="475" xr:uid="{00000000-0005-0000-0000-0000C8010000}"/>
    <cellStyle name="_Column7_KER" xfId="476" xr:uid="{00000000-0005-0000-0000-0000C9010000}"/>
    <cellStyle name="_Column7_KER-2007-Überdeckung mit ALEA-mit KTR-Kosten-Herleitung (feste Werte)" xfId="477" xr:uid="{00000000-0005-0000-0000-0000CA010000}"/>
    <cellStyle name="_Column7_KER-2011-Überdeckung mit ALEA-mit KTR-Kosten" xfId="478" xr:uid="{00000000-0005-0000-0000-0000CB010000}"/>
    <cellStyle name="_Column7_MIS_DFS1" xfId="479" xr:uid="{00000000-0005-0000-0000-0000CC010000}"/>
    <cellStyle name="_Column7_MIS_DFS2" xfId="480" xr:uid="{00000000-0005-0000-0000-0000CD010000}"/>
    <cellStyle name="_Column7_Tabelle1" xfId="481" xr:uid="{00000000-0005-0000-0000-0000CE010000}"/>
    <cellStyle name="_Column7_TWR TXL_BER" xfId="482" xr:uid="{00000000-0005-0000-0000-0000CF010000}"/>
    <cellStyle name="_Column7_Überleitung ins EU-Berichtswesen" xfId="483" xr:uid="{00000000-0005-0000-0000-0000D0010000}"/>
    <cellStyle name="_Compensation gratuité musées 2011" xfId="484" xr:uid="{00000000-0005-0000-0000-0000D1010000}"/>
    <cellStyle name="_CONCATENATION - DEFINITIF 13 avril" xfId="485" xr:uid="{00000000-0005-0000-0000-0000D2010000}"/>
    <cellStyle name="_CONCATENATION - DEFINITIF 13 avril_PLF 2012 - MCC - Arbitrages" xfId="486" xr:uid="{00000000-0005-0000-0000-0000D3010000}"/>
    <cellStyle name="_CONSTANT (A3)" xfId="487" xr:uid="{00000000-0005-0000-0000-0000D4010000}"/>
    <cellStyle name="_Copie de 7BA_BG_AGRI_PMT (feuilles opérateurs)" xfId="488" xr:uid="{00000000-0005-0000-0000-0000D5010000}"/>
    <cellStyle name="_CP" xfId="489" xr:uid="{00000000-0005-0000-0000-0000D6010000}"/>
    <cellStyle name="_CPM lot 1" xfId="490" xr:uid="{00000000-0005-0000-0000-0000D7010000}"/>
    <cellStyle name="_CPM lot 1_PLF 2012 - MCC - Arbitrages" xfId="491" xr:uid="{00000000-0005-0000-0000-0000D8010000}"/>
    <cellStyle name="_CPM lot 1_Triennal 2011-2013 détaillé V11" xfId="492" xr:uid="{00000000-0005-0000-0000-0000D9010000}"/>
    <cellStyle name="_CPM lot 1_Triennal 2011-2013 détaillé V11_PLF 2012 - MCC - Arbitrages" xfId="493" xr:uid="{00000000-0005-0000-0000-0000DA010000}"/>
    <cellStyle name="_CPM lot 3" xfId="494" xr:uid="{00000000-0005-0000-0000-0000DB010000}"/>
    <cellStyle name="_CPM lot 3_PLF 2012 - MCC - Arbitrages" xfId="495" xr:uid="{00000000-0005-0000-0000-0000DC010000}"/>
    <cellStyle name="_CPM lot 3_Triennal 2011-2013 détaillé V11" xfId="496" xr:uid="{00000000-0005-0000-0000-0000DD010000}"/>
    <cellStyle name="_CPM lot 3_Triennal 2011-2013 détaillé V11_PLF 2012 - MCC - Arbitrages" xfId="497" xr:uid="{00000000-0005-0000-0000-0000DE010000}"/>
    <cellStyle name="_CPM lot 4" xfId="498" xr:uid="{00000000-0005-0000-0000-0000DF010000}"/>
    <cellStyle name="_CPM lot 4_PLF 2012 - MCC - Arbitrages" xfId="499" xr:uid="{00000000-0005-0000-0000-0000E0010000}"/>
    <cellStyle name="_CPM lot 4_Triennal 2011-2013 détaillé V11" xfId="500" xr:uid="{00000000-0005-0000-0000-0000E1010000}"/>
    <cellStyle name="_CPM lot 4_Triennal 2011-2013 détaillé V11_PLF 2012 - MCC - Arbitrages" xfId="501" xr:uid="{00000000-0005-0000-0000-0000E2010000}"/>
    <cellStyle name="_Data" xfId="502" xr:uid="{00000000-0005-0000-0000-0000E3010000}"/>
    <cellStyle name="_Data_An-Abflug" xfId="503" xr:uid="{00000000-0005-0000-0000-0000E4010000}"/>
    <cellStyle name="_Data_bAV je KTR" xfId="504" xr:uid="{00000000-0005-0000-0000-0000E5010000}"/>
    <cellStyle name="_Data_Berechnung CoC nach CAPM" xfId="505" xr:uid="{00000000-0005-0000-0000-0000E6010000}"/>
    <cellStyle name="_Data_Bruecke" xfId="519" xr:uid="{00000000-0005-0000-0000-0000E7010000}"/>
    <cellStyle name="_Data_Brücke" xfId="506" xr:uid="{00000000-0005-0000-0000-0000E8010000}"/>
    <cellStyle name="_Data_Brücke Mifri" xfId="507" xr:uid="{00000000-0005-0000-0000-0000E9010000}"/>
    <cellStyle name="_Data_Brücke RP" xfId="508" xr:uid="{00000000-0005-0000-0000-0000EA010000}"/>
    <cellStyle name="_Data_Brücke_Pc-Prod" xfId="509" xr:uid="{00000000-0005-0000-0000-0000EB010000}"/>
    <cellStyle name="_Data_Brücke_Pc-Prod_bAV je KTR" xfId="510" xr:uid="{00000000-0005-0000-0000-0000EC010000}"/>
    <cellStyle name="_Data_Brücke_Pc-Prod_bAV je KTR_KTR An-Abflug" xfId="511" xr:uid="{00000000-0005-0000-0000-0000ED010000}"/>
    <cellStyle name="_Data_Brücke_Pc-Prod_bAV je KTR_KTR Strecke" xfId="512" xr:uid="{00000000-0005-0000-0000-0000EE010000}"/>
    <cellStyle name="_Data_Brücke_Pc-Prod_Brücke Mifri" xfId="513" xr:uid="{00000000-0005-0000-0000-0000EF010000}"/>
    <cellStyle name="_Data_Brücke_Pc-Prod_Brücke RP" xfId="514" xr:uid="{00000000-0005-0000-0000-0000F0010000}"/>
    <cellStyle name="_Data_Brücke_Pc-Prod_EU-BW" xfId="515" xr:uid="{00000000-0005-0000-0000-0000F1010000}"/>
    <cellStyle name="_Data_Brücke_Pc-Prod_EU-BW_KTR An-Abflug" xfId="516" xr:uid="{00000000-0005-0000-0000-0000F2010000}"/>
    <cellStyle name="_Data_Brücke_Pc-Prod_EU-BW_KTR Strecke" xfId="517" xr:uid="{00000000-0005-0000-0000-0000F3010000}"/>
    <cellStyle name="_Data_Brücke_Pc-Prod_KTR An-Abflug" xfId="518" xr:uid="{00000000-0005-0000-0000-0000F4010000}"/>
    <cellStyle name="_Data_Datenbasis-DFS_SAP-DFS2.2014" xfId="520" xr:uid="{00000000-0005-0000-0000-0000F5010000}"/>
    <cellStyle name="_Data_Datenbasis-STRECKE_SAP-DFS2.201" xfId="521" xr:uid="{00000000-0005-0000-0000-0000F6010000}"/>
    <cellStyle name="_Data_Druck 5j" xfId="522" xr:uid="{00000000-0005-0000-0000-0000F7010000}"/>
    <cellStyle name="_Data_Druck 5j_Brücke Mifri" xfId="523" xr:uid="{00000000-0005-0000-0000-0000F8010000}"/>
    <cellStyle name="_Data_Druck 5j_Brücke RP" xfId="524" xr:uid="{00000000-0005-0000-0000-0000F9010000}"/>
    <cellStyle name="_Data_Druck 5j_EU-BW" xfId="525" xr:uid="{00000000-0005-0000-0000-0000FA010000}"/>
    <cellStyle name="_Data_Druck 5j_EU-BW_KTR An-Abflug" xfId="526" xr:uid="{00000000-0005-0000-0000-0000FB010000}"/>
    <cellStyle name="_Data_Druck 5j_EU-BW_KTR Strecke" xfId="527" xr:uid="{00000000-0005-0000-0000-0000FC010000}"/>
    <cellStyle name="_Data_Druck 5j_KTR An-Abflug" xfId="528" xr:uid="{00000000-0005-0000-0000-0000FD010000}"/>
    <cellStyle name="_Data_Eingabe-KTR" xfId="529" xr:uid="{00000000-0005-0000-0000-0000FE010000}"/>
    <cellStyle name="_Data_Eingabe-KTR_Brücke Mifri" xfId="530" xr:uid="{00000000-0005-0000-0000-0000FF010000}"/>
    <cellStyle name="_Data_Eingabe-KTR_Brücke RP" xfId="531" xr:uid="{00000000-0005-0000-0000-000000020000}"/>
    <cellStyle name="_Data_Eingabe-KTR_EU-BW" xfId="532" xr:uid="{00000000-0005-0000-0000-000001020000}"/>
    <cellStyle name="_Data_Eingabe-KTR_EU-BW_KTR An-Abflug" xfId="533" xr:uid="{00000000-0005-0000-0000-000002020000}"/>
    <cellStyle name="_Data_Eingabe-KTR_EU-BW_KTR Strecke" xfId="534" xr:uid="{00000000-0005-0000-0000-000003020000}"/>
    <cellStyle name="_Data_Eingabe-KTR_KTR An-Abflug" xfId="535" xr:uid="{00000000-0005-0000-0000-000004020000}"/>
    <cellStyle name="_Data_Ek Preisfinanziert" xfId="536" xr:uid="{00000000-0005-0000-0000-000005020000}"/>
    <cellStyle name="_Data_Enroute" xfId="537" xr:uid="{00000000-0005-0000-0000-000006020000}"/>
    <cellStyle name="_Data_Ermittlung Überdeckung-vorl JA" xfId="538" xr:uid="{00000000-0005-0000-0000-000007020000}"/>
    <cellStyle name="_Data_Ermittlung-DFS-Zielwert-RP2" xfId="539" xr:uid="{00000000-0005-0000-0000-000008020000}"/>
    <cellStyle name="_Data_EU-BW" xfId="540" xr:uid="{00000000-0005-0000-0000-000009020000}"/>
    <cellStyle name="_Data_EU-BW_1" xfId="541" xr:uid="{00000000-0005-0000-0000-00000A020000}"/>
    <cellStyle name="_Data_EU-BW_1_KTR An-Abflug" xfId="542" xr:uid="{00000000-0005-0000-0000-00000B020000}"/>
    <cellStyle name="_Data_EU-BW_1_KTR Strecke" xfId="543" xr:uid="{00000000-0005-0000-0000-00000C020000}"/>
    <cellStyle name="_Data_EU-BW_bAV je KTR" xfId="544" xr:uid="{00000000-0005-0000-0000-00000D020000}"/>
    <cellStyle name="_Data_EU-BW_bAV je KTR_KTR An-Abflug" xfId="545" xr:uid="{00000000-0005-0000-0000-00000E020000}"/>
    <cellStyle name="_Data_EU-BW_bAV je KTR_KTR Strecke" xfId="546" xr:uid="{00000000-0005-0000-0000-00000F020000}"/>
    <cellStyle name="_Data_EU-BW_Brücke Mifri" xfId="547" xr:uid="{00000000-0005-0000-0000-000010020000}"/>
    <cellStyle name="_Data_EU-BW_Brücke RP" xfId="548" xr:uid="{00000000-0005-0000-0000-000011020000}"/>
    <cellStyle name="_Data_EU-BW_EU-BW" xfId="549" xr:uid="{00000000-0005-0000-0000-000012020000}"/>
    <cellStyle name="_Data_EU-BW_EU-BW_KTR An-Abflug" xfId="550" xr:uid="{00000000-0005-0000-0000-000013020000}"/>
    <cellStyle name="_Data_EU-BW_EU-BW_KTR Strecke" xfId="551" xr:uid="{00000000-0005-0000-0000-000014020000}"/>
    <cellStyle name="_Data_EU-BW_KTR An-Abflug" xfId="552" xr:uid="{00000000-0005-0000-0000-000015020000}"/>
    <cellStyle name="_Data_EU-Tabellen" xfId="553" xr:uid="{00000000-0005-0000-0000-000016020000}"/>
    <cellStyle name="_Data_Ford_Verbl LuL" xfId="554" xr:uid="{00000000-0005-0000-0000-000017020000}"/>
    <cellStyle name="_Data_Gebühren JP 2013 Stand 2. SV_Stand 13.12.2012" xfId="555" xr:uid="{00000000-0005-0000-0000-000018020000}"/>
    <cellStyle name="_Data_Gebührenbilanz - Aufbau" xfId="556" xr:uid="{00000000-0005-0000-0000-000019020000}"/>
    <cellStyle name="_Data_Ist" xfId="557" xr:uid="{00000000-0005-0000-0000-00001A020000}"/>
    <cellStyle name="_Data_KER" xfId="558" xr:uid="{00000000-0005-0000-0000-00001B020000}"/>
    <cellStyle name="_Data_KER-2007-Überdeckung mit ALEA-mit KTR-Kosten-Herleitung (feste Werte)" xfId="559" xr:uid="{00000000-0005-0000-0000-00001C020000}"/>
    <cellStyle name="_Data_KER-2011-Überdeckung mit ALEA-mit KTR-Kosten" xfId="560" xr:uid="{00000000-0005-0000-0000-00001D020000}"/>
    <cellStyle name="_Data_KTR An-Abflug" xfId="561" xr:uid="{00000000-0005-0000-0000-00001E020000}"/>
    <cellStyle name="_Data_KTR An-Abflug_1" xfId="562" xr:uid="{00000000-0005-0000-0000-00001F020000}"/>
    <cellStyle name="_Data_KTR Strecke" xfId="563" xr:uid="{00000000-0005-0000-0000-000020020000}"/>
    <cellStyle name="_Data_MER-210704" xfId="564" xr:uid="{00000000-0005-0000-0000-000021020000}"/>
    <cellStyle name="_Data_MER-210704_bAV je KTR" xfId="565" xr:uid="{00000000-0005-0000-0000-000022020000}"/>
    <cellStyle name="_Data_MER-210704_bAV je KTR_KTR An-Abflug" xfId="566" xr:uid="{00000000-0005-0000-0000-000023020000}"/>
    <cellStyle name="_Data_MER-210704_bAV je KTR_KTR Strecke" xfId="567" xr:uid="{00000000-0005-0000-0000-000024020000}"/>
    <cellStyle name="_Data_MER-210704_Brücke Mifri" xfId="568" xr:uid="{00000000-0005-0000-0000-000025020000}"/>
    <cellStyle name="_Data_MER-210704_Brücke RP" xfId="569" xr:uid="{00000000-0005-0000-0000-000026020000}"/>
    <cellStyle name="_Data_MER-210704_EU-BW" xfId="570" xr:uid="{00000000-0005-0000-0000-000027020000}"/>
    <cellStyle name="_Data_MER-210704_EU-BW_KTR An-Abflug" xfId="571" xr:uid="{00000000-0005-0000-0000-000028020000}"/>
    <cellStyle name="_Data_MER-210704_EU-BW_KTR Strecke" xfId="572" xr:uid="{00000000-0005-0000-0000-000029020000}"/>
    <cellStyle name="_Data_MER-210704_KTR An-Abflug" xfId="573" xr:uid="{00000000-0005-0000-0000-00002A020000}"/>
    <cellStyle name="_Data_MIS_DFS1" xfId="574" xr:uid="{00000000-0005-0000-0000-00002B020000}"/>
    <cellStyle name="_Data_MIS_DFS1_bAV je KTR" xfId="575" xr:uid="{00000000-0005-0000-0000-00002C020000}"/>
    <cellStyle name="_Data_MIS_DFS1_bAV je KTR_KTR An-Abflug" xfId="576" xr:uid="{00000000-0005-0000-0000-00002D020000}"/>
    <cellStyle name="_Data_MIS_DFS1_bAV je KTR_KTR Strecke" xfId="577" xr:uid="{00000000-0005-0000-0000-00002E020000}"/>
    <cellStyle name="_Data_MIS_DFS1_Brücke Mifri" xfId="578" xr:uid="{00000000-0005-0000-0000-00002F020000}"/>
    <cellStyle name="_Data_MIS_DFS1_Brücke RP" xfId="579" xr:uid="{00000000-0005-0000-0000-000030020000}"/>
    <cellStyle name="_Data_MIS_DFS1_EU-BW" xfId="580" xr:uid="{00000000-0005-0000-0000-000031020000}"/>
    <cellStyle name="_Data_MIS_DFS1_EU-BW_KTR An-Abflug" xfId="581" xr:uid="{00000000-0005-0000-0000-000032020000}"/>
    <cellStyle name="_Data_MIS_DFS1_EU-BW_KTR Strecke" xfId="582" xr:uid="{00000000-0005-0000-0000-000033020000}"/>
    <cellStyle name="_Data_MIS_DFS1_KTR An-Abflug" xfId="583" xr:uid="{00000000-0005-0000-0000-000034020000}"/>
    <cellStyle name="_Data_MIS_DFS16" xfId="584" xr:uid="{00000000-0005-0000-0000-000035020000}"/>
    <cellStyle name="_Data_MIS_DFS16_bAV je KTR" xfId="585" xr:uid="{00000000-0005-0000-0000-000036020000}"/>
    <cellStyle name="_Data_MIS_DFS16_bAV je KTR_KTR An-Abflug" xfId="586" xr:uid="{00000000-0005-0000-0000-000037020000}"/>
    <cellStyle name="_Data_MIS_DFS16_bAV je KTR_KTR Strecke" xfId="587" xr:uid="{00000000-0005-0000-0000-000038020000}"/>
    <cellStyle name="_Data_MIS_DFS16_Brücke Mifri" xfId="588" xr:uid="{00000000-0005-0000-0000-000039020000}"/>
    <cellStyle name="_Data_MIS_DFS16_Brücke RP" xfId="589" xr:uid="{00000000-0005-0000-0000-00003A020000}"/>
    <cellStyle name="_Data_MIS_DFS16_EU-BW" xfId="590" xr:uid="{00000000-0005-0000-0000-00003B020000}"/>
    <cellStyle name="_Data_MIS_DFS16_EU-BW_KTR An-Abflug" xfId="591" xr:uid="{00000000-0005-0000-0000-00003C020000}"/>
    <cellStyle name="_Data_MIS_DFS16_EU-BW_KTR Strecke" xfId="592" xr:uid="{00000000-0005-0000-0000-00003D020000}"/>
    <cellStyle name="_Data_MIS_DFS16_KTR An-Abflug" xfId="593" xr:uid="{00000000-0005-0000-0000-00003E020000}"/>
    <cellStyle name="_Data_MIS_DFS18" xfId="594" xr:uid="{00000000-0005-0000-0000-00003F020000}"/>
    <cellStyle name="_Data_MIS_DFS18_bAV je KTR" xfId="595" xr:uid="{00000000-0005-0000-0000-000040020000}"/>
    <cellStyle name="_Data_MIS_DFS18_bAV je KTR_KTR An-Abflug" xfId="596" xr:uid="{00000000-0005-0000-0000-000041020000}"/>
    <cellStyle name="_Data_MIS_DFS18_bAV je KTR_KTR Strecke" xfId="597" xr:uid="{00000000-0005-0000-0000-000042020000}"/>
    <cellStyle name="_Data_MIS_DFS18_Brücke Mifri" xfId="598" xr:uid="{00000000-0005-0000-0000-000043020000}"/>
    <cellStyle name="_Data_MIS_DFS18_Brücke RP" xfId="599" xr:uid="{00000000-0005-0000-0000-000044020000}"/>
    <cellStyle name="_Data_MIS_DFS18_EU-BW" xfId="600" xr:uid="{00000000-0005-0000-0000-000045020000}"/>
    <cellStyle name="_Data_MIS_DFS18_EU-BW_KTR An-Abflug" xfId="601" xr:uid="{00000000-0005-0000-0000-000046020000}"/>
    <cellStyle name="_Data_MIS_DFS18_EU-BW_KTR Strecke" xfId="602" xr:uid="{00000000-0005-0000-0000-000047020000}"/>
    <cellStyle name="_Data_MIS_DFS18_KTR An-Abflug" xfId="603" xr:uid="{00000000-0005-0000-0000-000048020000}"/>
    <cellStyle name="_Data_MIS_DFS3" xfId="604" xr:uid="{00000000-0005-0000-0000-000049020000}"/>
    <cellStyle name="_Data_MIS_DFS3_bAV je KTR" xfId="605" xr:uid="{00000000-0005-0000-0000-00004A020000}"/>
    <cellStyle name="_Data_MIS_DFS3_bAV je KTR_KTR An-Abflug" xfId="606" xr:uid="{00000000-0005-0000-0000-00004B020000}"/>
    <cellStyle name="_Data_MIS_DFS3_bAV je KTR_KTR Strecke" xfId="607" xr:uid="{00000000-0005-0000-0000-00004C020000}"/>
    <cellStyle name="_Data_MIS_DFS3_Brücke Mifri" xfId="608" xr:uid="{00000000-0005-0000-0000-00004D020000}"/>
    <cellStyle name="_Data_MIS_DFS3_Brücke RP" xfId="609" xr:uid="{00000000-0005-0000-0000-00004E020000}"/>
    <cellStyle name="_Data_MIS_DFS3_EU-BW" xfId="610" xr:uid="{00000000-0005-0000-0000-00004F020000}"/>
    <cellStyle name="_Data_MIS_DFS3_EU-BW_KTR An-Abflug" xfId="611" xr:uid="{00000000-0005-0000-0000-000050020000}"/>
    <cellStyle name="_Data_MIS_DFS3_EU-BW_KTR Strecke" xfId="612" xr:uid="{00000000-0005-0000-0000-000051020000}"/>
    <cellStyle name="_Data_MIS_DFS3_KTR An-Abflug" xfId="613" xr:uid="{00000000-0005-0000-0000-000052020000}"/>
    <cellStyle name="_Data_MIS_DFS5" xfId="614" xr:uid="{00000000-0005-0000-0000-000053020000}"/>
    <cellStyle name="_Data_MIS_DFS5_bAV je KTR" xfId="615" xr:uid="{00000000-0005-0000-0000-000054020000}"/>
    <cellStyle name="_Data_MIS_DFS5_bAV je KTR_KTR An-Abflug" xfId="616" xr:uid="{00000000-0005-0000-0000-000055020000}"/>
    <cellStyle name="_Data_MIS_DFS5_bAV je KTR_KTR Strecke" xfId="617" xr:uid="{00000000-0005-0000-0000-000056020000}"/>
    <cellStyle name="_Data_MIS_DFS5_Brücke Mifri" xfId="618" xr:uid="{00000000-0005-0000-0000-000057020000}"/>
    <cellStyle name="_Data_MIS_DFS5_Brücke RP" xfId="619" xr:uid="{00000000-0005-0000-0000-000058020000}"/>
    <cellStyle name="_Data_MIS_DFS5_EU-BW" xfId="620" xr:uid="{00000000-0005-0000-0000-000059020000}"/>
    <cellStyle name="_Data_MIS_DFS5_EU-BW_KTR An-Abflug" xfId="621" xr:uid="{00000000-0005-0000-0000-00005A020000}"/>
    <cellStyle name="_Data_MIS_DFS5_EU-BW_KTR Strecke" xfId="622" xr:uid="{00000000-0005-0000-0000-00005B020000}"/>
    <cellStyle name="_Data_MIS_DFS5_KTR An-Abflug" xfId="623" xr:uid="{00000000-0005-0000-0000-00005C020000}"/>
    <cellStyle name="_Data_MIS_DFS7" xfId="624" xr:uid="{00000000-0005-0000-0000-00005D020000}"/>
    <cellStyle name="_Data_MIS_DFS7_bAV je KTR" xfId="625" xr:uid="{00000000-0005-0000-0000-00005E020000}"/>
    <cellStyle name="_Data_MIS_DFS7_bAV je KTR_KTR An-Abflug" xfId="626" xr:uid="{00000000-0005-0000-0000-00005F020000}"/>
    <cellStyle name="_Data_MIS_DFS7_bAV je KTR_KTR Strecke" xfId="627" xr:uid="{00000000-0005-0000-0000-000060020000}"/>
    <cellStyle name="_Data_MIS_DFS7_Brücke Mifri" xfId="628" xr:uid="{00000000-0005-0000-0000-000061020000}"/>
    <cellStyle name="_Data_MIS_DFS7_Brücke RP" xfId="629" xr:uid="{00000000-0005-0000-0000-000062020000}"/>
    <cellStyle name="_Data_MIS_DFS7_EU-BW" xfId="630" xr:uid="{00000000-0005-0000-0000-000063020000}"/>
    <cellStyle name="_Data_MIS_DFS7_EU-BW_KTR An-Abflug" xfId="631" xr:uid="{00000000-0005-0000-0000-000064020000}"/>
    <cellStyle name="_Data_MIS_DFS7_EU-BW_KTR Strecke" xfId="632" xr:uid="{00000000-0005-0000-0000-000065020000}"/>
    <cellStyle name="_Data_MIS_DFS7_KTR An-Abflug" xfId="633" xr:uid="{00000000-0005-0000-0000-000066020000}"/>
    <cellStyle name="_Data_Planbilanz auf Kalkulatorik_BNV - Stand 2013 in Bearbeitung_" xfId="634" xr:uid="{00000000-0005-0000-0000-000067020000}"/>
    <cellStyle name="_Data_Regulatory AssetBase mit Ist 13" xfId="635" xr:uid="{00000000-0005-0000-0000-000068020000}"/>
    <cellStyle name="_Data_Strecke" xfId="636" xr:uid="{00000000-0005-0000-0000-000069020000}"/>
    <cellStyle name="_Data_Szenario CoC ohne adjustments" xfId="637" xr:uid="{00000000-0005-0000-0000-00006A020000}"/>
    <cellStyle name="_Data_Tabellarische Darstellung" xfId="638" xr:uid="{00000000-0005-0000-0000-00006B020000}"/>
    <cellStyle name="_Data_Table 1 ANSP" xfId="639" xr:uid="{00000000-0005-0000-0000-00006C020000}"/>
    <cellStyle name="_Data_TABLE 2" xfId="640" xr:uid="{00000000-0005-0000-0000-00006D020000}"/>
    <cellStyle name="_Data_TABLE 2 DFS" xfId="641" xr:uid="{00000000-0005-0000-0000-00006E020000}"/>
    <cellStyle name="_Data_TWR TXL_BER" xfId="642" xr:uid="{00000000-0005-0000-0000-00006F020000}"/>
    <cellStyle name="_Data_Werte aktualisieren" xfId="644" xr:uid="{00000000-0005-0000-0000-000070020000}"/>
    <cellStyle name="_Data_Werte aktualisieren_bAV je KTR" xfId="645" xr:uid="{00000000-0005-0000-0000-000071020000}"/>
    <cellStyle name="_Data_Werte aktualisieren_bAV je KTR_KTR An-Abflug" xfId="646" xr:uid="{00000000-0005-0000-0000-000072020000}"/>
    <cellStyle name="_Data_Werte aktualisieren_bAV je KTR_KTR Strecke" xfId="647" xr:uid="{00000000-0005-0000-0000-000073020000}"/>
    <cellStyle name="_Data_Werte aktualisieren_Brücke Mifri" xfId="648" xr:uid="{00000000-0005-0000-0000-000074020000}"/>
    <cellStyle name="_Data_Werte aktualisieren_Brücke RP" xfId="649" xr:uid="{00000000-0005-0000-0000-000075020000}"/>
    <cellStyle name="_Data_Werte aktualisieren_EU-BW" xfId="650" xr:uid="{00000000-0005-0000-0000-000076020000}"/>
    <cellStyle name="_Data_Werte aktualisieren_EU-BW_KTR An-Abflug" xfId="651" xr:uid="{00000000-0005-0000-0000-000077020000}"/>
    <cellStyle name="_Data_Werte aktualisieren_EU-BW_KTR Strecke" xfId="652" xr:uid="{00000000-0005-0000-0000-000078020000}"/>
    <cellStyle name="_Data_Werte aktualisieren_KTR An-Abflug" xfId="653" xr:uid="{00000000-0005-0000-0000-000079020000}"/>
    <cellStyle name="_Data_Übersicht Modelle" xfId="643" xr:uid="{00000000-0005-0000-0000-00007A020000}"/>
    <cellStyle name="_décisions Offer revew 120106 GDF 16049" xfId="654" xr:uid="{00000000-0005-0000-0000-00007B020000}"/>
    <cellStyle name="_décisions Offer revew 120106 GDF 16049 2" xfId="655" xr:uid="{00000000-0005-0000-0000-00007C020000}"/>
    <cellStyle name="_décisions Offer revew 120106 GDF 16049 3" xfId="656" xr:uid="{00000000-0005-0000-0000-00007D020000}"/>
    <cellStyle name="_Détail synthèse" xfId="657" xr:uid="{00000000-0005-0000-0000-00007E020000}"/>
    <cellStyle name="_détails prévision 2012 P175" xfId="658" xr:uid="{00000000-0005-0000-0000-00007F020000}"/>
    <cellStyle name="_Dossier de travail Conf de répartition P.207" xfId="659" xr:uid="{00000000-0005-0000-0000-000080020000}"/>
    <cellStyle name="_EDAD MB v3 vf P159" xfId="660" xr:uid="{00000000-0005-0000-0000-000081020000}"/>
    <cellStyle name="_Envoi BRS BPSS 260212 Assiettes de CAS Sup" xfId="661" xr:uid="{00000000-0005-0000-0000-000082020000}"/>
    <cellStyle name="_example template 14" xfId="662" xr:uid="{00000000-0005-0000-0000-000083020000}"/>
    <cellStyle name="_example template 14 2" xfId="663" xr:uid="{00000000-0005-0000-0000-000084020000}"/>
    <cellStyle name="_example template 14 3" xfId="664" xr:uid="{00000000-0005-0000-0000-000085020000}"/>
    <cellStyle name="_example template 14_Consistency checks v19" xfId="665" xr:uid="{00000000-0005-0000-0000-000086020000}"/>
    <cellStyle name="_example template 14_ConsistencyCheckTemplate_v26b" xfId="666" xr:uid="{00000000-0005-0000-0000-000087020000}"/>
    <cellStyle name="_example template 14_ConsistencyCheckTemplate_v27" xfId="667" xr:uid="{00000000-0005-0000-0000-000088020000}"/>
    <cellStyle name="_example template 14_Flights_PRU_STATFOR" xfId="668" xr:uid="{00000000-0005-0000-0000-000089020000}"/>
    <cellStyle name="_example template 14_MT ConsistencyCheck V19" xfId="669" xr:uid="{00000000-0005-0000-0000-00008A020000}"/>
    <cellStyle name="_Feuil1" xfId="670" xr:uid="{00000000-0005-0000-0000-00008B020000}"/>
    <cellStyle name="_Feuil2" xfId="671" xr:uid="{00000000-0005-0000-0000-00008C020000}"/>
    <cellStyle name="_Feuil2 2" xfId="672" xr:uid="{00000000-0005-0000-0000-00008D020000}"/>
    <cellStyle name="_Feuil2_2013 03 05 ANNEXES circulaire sécurisation" xfId="673" xr:uid="{00000000-0005-0000-0000-00008E020000}"/>
    <cellStyle name="_Feuil2_2013 03 05 arbitrages PLF 2014" xfId="674" xr:uid="{00000000-0005-0000-0000-00008F020000}"/>
    <cellStyle name="_Feuil2_annexe5_arbitrage_OPE" xfId="675" xr:uid="{00000000-0005-0000-0000-000090020000}"/>
    <cellStyle name="_Feuil2_annexe5_circ_OPE (2)" xfId="676" xr:uid="{00000000-0005-0000-0000-000091020000}"/>
    <cellStyle name="_Feuil2_MEDDE - dossier arbitrage PLF 2013-2015 arbitrage v1" xfId="677" xr:uid="{00000000-0005-0000-0000-000092020000}"/>
    <cellStyle name="_Feuil2_OPE_CAS pension_05juil_18h" xfId="678" xr:uid="{00000000-0005-0000-0000-000093020000}"/>
    <cellStyle name="_Feuil2_Synthèse_CAS_Pensions_17juil_22h30" xfId="679" xr:uid="{00000000-0005-0000-0000-000094020000}"/>
    <cellStyle name="_Feuil2_Synthèse_CAS_Pensions_29juin_19h" xfId="680" xr:uid="{00000000-0005-0000-0000-000095020000}"/>
    <cellStyle name="_Feuil2_Synthèse_CAS_Pensions_30juil_11h" xfId="681" xr:uid="{00000000-0005-0000-0000-000096020000}"/>
    <cellStyle name="_fichier de travail" xfId="682" xr:uid="{00000000-0005-0000-0000-000097020000}"/>
    <cellStyle name="_fichier de travail P.751" xfId="683" xr:uid="{00000000-0005-0000-0000-000098020000}"/>
    <cellStyle name="_Gage DA vf" xfId="684" xr:uid="{00000000-0005-0000-0000-000099020000}"/>
    <cellStyle name="_GRAAL phase 1 - SYNTHESE Classeur Crédits" xfId="685" xr:uid="{00000000-0005-0000-0000-00009A020000}"/>
    <cellStyle name="_Header" xfId="686" xr:uid="{00000000-0005-0000-0000-00009B020000}"/>
    <cellStyle name="_Header_Aufteilung TWR-Standorte_2010" xfId="687" xr:uid="{00000000-0005-0000-0000-00009C020000}"/>
    <cellStyle name="_Header_Bruecke" xfId="689" xr:uid="{00000000-0005-0000-0000-00009D020000}"/>
    <cellStyle name="_Header_Brücke" xfId="688" xr:uid="{00000000-0005-0000-0000-00009E020000}"/>
    <cellStyle name="_Header_DB_Bereich" xfId="690" xr:uid="{00000000-0005-0000-0000-00009F020000}"/>
    <cellStyle name="_Header_Ek Preisfinanziert" xfId="691" xr:uid="{00000000-0005-0000-0000-0000A0020000}"/>
    <cellStyle name="_Header_Ermittlung Überdeckung-vorl JA" xfId="692" xr:uid="{00000000-0005-0000-0000-0000A1020000}"/>
    <cellStyle name="_Header_Gebührenbilanz - Aufbau" xfId="693" xr:uid="{00000000-0005-0000-0000-0000A2020000}"/>
    <cellStyle name="_Header_KER" xfId="694" xr:uid="{00000000-0005-0000-0000-0000A3020000}"/>
    <cellStyle name="_Header_KER-2007-Überdeckung mit ALEA-mit KTR-Kosten-Herleitung (feste Werte)" xfId="695" xr:uid="{00000000-0005-0000-0000-0000A4020000}"/>
    <cellStyle name="_Header_KER-2011-Überdeckung mit ALEA-mit KTR-Kosten" xfId="696" xr:uid="{00000000-0005-0000-0000-0000A5020000}"/>
    <cellStyle name="_Header_MIS_DFS1" xfId="697" xr:uid="{00000000-0005-0000-0000-0000A6020000}"/>
    <cellStyle name="_Header_MIS_DFS2" xfId="698" xr:uid="{00000000-0005-0000-0000-0000A7020000}"/>
    <cellStyle name="_Header_Tabelle1" xfId="699" xr:uid="{00000000-0005-0000-0000-0000A8020000}"/>
    <cellStyle name="_Header_TWR TXL_BER" xfId="700" xr:uid="{00000000-0005-0000-0000-0000A9020000}"/>
    <cellStyle name="_Header_Überleitung ins EU-Berichtswesen" xfId="701" xr:uid="{00000000-0005-0000-0000-0000AA020000}"/>
    <cellStyle name="_Hébergement SI" xfId="702" xr:uid="{00000000-0005-0000-0000-0000AB020000}"/>
    <cellStyle name="_Hébergement SI_PLF 2012 - MCC - Arbitrages" xfId="703" xr:uid="{00000000-0005-0000-0000-0000AC020000}"/>
    <cellStyle name="_Hébergement SI_Triennal 2011-2013 détaillé V11" xfId="704" xr:uid="{00000000-0005-0000-0000-0000AD020000}"/>
    <cellStyle name="_Hébergement SI_Triennal 2011-2013 détaillé V11_PLF 2012 - MCC - Arbitrages" xfId="705" xr:uid="{00000000-0005-0000-0000-0000AE020000}"/>
    <cellStyle name="_Investissements" xfId="706" xr:uid="{00000000-0005-0000-0000-0000AF020000}"/>
    <cellStyle name="_Investissements 2" xfId="707" xr:uid="{00000000-0005-0000-0000-0000B0020000}"/>
    <cellStyle name="_Investissements 3" xfId="708" xr:uid="{00000000-0005-0000-0000-0000B1020000}"/>
    <cellStyle name="_LOT2" xfId="709" xr:uid="{00000000-0005-0000-0000-0000B2020000}"/>
    <cellStyle name="_LOT2_PLF 2012 - MCC - Arbitrages" xfId="710" xr:uid="{00000000-0005-0000-0000-0000B3020000}"/>
    <cellStyle name="_LOT2_Triennal 2011-2013 détaillé V11" xfId="711" xr:uid="{00000000-0005-0000-0000-0000B4020000}"/>
    <cellStyle name="_LOT2_Triennal 2011-2013 détaillé V11_PLF 2012 - MCC - Arbitrages" xfId="712" xr:uid="{00000000-0005-0000-0000-0000B5020000}"/>
    <cellStyle name="_LOT4 intérieur MIOMCT" xfId="713" xr:uid="{00000000-0005-0000-0000-0000B6020000}"/>
    <cellStyle name="_LOT4 intérieur MIOMCT_PLF 2012 - MCC - Arbitrages" xfId="714" xr:uid="{00000000-0005-0000-0000-0000B7020000}"/>
    <cellStyle name="_LOT4 MEEDDAT" xfId="715" xr:uid="{00000000-0005-0000-0000-0000B8020000}"/>
    <cellStyle name="_LOT4 MEEDDAT_PLF 2012 - MCC - Arbitrages" xfId="716" xr:uid="{00000000-0005-0000-0000-0000B9020000}"/>
    <cellStyle name="_Maquette classeurs de prévision 2011" xfId="717" xr:uid="{00000000-0005-0000-0000-0000BA020000}"/>
    <cellStyle name="_Maquette classeurs de prévision 2011 2" xfId="718" xr:uid="{00000000-0005-0000-0000-0000BB020000}"/>
    <cellStyle name="_Maquette classeurs de prévision 2011_01.P614_DTA JPE 2014_V2-bis" xfId="719" xr:uid="{00000000-0005-0000-0000-0000BC020000}"/>
    <cellStyle name="_Maquette classeurs de prévision 2011_01.P614_DTA JPE 2014_V2-bis 2" xfId="720" xr:uid="{00000000-0005-0000-0000-0000BD020000}"/>
    <cellStyle name="_Maquette classeurs de prévision 2011_2013 03 05 ANNEXES circulaire sécurisation" xfId="721" xr:uid="{00000000-0005-0000-0000-0000BE020000}"/>
    <cellStyle name="_Maquette classeurs de prévision 2011_2013 03 05 arbitrages PLF 2014" xfId="722" xr:uid="{00000000-0005-0000-0000-0000BF020000}"/>
    <cellStyle name="_Maquette classeurs de prévision 2011_annexe5_arbitrage_OPE" xfId="723" xr:uid="{00000000-0005-0000-0000-0000C0020000}"/>
    <cellStyle name="_Maquette classeurs de prévision 2011_annexe5_circ_OPE (2)" xfId="724" xr:uid="{00000000-0005-0000-0000-0000C1020000}"/>
    <cellStyle name="_Maquette classeurs de prévision 2011_Classeur3" xfId="725" xr:uid="{00000000-0005-0000-0000-0000C2020000}"/>
    <cellStyle name="_Maquette classeurs de prévision 2011_Classeur4" xfId="726" xr:uid="{00000000-0005-0000-0000-0000C3020000}"/>
    <cellStyle name="_Maquette classeurs de prévision 2011_Classeur5" xfId="727" xr:uid="{00000000-0005-0000-0000-0000C4020000}"/>
    <cellStyle name="_Maquette classeurs de prévision 2011_Classeur6" xfId="728" xr:uid="{00000000-0005-0000-0000-0000C5020000}"/>
    <cellStyle name="_Maquette classeurs de prévision 2011_Classeur7" xfId="729" xr:uid="{00000000-0005-0000-0000-0000C6020000}"/>
    <cellStyle name="_Maquette classeurs de prévision 2011_Dépenses par titre et par action JPE2014" xfId="730" xr:uid="{00000000-0005-0000-0000-0000C7020000}"/>
    <cellStyle name="_Maquette classeurs de prévision 2011_M-08_triennal_DSNA" xfId="731" xr:uid="{00000000-0005-0000-0000-0000C8020000}"/>
    <cellStyle name="_Maquette classeurs de prévision 2011_MEDDE - dossier arbitrage PLF 2013-2015 arbitrage v1" xfId="732" xr:uid="{00000000-0005-0000-0000-0000C9020000}"/>
    <cellStyle name="_Maquette classeurs de prévision 2011_OPE_CAS pension_05juil_18h" xfId="733" xr:uid="{00000000-0005-0000-0000-0000CA020000}"/>
    <cellStyle name="_Maquette classeurs de prévision 2011_PLF 2012 - MCC - Arbitrages" xfId="734" xr:uid="{00000000-0005-0000-0000-0000CB020000}"/>
    <cellStyle name="_Maquette classeurs de prévision 2011_Synthèse_CAS_Pensions_17juil_22h30" xfId="735" xr:uid="{00000000-0005-0000-0000-0000CC020000}"/>
    <cellStyle name="_Maquette classeurs de prévision 2011_Synthèse_CAS_Pensions_29juin_19h" xfId="736" xr:uid="{00000000-0005-0000-0000-0000CD020000}"/>
    <cellStyle name="_Maquette classeurs de prévision 2011_Synthèse_CAS_Pensions_30juil_11h" xfId="737" xr:uid="{00000000-0005-0000-0000-0000CE020000}"/>
    <cellStyle name="_Nosia BPlan V0 10D" xfId="738" xr:uid="{00000000-0005-0000-0000-0000CF020000}"/>
    <cellStyle name="_Nosia BPlan V0 10D 2" xfId="739" xr:uid="{00000000-0005-0000-0000-0000D0020000}"/>
    <cellStyle name="_Nosia BPlan V0 10D 3" xfId="740" xr:uid="{00000000-0005-0000-0000-0000D1020000}"/>
    <cellStyle name="_OPE_Bud_EmploisCAS" xfId="741" xr:uid="{00000000-0005-0000-0000-0000D2020000}"/>
    <cellStyle name="_OPE_Bud_EmploisCAS 2" xfId="742" xr:uid="{00000000-0005-0000-0000-0000D3020000}"/>
    <cellStyle name="_OPE_Bud_EmploisCAS_01.P614_DTA JPE 2014_V2-bis" xfId="743" xr:uid="{00000000-0005-0000-0000-0000D4020000}"/>
    <cellStyle name="_OPE_Bud_EmploisCAS_01.P614_DTA JPE 2014_V2-bis 2" xfId="744" xr:uid="{00000000-0005-0000-0000-0000D5020000}"/>
    <cellStyle name="_OPE_Bud_EmploisCAS_Dépenses par titre et par action JPE2014" xfId="745" xr:uid="{00000000-0005-0000-0000-0000D6020000}"/>
    <cellStyle name="_OPE_Bud_EmploisCAS_M-08_triennal_DSNA" xfId="746" xr:uid="{00000000-0005-0000-0000-0000D7020000}"/>
    <cellStyle name="_P 751 - PMT - fichier de travail (2)" xfId="747" xr:uid="{00000000-0005-0000-0000-0000D8020000}"/>
    <cellStyle name="_Pg 751_PLF 2012_Fiche comp n3_Maquette constante (2)" xfId="748" xr:uid="{00000000-0005-0000-0000-0000D9020000}"/>
    <cellStyle name="_PITE Position DMAT (2)" xfId="749" xr:uid="{00000000-0005-0000-0000-0000DA020000}"/>
    <cellStyle name="_PMT 2013-2016 CAS AMENDES" xfId="750" xr:uid="{00000000-0005-0000-0000-0000DB020000}"/>
    <cellStyle name="_PMT Mission EDAD - Tour 2 - v.1" xfId="751" xr:uid="{00000000-0005-0000-0000-0000DC020000}"/>
    <cellStyle name="_PMToperateurs2MPAP" xfId="752" xr:uid="{00000000-0005-0000-0000-0000DD020000}"/>
    <cellStyle name="_PnL VF RTE CNES  Réseau 16 11 2005 V2" xfId="753" xr:uid="{00000000-0005-0000-0000-0000DE020000}"/>
    <cellStyle name="_PnL VF RTE CNES  Réseau 16 11 2005 V2 2" xfId="754" xr:uid="{00000000-0005-0000-0000-0000DF020000}"/>
    <cellStyle name="_PnL VF RTE CNES  Réseau 16 11 2005 V2 3" xfId="755" xr:uid="{00000000-0005-0000-0000-0000E0020000}"/>
    <cellStyle name="_prev 5bcl V2 modéré avec stabilisation pour CL" xfId="756" xr:uid="{00000000-0005-0000-0000-0000E1020000}"/>
    <cellStyle name="_Prev. Exe. 1" xfId="757" xr:uid="{00000000-0005-0000-0000-0000E2020000}"/>
    <cellStyle name="_PREX MARS onglet T3 CAS" xfId="758" xr:uid="{00000000-0005-0000-0000-0000E3020000}"/>
    <cellStyle name="_PREX OCTOBRE BASE 1 BE" xfId="759" xr:uid="{00000000-0005-0000-0000-0000E4020000}"/>
    <cellStyle name="_PrEx-juillet2011 v8" xfId="760" xr:uid="{00000000-0005-0000-0000-0000E5020000}"/>
    <cellStyle name="_PrEx-juillet2011 v8_2013 03 05 ANNEXES circulaire sécurisation" xfId="761" xr:uid="{00000000-0005-0000-0000-0000E6020000}"/>
    <cellStyle name="_PrEx-juillet2011 v8_2013 03 05 arbitrages PLF 2014" xfId="762" xr:uid="{00000000-0005-0000-0000-0000E7020000}"/>
    <cellStyle name="_PrEx-juillet2011 v8_annexe5_arbitrage_OPE" xfId="763" xr:uid="{00000000-0005-0000-0000-0000E8020000}"/>
    <cellStyle name="_PrEx-juillet2011 v8_annexe5_circ_OPE (2)" xfId="764" xr:uid="{00000000-0005-0000-0000-0000E9020000}"/>
    <cellStyle name="_PrEx-juillet2011 v8_Classeur5" xfId="765" xr:uid="{00000000-0005-0000-0000-0000EA020000}"/>
    <cellStyle name="_PrEx-nov_2011 v02" xfId="766" xr:uid="{00000000-0005-0000-0000-0000EB020000}"/>
    <cellStyle name="_RangeColumns" xfId="767" xr:uid="{00000000-0005-0000-0000-0000EC020000}"/>
    <cellStyle name="_RangeColumns 2" xfId="768" xr:uid="{00000000-0005-0000-0000-0000ED020000}"/>
    <cellStyle name="_RangeColumns 2 2" xfId="14811" xr:uid="{00000000-0005-0000-0000-0000EE020000}"/>
    <cellStyle name="_RangeColumns 2 2 2" xfId="25682" xr:uid="{7A13C374-6F3D-46D6-BD5F-6AF3CCF69BCB}"/>
    <cellStyle name="_RangeColumns 3" xfId="769" xr:uid="{00000000-0005-0000-0000-0000EF020000}"/>
    <cellStyle name="_RangeColumns 3 2" xfId="770" xr:uid="{00000000-0005-0000-0000-0000F0020000}"/>
    <cellStyle name="_RangeColumns 3 2 2" xfId="14813" xr:uid="{00000000-0005-0000-0000-0000F1020000}"/>
    <cellStyle name="_RangeColumns 3 2 2 2" xfId="25684" xr:uid="{7D0816FF-B81D-456F-A8EF-8D24A79286F5}"/>
    <cellStyle name="_RangeColumns 3 3" xfId="14812" xr:uid="{00000000-0005-0000-0000-0000F2020000}"/>
    <cellStyle name="_RangeColumns 3 3 2" xfId="25683" xr:uid="{52FECFB5-4E9A-4B2E-B232-54EACB492643}"/>
    <cellStyle name="_RangeColumns 4" xfId="771" xr:uid="{00000000-0005-0000-0000-0000F3020000}"/>
    <cellStyle name="_RangeColumns 4 2" xfId="14814" xr:uid="{00000000-0005-0000-0000-0000F4020000}"/>
    <cellStyle name="_RangeColumns 4 2 2" xfId="25685" xr:uid="{0716B778-AE9D-46AB-84F2-6255C81D8CA8}"/>
    <cellStyle name="_RangeColumns 5" xfId="772" xr:uid="{00000000-0005-0000-0000-0000F5020000}"/>
    <cellStyle name="_RangeColumns 5 2" xfId="14815" xr:uid="{00000000-0005-0000-0000-0000F6020000}"/>
    <cellStyle name="_RangeColumns 5 2 2" xfId="25686" xr:uid="{DB8D9036-E1F0-4859-9EAC-A28053829978}"/>
    <cellStyle name="_RangeColumns 6" xfId="14810" xr:uid="{00000000-0005-0000-0000-0000F7020000}"/>
    <cellStyle name="_RangeColumns 6 2" xfId="25681" xr:uid="{91660EDC-CA3C-4512-9A1F-5DDA9B0284DD}"/>
    <cellStyle name="_RangeData" xfId="773" xr:uid="{00000000-0005-0000-0000-0000F8020000}"/>
    <cellStyle name="_RangeData 2" xfId="774" xr:uid="{00000000-0005-0000-0000-0000F9020000}"/>
    <cellStyle name="_RangeData 2 2" xfId="14817" xr:uid="{00000000-0005-0000-0000-0000FA020000}"/>
    <cellStyle name="_RangeData 2 2 2" xfId="25688" xr:uid="{7749A997-3A46-49EB-9D11-18ABBDCDE0BD}"/>
    <cellStyle name="_RangeData 3" xfId="775" xr:uid="{00000000-0005-0000-0000-0000FB020000}"/>
    <cellStyle name="_RangeData 3 2" xfId="776" xr:uid="{00000000-0005-0000-0000-0000FC020000}"/>
    <cellStyle name="_RangeData 3 2 2" xfId="14819" xr:uid="{00000000-0005-0000-0000-0000FD020000}"/>
    <cellStyle name="_RangeData 3 2 2 2" xfId="25690" xr:uid="{01C4BDB7-0269-4390-A56D-D6204A63ACF4}"/>
    <cellStyle name="_RangeData 3 3" xfId="14818" xr:uid="{00000000-0005-0000-0000-0000FE020000}"/>
    <cellStyle name="_RangeData 3 3 2" xfId="25689" xr:uid="{212A3855-C51A-4A11-ACD9-7881FD3B34D4}"/>
    <cellStyle name="_RangeData 4" xfId="777" xr:uid="{00000000-0005-0000-0000-0000FF020000}"/>
    <cellStyle name="_RangeData 4 2" xfId="14820" xr:uid="{00000000-0005-0000-0000-000000030000}"/>
    <cellStyle name="_RangeData 4 2 2" xfId="25691" xr:uid="{6791B0E8-CCBE-4E40-A042-6D4912495FEE}"/>
    <cellStyle name="_RangeData 5" xfId="778" xr:uid="{00000000-0005-0000-0000-000001030000}"/>
    <cellStyle name="_RangeData 5 2" xfId="14821" xr:uid="{00000000-0005-0000-0000-000002030000}"/>
    <cellStyle name="_RangeData 5 2 2" xfId="25692" xr:uid="{8EBAFC05-7626-4484-8850-776FF02C4424}"/>
    <cellStyle name="_RangeData 6" xfId="14816" xr:uid="{00000000-0005-0000-0000-000003030000}"/>
    <cellStyle name="_RangeData 6 2" xfId="25687" xr:uid="{1513B156-390E-466D-815C-5A5CE7857D1B}"/>
    <cellStyle name="_RangeProperties" xfId="779" xr:uid="{00000000-0005-0000-0000-000004030000}"/>
    <cellStyle name="_RangeProperties 2" xfId="780" xr:uid="{00000000-0005-0000-0000-000005030000}"/>
    <cellStyle name="_RangeProperties 2 2" xfId="14823" xr:uid="{00000000-0005-0000-0000-000006030000}"/>
    <cellStyle name="_RangeProperties 2 2 2" xfId="25694" xr:uid="{5597FF96-6326-47D1-810E-724B10714043}"/>
    <cellStyle name="_RangeProperties 3" xfId="781" xr:uid="{00000000-0005-0000-0000-000007030000}"/>
    <cellStyle name="_RangeProperties 3 2" xfId="782" xr:uid="{00000000-0005-0000-0000-000008030000}"/>
    <cellStyle name="_RangeProperties 3 2 2" xfId="14825" xr:uid="{00000000-0005-0000-0000-000009030000}"/>
    <cellStyle name="_RangeProperties 3 2 2 2" xfId="25696" xr:uid="{F5EE51E4-4FEB-44CE-9F87-A11D4364BC0E}"/>
    <cellStyle name="_RangeProperties 3 3" xfId="14824" xr:uid="{00000000-0005-0000-0000-00000A030000}"/>
    <cellStyle name="_RangeProperties 3 3 2" xfId="25695" xr:uid="{491B9793-EA56-4536-95A3-3CC7F6BE1ED1}"/>
    <cellStyle name="_RangeProperties 4" xfId="783" xr:uid="{00000000-0005-0000-0000-00000B030000}"/>
    <cellStyle name="_RangeProperties 4 2" xfId="14826" xr:uid="{00000000-0005-0000-0000-00000C030000}"/>
    <cellStyle name="_RangeProperties 4 2 2" xfId="25697" xr:uid="{BF8B19F3-3925-40CF-936A-92FFEEE25ABA}"/>
    <cellStyle name="_RangeProperties 5" xfId="784" xr:uid="{00000000-0005-0000-0000-00000D030000}"/>
    <cellStyle name="_RangeProperties 5 2" xfId="14827" xr:uid="{00000000-0005-0000-0000-00000E030000}"/>
    <cellStyle name="_RangeProperties 5 2 2" xfId="25698" xr:uid="{C42457DB-37E8-4DFB-96CC-0ADA3971D38B}"/>
    <cellStyle name="_RangeProperties 6" xfId="14822" xr:uid="{00000000-0005-0000-0000-00000F030000}"/>
    <cellStyle name="_RangeProperties 6 2" xfId="25693" xr:uid="{0A64A9E3-5C6F-45B6-9633-264039E5CF5B}"/>
    <cellStyle name="_RangePropertiesColumns" xfId="785" xr:uid="{00000000-0005-0000-0000-000010030000}"/>
    <cellStyle name="_RangePropertiesColumns 2" xfId="786" xr:uid="{00000000-0005-0000-0000-000011030000}"/>
    <cellStyle name="_RangePropertiesColumns 2 2" xfId="14829" xr:uid="{00000000-0005-0000-0000-000012030000}"/>
    <cellStyle name="_RangePropertiesColumns 2 2 2" xfId="25700" xr:uid="{71DD916D-4BF4-4F72-BB02-435321B03405}"/>
    <cellStyle name="_RangePropertiesColumns 3" xfId="787" xr:uid="{00000000-0005-0000-0000-000013030000}"/>
    <cellStyle name="_RangePropertiesColumns 3 2" xfId="788" xr:uid="{00000000-0005-0000-0000-000014030000}"/>
    <cellStyle name="_RangePropertiesColumns 3 2 2" xfId="14831" xr:uid="{00000000-0005-0000-0000-000015030000}"/>
    <cellStyle name="_RangePropertiesColumns 3 2 2 2" xfId="25702" xr:uid="{523FBC1F-41FC-4B84-974A-9B27913FFF9A}"/>
    <cellStyle name="_RangePropertiesColumns 3 3" xfId="14830" xr:uid="{00000000-0005-0000-0000-000016030000}"/>
    <cellStyle name="_RangePropertiesColumns 3 3 2" xfId="25701" xr:uid="{F1925B54-1987-4380-A111-AB19E10C5C64}"/>
    <cellStyle name="_RangePropertiesColumns 4" xfId="789" xr:uid="{00000000-0005-0000-0000-000017030000}"/>
    <cellStyle name="_RangePropertiesColumns 4 2" xfId="14832" xr:uid="{00000000-0005-0000-0000-000018030000}"/>
    <cellStyle name="_RangePropertiesColumns 4 2 2" xfId="25703" xr:uid="{3E47F2B1-DC00-470D-BE59-39643DDC542E}"/>
    <cellStyle name="_RangePropertiesColumns 5" xfId="790" xr:uid="{00000000-0005-0000-0000-000019030000}"/>
    <cellStyle name="_RangePropertiesColumns 5 2" xfId="14833" xr:uid="{00000000-0005-0000-0000-00001A030000}"/>
    <cellStyle name="_RangePropertiesColumns 5 2 2" xfId="25704" xr:uid="{7DF5C75A-5805-45BA-AEE7-C8D01FE0D1DB}"/>
    <cellStyle name="_RangePropertiesColumns 6" xfId="14828" xr:uid="{00000000-0005-0000-0000-00001B030000}"/>
    <cellStyle name="_RangePropertiesColumns 6 2" xfId="25699" xr:uid="{9F6B219F-7A21-4D0C-819D-ABC8AE203442}"/>
    <cellStyle name="_RangeRows" xfId="791" xr:uid="{00000000-0005-0000-0000-00001C030000}"/>
    <cellStyle name="_RangeRows 2" xfId="792" xr:uid="{00000000-0005-0000-0000-00001D030000}"/>
    <cellStyle name="_RangeRows 2 2" xfId="14835" xr:uid="{00000000-0005-0000-0000-00001E030000}"/>
    <cellStyle name="_RangeRows 2 2 2" xfId="25706" xr:uid="{2FFC78F1-9F61-4101-B548-80B4C078B9B2}"/>
    <cellStyle name="_RangeRows 3" xfId="793" xr:uid="{00000000-0005-0000-0000-00001F030000}"/>
    <cellStyle name="_RangeRows 3 2" xfId="794" xr:uid="{00000000-0005-0000-0000-000020030000}"/>
    <cellStyle name="_RangeRows 3 2 2" xfId="14837" xr:uid="{00000000-0005-0000-0000-000021030000}"/>
    <cellStyle name="_RangeRows 3 2 2 2" xfId="25708" xr:uid="{FE5C9266-8164-4F8A-A549-F94405275359}"/>
    <cellStyle name="_RangeRows 3 3" xfId="14836" xr:uid="{00000000-0005-0000-0000-000022030000}"/>
    <cellStyle name="_RangeRows 3 3 2" xfId="25707" xr:uid="{33FAEAD7-FA0A-45D1-9EFC-CBDA2270DAAA}"/>
    <cellStyle name="_RangeRows 4" xfId="795" xr:uid="{00000000-0005-0000-0000-000023030000}"/>
    <cellStyle name="_RangeRows 4 2" xfId="14838" xr:uid="{00000000-0005-0000-0000-000024030000}"/>
    <cellStyle name="_RangeRows 4 2 2" xfId="25709" xr:uid="{C9F5016B-A6D8-4D08-BF7D-3B8D3BCAAFD5}"/>
    <cellStyle name="_RangeRows 5" xfId="796" xr:uid="{00000000-0005-0000-0000-000025030000}"/>
    <cellStyle name="_RangeRows 5 2" xfId="14839" xr:uid="{00000000-0005-0000-0000-000026030000}"/>
    <cellStyle name="_RangeRows 5 2 2" xfId="25710" xr:uid="{1F07A3AF-205E-45B8-97E9-AF001B0E62B5}"/>
    <cellStyle name="_RangeRows 6" xfId="14834" xr:uid="{00000000-0005-0000-0000-000027030000}"/>
    <cellStyle name="_RangeRows 6 2" xfId="25705" xr:uid="{C921B240-EA71-46F6-8280-9BF00668A4F1}"/>
    <cellStyle name="_RangeSlicer" xfId="797" xr:uid="{00000000-0005-0000-0000-000028030000}"/>
    <cellStyle name="_Row1" xfId="798" xr:uid="{00000000-0005-0000-0000-000029030000}"/>
    <cellStyle name="_Row1_ Bremen" xfId="799" xr:uid="{00000000-0005-0000-0000-00002A030000}"/>
    <cellStyle name="_Row1_ Dresden" xfId="800" xr:uid="{00000000-0005-0000-0000-00002B030000}"/>
    <cellStyle name="_Row1_ Düsseldorf" xfId="801" xr:uid="{00000000-0005-0000-0000-00002C030000}"/>
    <cellStyle name="_Row1_ Köln Bonn" xfId="802" xr:uid="{00000000-0005-0000-0000-00002D030000}"/>
    <cellStyle name="_Row1_ München" xfId="803" xr:uid="{00000000-0005-0000-0000-00002E030000}"/>
    <cellStyle name="_Row1_bAV je KTR" xfId="804" xr:uid="{00000000-0005-0000-0000-00002F030000}"/>
    <cellStyle name="_Row1_Berlin BBI" xfId="805" xr:uid="{00000000-0005-0000-0000-000030030000}"/>
    <cellStyle name="_Row1_Berlin Tegel" xfId="806" xr:uid="{00000000-0005-0000-0000-000031030000}"/>
    <cellStyle name="_Row1_Brücke Mifri" xfId="807" xr:uid="{00000000-0005-0000-0000-000032030000}"/>
    <cellStyle name="_Row1_Brücke RP" xfId="808" xr:uid="{00000000-0005-0000-0000-000033030000}"/>
    <cellStyle name="_Row1_Datenbasis-DFS_SAP-DFS2.2014" xfId="809" xr:uid="{00000000-0005-0000-0000-000034030000}"/>
    <cellStyle name="_Row1_Datenbasis-STRECKE_SAP-DFS2.201" xfId="810" xr:uid="{00000000-0005-0000-0000-000035030000}"/>
    <cellStyle name="_Row1_Eingabe-KTR" xfId="811" xr:uid="{00000000-0005-0000-0000-000036030000}"/>
    <cellStyle name="_Row1_Ek Gebühr KCB" xfId="812" xr:uid="{00000000-0005-0000-0000-000037030000}"/>
    <cellStyle name="_Row1_Ek Preisfinanziert" xfId="813" xr:uid="{00000000-0005-0000-0000-000038030000}"/>
    <cellStyle name="_Row1_Enroute" xfId="814" xr:uid="{00000000-0005-0000-0000-000039030000}"/>
    <cellStyle name="_Row1_Erfurt" xfId="815" xr:uid="{00000000-0005-0000-0000-00003A030000}"/>
    <cellStyle name="_Row1_ERW2013" xfId="816" xr:uid="{00000000-0005-0000-0000-00003B030000}"/>
    <cellStyle name="_Row1_EU-BW" xfId="817" xr:uid="{00000000-0005-0000-0000-00003C030000}"/>
    <cellStyle name="_Row1_EU-Tabellen" xfId="818" xr:uid="{00000000-0005-0000-0000-00003D030000}"/>
    <cellStyle name="_Row1_Ford_Verbl LuL" xfId="819" xr:uid="{00000000-0005-0000-0000-00003E030000}"/>
    <cellStyle name="_Row1_Ford_Verbl LuL_Additional information tables" xfId="820" xr:uid="{00000000-0005-0000-0000-00003F030000}"/>
    <cellStyle name="_Row1_Ford_Verbl LuL_Berechnung CoC nach CAPM" xfId="821" xr:uid="{00000000-0005-0000-0000-000040030000}"/>
    <cellStyle name="_Row1_Ford_Verbl LuL_Berechnung CoC nach CAPM_KTR An-Abflug" xfId="822" xr:uid="{00000000-0005-0000-0000-000041030000}"/>
    <cellStyle name="_Row1_Ford_Verbl LuL_Berechnung CoC nach CAPM_KTR Strecke" xfId="823" xr:uid="{00000000-0005-0000-0000-000042030000}"/>
    <cellStyle name="_Row1_Ford_Verbl LuL_KTR An-Abflug" xfId="824" xr:uid="{00000000-0005-0000-0000-000043030000}"/>
    <cellStyle name="_Row1_Ford_Verbl LuL_KTR Strecke" xfId="825" xr:uid="{00000000-0005-0000-0000-000044030000}"/>
    <cellStyle name="_Row1_Ford_Verbl LuL_Regulatory AssetBase mit Ist 13" xfId="826" xr:uid="{00000000-0005-0000-0000-000045030000}"/>
    <cellStyle name="_Row1_Ford_Verbl LuL_Regulatory AssetBase mit Ist 13_KTR An-Abflug" xfId="827" xr:uid="{00000000-0005-0000-0000-000046030000}"/>
    <cellStyle name="_Row1_Ford_Verbl LuL_Regulatory AssetBase mit Ist 13_KTR Strecke" xfId="828" xr:uid="{00000000-0005-0000-0000-000047030000}"/>
    <cellStyle name="_Row1_Ford_Verbl LuL_Tabellarische Darstellung" xfId="829" xr:uid="{00000000-0005-0000-0000-000048030000}"/>
    <cellStyle name="_Row1_Ford_Verbl LuL_Tabellarische Darstellung_KTR An-Abflug" xfId="830" xr:uid="{00000000-0005-0000-0000-000049030000}"/>
    <cellStyle name="_Row1_Ford_Verbl LuL_Tabellarische Darstellung_KTR Strecke" xfId="831" xr:uid="{00000000-0005-0000-0000-00004A030000}"/>
    <cellStyle name="_Row1_Frankfurt" xfId="832" xr:uid="{00000000-0005-0000-0000-00004B030000}"/>
    <cellStyle name="_Row1_Gebühren JP 2013 Stand 2. SV_Stand 13.12.2012" xfId="833" xr:uid="{00000000-0005-0000-0000-00004C030000}"/>
    <cellStyle name="_Row1_Gebühren JP 2013 Stand 2. SV_Stand 13.12.2012_Additional information tables" xfId="834" xr:uid="{00000000-0005-0000-0000-00004D030000}"/>
    <cellStyle name="_Row1_Gebühren JP 2013 Stand 2. SV_Stand 13.12.2012_Berechnung CoC nach CAPM" xfId="835" xr:uid="{00000000-0005-0000-0000-00004E030000}"/>
    <cellStyle name="_Row1_Gebühren JP 2013 Stand 2. SV_Stand 13.12.2012_Berechnung CoC nach CAPM_KTR An-Abflug" xfId="836" xr:uid="{00000000-0005-0000-0000-00004F030000}"/>
    <cellStyle name="_Row1_Gebühren JP 2013 Stand 2. SV_Stand 13.12.2012_Berechnung CoC nach CAPM_KTR Strecke" xfId="837" xr:uid="{00000000-0005-0000-0000-000050030000}"/>
    <cellStyle name="_Row1_Gebühren JP 2013 Stand 2. SV_Stand 13.12.2012_KTR An-Abflug" xfId="838" xr:uid="{00000000-0005-0000-0000-000051030000}"/>
    <cellStyle name="_Row1_Gebühren JP 2013 Stand 2. SV_Stand 13.12.2012_KTR Strecke" xfId="839" xr:uid="{00000000-0005-0000-0000-000052030000}"/>
    <cellStyle name="_Row1_Gebühren JP 2013 Stand 2. SV_Stand 13.12.2012_Regulatory AssetBase mit Ist 13" xfId="840" xr:uid="{00000000-0005-0000-0000-000053030000}"/>
    <cellStyle name="_Row1_Gebühren JP 2013 Stand 2. SV_Stand 13.12.2012_Regulatory AssetBase mit Ist 13_KTR An-Abflug" xfId="841" xr:uid="{00000000-0005-0000-0000-000054030000}"/>
    <cellStyle name="_Row1_Gebühren JP 2013 Stand 2. SV_Stand 13.12.2012_Regulatory AssetBase mit Ist 13_KTR Strecke" xfId="842" xr:uid="{00000000-0005-0000-0000-000055030000}"/>
    <cellStyle name="_Row1_Gebühren JP 2013 Stand 2. SV_Stand 13.12.2012_Tabellarische Darstellung" xfId="843" xr:uid="{00000000-0005-0000-0000-000056030000}"/>
    <cellStyle name="_Row1_Gebühren JP 2013 Stand 2. SV_Stand 13.12.2012_Tabellarische Darstellung_KTR An-Abflug" xfId="844" xr:uid="{00000000-0005-0000-0000-000057030000}"/>
    <cellStyle name="_Row1_Gebühren JP 2013 Stand 2. SV_Stand 13.12.2012_Tabellarische Darstellung_KTR Strecke" xfId="845" xr:uid="{00000000-0005-0000-0000-000058030000}"/>
    <cellStyle name="_Row1_Gebührenbilanz - Aufbau" xfId="846" xr:uid="{00000000-0005-0000-0000-000059030000}"/>
    <cellStyle name="_Row1_Gebührenbilanz - Aufbau_1" xfId="847" xr:uid="{00000000-0005-0000-0000-00005A030000}"/>
    <cellStyle name="_Row1_Gebührenbilanz - Aufbau_1_Additional information tables" xfId="848" xr:uid="{00000000-0005-0000-0000-00005B030000}"/>
    <cellStyle name="_Row1_Gebührenbilanz - Aufbau_1_Berechnung CoC nach CAPM" xfId="849" xr:uid="{00000000-0005-0000-0000-00005C030000}"/>
    <cellStyle name="_Row1_Gebührenbilanz - Aufbau_1_Berechnung CoC nach CAPM_KTR An-Abflug" xfId="850" xr:uid="{00000000-0005-0000-0000-00005D030000}"/>
    <cellStyle name="_Row1_Gebührenbilanz - Aufbau_1_Berechnung CoC nach CAPM_KTR Strecke" xfId="851" xr:uid="{00000000-0005-0000-0000-00005E030000}"/>
    <cellStyle name="_Row1_Gebührenbilanz - Aufbau_1_KTR An-Abflug" xfId="852" xr:uid="{00000000-0005-0000-0000-00005F030000}"/>
    <cellStyle name="_Row1_Gebührenbilanz - Aufbau_1_KTR Strecke" xfId="853" xr:uid="{00000000-0005-0000-0000-000060030000}"/>
    <cellStyle name="_Row1_Gebührenbilanz - Aufbau_1_Regulatory AssetBase mit Ist 13" xfId="854" xr:uid="{00000000-0005-0000-0000-000061030000}"/>
    <cellStyle name="_Row1_Gebührenbilanz - Aufbau_1_Regulatory AssetBase mit Ist 13_KTR An-Abflug" xfId="855" xr:uid="{00000000-0005-0000-0000-000062030000}"/>
    <cellStyle name="_Row1_Gebührenbilanz - Aufbau_1_Regulatory AssetBase mit Ist 13_KTR Strecke" xfId="856" xr:uid="{00000000-0005-0000-0000-000063030000}"/>
    <cellStyle name="_Row1_Gebührenbilanz - Aufbau_1_Tabellarische Darstellung" xfId="857" xr:uid="{00000000-0005-0000-0000-000064030000}"/>
    <cellStyle name="_Row1_Gebührenbilanz - Aufbau_1_Tabellarische Darstellung_KTR An-Abflug" xfId="858" xr:uid="{00000000-0005-0000-0000-000065030000}"/>
    <cellStyle name="_Row1_Gebührenbilanz - Aufbau_1_Tabellarische Darstellung_KTR Strecke" xfId="859" xr:uid="{00000000-0005-0000-0000-000066030000}"/>
    <cellStyle name="_Row1_Gebührenbilanz - Aufbau_BAV" xfId="860" xr:uid="{00000000-0005-0000-0000-000067030000}"/>
    <cellStyle name="_Row1_Gebührenbilanz - Aufbau_Enroute" xfId="861" xr:uid="{00000000-0005-0000-0000-000068030000}"/>
    <cellStyle name="_Row1_Gebührenbilanz - Aufbau_KTR An-Abflug" xfId="862" xr:uid="{00000000-0005-0000-0000-000069030000}"/>
    <cellStyle name="_Row1_Gebührenbilanz - Aufbau_KTR Strecke" xfId="863" xr:uid="{00000000-0005-0000-0000-00006A030000}"/>
    <cellStyle name="_Row1_Gesamtbilanz " xfId="864" xr:uid="{00000000-0005-0000-0000-00006B030000}"/>
    <cellStyle name="_Row1_Hamburg" xfId="865" xr:uid="{00000000-0005-0000-0000-00006C030000}"/>
    <cellStyle name="_Row1_Hannover" xfId="866" xr:uid="{00000000-0005-0000-0000-00006D030000}"/>
    <cellStyle name="_Row1_KTR An-Abflug" xfId="867" xr:uid="{00000000-0005-0000-0000-00006E030000}"/>
    <cellStyle name="_Row1_KTR An-Abflug_BAV" xfId="868" xr:uid="{00000000-0005-0000-0000-00006F030000}"/>
    <cellStyle name="_Row1_KTR An-Abflug_Enroute" xfId="869" xr:uid="{00000000-0005-0000-0000-000070030000}"/>
    <cellStyle name="_Row1_KTR An-Abflug_KTR An-Abflug" xfId="870" xr:uid="{00000000-0005-0000-0000-000071030000}"/>
    <cellStyle name="_Row1_KTR An-Abflug_KTR Strecke" xfId="871" xr:uid="{00000000-0005-0000-0000-000072030000}"/>
    <cellStyle name="_Row1_KTR Strecke" xfId="872" xr:uid="{00000000-0005-0000-0000-000073030000}"/>
    <cellStyle name="_Row1_KTR Strecke_KTR An-Abflug" xfId="873" xr:uid="{00000000-0005-0000-0000-000074030000}"/>
    <cellStyle name="_Row1_KTR Strecke_KTR Strecke" xfId="874" xr:uid="{00000000-0005-0000-0000-000075030000}"/>
    <cellStyle name="_Row1_Leipzig" xfId="875" xr:uid="{00000000-0005-0000-0000-000076030000}"/>
    <cellStyle name="_Row1_Münster Osnabrück" xfId="876" xr:uid="{00000000-0005-0000-0000-000077030000}"/>
    <cellStyle name="_Row1_Nürnberg" xfId="877" xr:uid="{00000000-0005-0000-0000-000078030000}"/>
    <cellStyle name="_Row1_Saarbrücken" xfId="878" xr:uid="{00000000-0005-0000-0000-000079030000}"/>
    <cellStyle name="_Row1_Schlüssel BNV" xfId="879" xr:uid="{00000000-0005-0000-0000-00007A030000}"/>
    <cellStyle name="_Row1_Schlüssel BNV_Additional information tables" xfId="880" xr:uid="{00000000-0005-0000-0000-00007B030000}"/>
    <cellStyle name="_Row1_Schlüssel BNV_Berechnung CoC nach CAPM" xfId="881" xr:uid="{00000000-0005-0000-0000-00007C030000}"/>
    <cellStyle name="_Row1_Schlüssel BNV_Berechnung CoC nach CAPM_KTR An-Abflug" xfId="882" xr:uid="{00000000-0005-0000-0000-00007D030000}"/>
    <cellStyle name="_Row1_Schlüssel BNV_Berechnung CoC nach CAPM_KTR Strecke" xfId="883" xr:uid="{00000000-0005-0000-0000-00007E030000}"/>
    <cellStyle name="_Row1_Schlüssel BNV_KTR An-Abflug" xfId="884" xr:uid="{00000000-0005-0000-0000-00007F030000}"/>
    <cellStyle name="_Row1_Schlüssel BNV_KTR Strecke" xfId="885" xr:uid="{00000000-0005-0000-0000-000080030000}"/>
    <cellStyle name="_Row1_Schlüssel BNV_Regulatory AssetBase mit Ist 13" xfId="886" xr:uid="{00000000-0005-0000-0000-000081030000}"/>
    <cellStyle name="_Row1_Schlüssel BNV_Regulatory AssetBase mit Ist 13_KTR An-Abflug" xfId="887" xr:uid="{00000000-0005-0000-0000-000082030000}"/>
    <cellStyle name="_Row1_Schlüssel BNV_Regulatory AssetBase mit Ist 13_KTR Strecke" xfId="888" xr:uid="{00000000-0005-0000-0000-000083030000}"/>
    <cellStyle name="_Row1_Schlüssel BNV_Tabellarische Darstellung" xfId="889" xr:uid="{00000000-0005-0000-0000-000084030000}"/>
    <cellStyle name="_Row1_Schlüssel BNV_Tabellarische Darstellung_KTR An-Abflug" xfId="890" xr:uid="{00000000-0005-0000-0000-000085030000}"/>
    <cellStyle name="_Row1_Schlüssel BNV_Tabellarische Darstellung_KTR Strecke" xfId="891" xr:uid="{00000000-0005-0000-0000-000086030000}"/>
    <cellStyle name="_Row1_Stuttgart" xfId="892" xr:uid="{00000000-0005-0000-0000-000087030000}"/>
    <cellStyle name="_Row1_Tabelle2" xfId="893" xr:uid="{00000000-0005-0000-0000-000088030000}"/>
    <cellStyle name="_Row1_Table 1 ANSP" xfId="894" xr:uid="{00000000-0005-0000-0000-000089030000}"/>
    <cellStyle name="_Row1_TABLE 2" xfId="895" xr:uid="{00000000-0005-0000-0000-00008A030000}"/>
    <cellStyle name="_Row1_TABLE 2 DFS" xfId="896" xr:uid="{00000000-0005-0000-0000-00008B030000}"/>
    <cellStyle name="_Row1_TWR TXL_BER" xfId="897" xr:uid="{00000000-0005-0000-0000-00008C030000}"/>
    <cellStyle name="_Row1_TWR TXL_BER_Berlin BBI 2" xfId="898" xr:uid="{00000000-0005-0000-0000-00008D030000}"/>
    <cellStyle name="_Row1_TWR TXL_BER_Bremen 2" xfId="899" xr:uid="{00000000-0005-0000-0000-00008E030000}"/>
    <cellStyle name="_Row1_TWR TXL_BER_Dresden2" xfId="900" xr:uid="{00000000-0005-0000-0000-00008F030000}"/>
    <cellStyle name="_Row1_TWR TXL_BER_Düsseldorf  2" xfId="901" xr:uid="{00000000-0005-0000-0000-000090030000}"/>
    <cellStyle name="_Row1_TWR TXL_BER_Erfurt 2" xfId="902" xr:uid="{00000000-0005-0000-0000-000091030000}"/>
    <cellStyle name="_Row1_TWR TXL_BER_Frankfurt 2" xfId="903" xr:uid="{00000000-0005-0000-0000-000092030000}"/>
    <cellStyle name="_Row1_TWR TXL_BER_Hamburg 2" xfId="904" xr:uid="{00000000-0005-0000-0000-000093030000}"/>
    <cellStyle name="_Row1_TWR TXL_BER_Hannover 2" xfId="905" xr:uid="{00000000-0005-0000-0000-000094030000}"/>
    <cellStyle name="_Row1_TWR TXL_BER_Köln Bonn 2" xfId="906" xr:uid="{00000000-0005-0000-0000-000095030000}"/>
    <cellStyle name="_Row1_TWR TXL_BER_Leipzig 2" xfId="907" xr:uid="{00000000-0005-0000-0000-000096030000}"/>
    <cellStyle name="_Row1_TWR TXL_BER_München 2" xfId="908" xr:uid="{00000000-0005-0000-0000-000097030000}"/>
    <cellStyle name="_Row1_TWR TXL_BER_Münster 2" xfId="909" xr:uid="{00000000-0005-0000-0000-000098030000}"/>
    <cellStyle name="_Row1_TWR TXL_BER_Nürnberg 2" xfId="910" xr:uid="{00000000-0005-0000-0000-000099030000}"/>
    <cellStyle name="_Row1_TWR TXL_BER_Saarbrücken 2" xfId="911" xr:uid="{00000000-0005-0000-0000-00009A030000}"/>
    <cellStyle name="_Row1_TWR TXL_BER_Stuttgart 2" xfId="912" xr:uid="{00000000-0005-0000-0000-00009B030000}"/>
    <cellStyle name="_Row1_Werte aktualisieren" xfId="926" xr:uid="{00000000-0005-0000-0000-00009C030000}"/>
    <cellStyle name="_Row1_Übersicht Modelle" xfId="913" xr:uid="{00000000-0005-0000-0000-00009D030000}"/>
    <cellStyle name="_Row1_Übersicht Modelle_Additional information tables" xfId="914" xr:uid="{00000000-0005-0000-0000-00009E030000}"/>
    <cellStyle name="_Row1_Übersicht Modelle_Berechnung CoC nach CAPM" xfId="915" xr:uid="{00000000-0005-0000-0000-00009F030000}"/>
    <cellStyle name="_Row1_Übersicht Modelle_Berechnung CoC nach CAPM_KTR An-Abflug" xfId="916" xr:uid="{00000000-0005-0000-0000-0000A0030000}"/>
    <cellStyle name="_Row1_Übersicht Modelle_Berechnung CoC nach CAPM_KTR Strecke" xfId="917" xr:uid="{00000000-0005-0000-0000-0000A1030000}"/>
    <cellStyle name="_Row1_Übersicht Modelle_KTR An-Abflug" xfId="918" xr:uid="{00000000-0005-0000-0000-0000A2030000}"/>
    <cellStyle name="_Row1_Übersicht Modelle_KTR Strecke" xfId="919" xr:uid="{00000000-0005-0000-0000-0000A3030000}"/>
    <cellStyle name="_Row1_Übersicht Modelle_Regulatory AssetBase mit Ist 13" xfId="920" xr:uid="{00000000-0005-0000-0000-0000A4030000}"/>
    <cellStyle name="_Row1_Übersicht Modelle_Regulatory AssetBase mit Ist 13_KTR An-Abflug" xfId="921" xr:uid="{00000000-0005-0000-0000-0000A5030000}"/>
    <cellStyle name="_Row1_Übersicht Modelle_Regulatory AssetBase mit Ist 13_KTR Strecke" xfId="922" xr:uid="{00000000-0005-0000-0000-0000A6030000}"/>
    <cellStyle name="_Row1_Übersicht Modelle_Tabellarische Darstellung" xfId="923" xr:uid="{00000000-0005-0000-0000-0000A7030000}"/>
    <cellStyle name="_Row1_Übersicht Modelle_Tabellarische Darstellung_KTR An-Abflug" xfId="924" xr:uid="{00000000-0005-0000-0000-0000A8030000}"/>
    <cellStyle name="_Row1_Übersicht Modelle_Tabellarische Darstellung_KTR Strecke" xfId="925" xr:uid="{00000000-0005-0000-0000-0000A9030000}"/>
    <cellStyle name="_Row1_Zsfssg" xfId="927" xr:uid="{00000000-0005-0000-0000-0000AA030000}"/>
    <cellStyle name="_Row2" xfId="928" xr:uid="{00000000-0005-0000-0000-0000AB030000}"/>
    <cellStyle name="_Row2_Aufteilung TWR-Standorte_2010" xfId="929" xr:uid="{00000000-0005-0000-0000-0000AC030000}"/>
    <cellStyle name="_Row2_Bruecke" xfId="931" xr:uid="{00000000-0005-0000-0000-0000AD030000}"/>
    <cellStyle name="_Row2_Brücke" xfId="930" xr:uid="{00000000-0005-0000-0000-0000AE030000}"/>
    <cellStyle name="_Row2_DB_Bereich" xfId="932" xr:uid="{00000000-0005-0000-0000-0000AF030000}"/>
    <cellStyle name="_Row2_Ek Preisfinanziert" xfId="933" xr:uid="{00000000-0005-0000-0000-0000B0030000}"/>
    <cellStyle name="_Row2_Ermittlung Überdeckung-vorl JA" xfId="934" xr:uid="{00000000-0005-0000-0000-0000B1030000}"/>
    <cellStyle name="_Row2_Gebührenbilanz - Aufbau" xfId="935" xr:uid="{00000000-0005-0000-0000-0000B2030000}"/>
    <cellStyle name="_Row2_KER" xfId="936" xr:uid="{00000000-0005-0000-0000-0000B3030000}"/>
    <cellStyle name="_Row2_KER-2007-Überdeckung mit ALEA-mit KTR-Kosten-Herleitung (feste Werte)" xfId="937" xr:uid="{00000000-0005-0000-0000-0000B4030000}"/>
    <cellStyle name="_Row2_KER-2011-Überdeckung mit ALEA-mit KTR-Kosten" xfId="938" xr:uid="{00000000-0005-0000-0000-0000B5030000}"/>
    <cellStyle name="_Row2_MIS_DFS1" xfId="939" xr:uid="{00000000-0005-0000-0000-0000B6030000}"/>
    <cellStyle name="_Row2_MIS_DFS2" xfId="940" xr:uid="{00000000-0005-0000-0000-0000B7030000}"/>
    <cellStyle name="_Row2_Tabelle1" xfId="941" xr:uid="{00000000-0005-0000-0000-0000B8030000}"/>
    <cellStyle name="_Row2_TWR TXL_BER" xfId="942" xr:uid="{00000000-0005-0000-0000-0000B9030000}"/>
    <cellStyle name="_Row2_Überleitung ins EU-Berichtswesen" xfId="943" xr:uid="{00000000-0005-0000-0000-0000BA030000}"/>
    <cellStyle name="_Row3" xfId="944" xr:uid="{00000000-0005-0000-0000-0000BB030000}"/>
    <cellStyle name="_Row3_Aufteilung TWR-Standorte_2010" xfId="945" xr:uid="{00000000-0005-0000-0000-0000BC030000}"/>
    <cellStyle name="_Row3_Bruecke" xfId="947" xr:uid="{00000000-0005-0000-0000-0000BD030000}"/>
    <cellStyle name="_Row3_Brücke" xfId="946" xr:uid="{00000000-0005-0000-0000-0000BE030000}"/>
    <cellStyle name="_Row3_DB_Bereich" xfId="948" xr:uid="{00000000-0005-0000-0000-0000BF030000}"/>
    <cellStyle name="_Row3_Ek Preisfinanziert" xfId="949" xr:uid="{00000000-0005-0000-0000-0000C0030000}"/>
    <cellStyle name="_Row3_Ermittlung Überdeckung-vorl JA" xfId="950" xr:uid="{00000000-0005-0000-0000-0000C1030000}"/>
    <cellStyle name="_Row3_Gebührenbilanz - Aufbau" xfId="951" xr:uid="{00000000-0005-0000-0000-0000C2030000}"/>
    <cellStyle name="_Row3_KER" xfId="952" xr:uid="{00000000-0005-0000-0000-0000C3030000}"/>
    <cellStyle name="_Row3_KER-2007-Überdeckung mit ALEA-mit KTR-Kosten-Herleitung (feste Werte)" xfId="953" xr:uid="{00000000-0005-0000-0000-0000C4030000}"/>
    <cellStyle name="_Row3_KER-2011-Überdeckung mit ALEA-mit KTR-Kosten" xfId="954" xr:uid="{00000000-0005-0000-0000-0000C5030000}"/>
    <cellStyle name="_Row3_MIS_DFS1" xfId="955" xr:uid="{00000000-0005-0000-0000-0000C6030000}"/>
    <cellStyle name="_Row3_MIS_DFS2" xfId="956" xr:uid="{00000000-0005-0000-0000-0000C7030000}"/>
    <cellStyle name="_Row3_Tabelle1" xfId="957" xr:uid="{00000000-0005-0000-0000-0000C8030000}"/>
    <cellStyle name="_Row3_TWR TXL_BER" xfId="958" xr:uid="{00000000-0005-0000-0000-0000C9030000}"/>
    <cellStyle name="_Row3_Überleitung ins EU-Berichtswesen" xfId="959" xr:uid="{00000000-0005-0000-0000-0000CA030000}"/>
    <cellStyle name="_Row4" xfId="960" xr:uid="{00000000-0005-0000-0000-0000CB030000}"/>
    <cellStyle name="_Row4_TWR TXL_BER" xfId="961" xr:uid="{00000000-0005-0000-0000-0000CC030000}"/>
    <cellStyle name="_Row5" xfId="962" xr:uid="{00000000-0005-0000-0000-0000CD030000}"/>
    <cellStyle name="_Row5_Aufteilung TWR-Standorte_2010" xfId="963" xr:uid="{00000000-0005-0000-0000-0000CE030000}"/>
    <cellStyle name="_Row5_Bruecke" xfId="965" xr:uid="{00000000-0005-0000-0000-0000CF030000}"/>
    <cellStyle name="_Row5_Brücke" xfId="964" xr:uid="{00000000-0005-0000-0000-0000D0030000}"/>
    <cellStyle name="_Row5_DB_Bereich" xfId="966" xr:uid="{00000000-0005-0000-0000-0000D1030000}"/>
    <cellStyle name="_Row5_Ek Preisfinanziert" xfId="967" xr:uid="{00000000-0005-0000-0000-0000D2030000}"/>
    <cellStyle name="_Row5_Ermittlung Überdeckung-vorl JA" xfId="968" xr:uid="{00000000-0005-0000-0000-0000D3030000}"/>
    <cellStyle name="_Row5_Gebührenbilanz - Aufbau" xfId="969" xr:uid="{00000000-0005-0000-0000-0000D4030000}"/>
    <cellStyle name="_Row5_KER" xfId="970" xr:uid="{00000000-0005-0000-0000-0000D5030000}"/>
    <cellStyle name="_Row5_KER-2007-Überdeckung mit ALEA-mit KTR-Kosten-Herleitung (feste Werte)" xfId="971" xr:uid="{00000000-0005-0000-0000-0000D6030000}"/>
    <cellStyle name="_Row5_KER-2011-Überdeckung mit ALEA-mit KTR-Kosten" xfId="972" xr:uid="{00000000-0005-0000-0000-0000D7030000}"/>
    <cellStyle name="_Row5_MIS_DFS1" xfId="973" xr:uid="{00000000-0005-0000-0000-0000D8030000}"/>
    <cellStyle name="_Row5_MIS_DFS2" xfId="974" xr:uid="{00000000-0005-0000-0000-0000D9030000}"/>
    <cellStyle name="_Row5_Tabelle1" xfId="975" xr:uid="{00000000-0005-0000-0000-0000DA030000}"/>
    <cellStyle name="_Row5_TWR TXL_BER" xfId="976" xr:uid="{00000000-0005-0000-0000-0000DB030000}"/>
    <cellStyle name="_Row5_Überleitung ins EU-Berichtswesen" xfId="977" xr:uid="{00000000-0005-0000-0000-0000DC030000}"/>
    <cellStyle name="_Row6" xfId="978" xr:uid="{00000000-0005-0000-0000-0000DD030000}"/>
    <cellStyle name="_Row6_Aufteilung TWR-Standorte_2010" xfId="979" xr:uid="{00000000-0005-0000-0000-0000DE030000}"/>
    <cellStyle name="_Row6_Bruecke" xfId="981" xr:uid="{00000000-0005-0000-0000-0000DF030000}"/>
    <cellStyle name="_Row6_Brücke" xfId="980" xr:uid="{00000000-0005-0000-0000-0000E0030000}"/>
    <cellStyle name="_Row6_DB_Bereich" xfId="982" xr:uid="{00000000-0005-0000-0000-0000E1030000}"/>
    <cellStyle name="_Row6_Ek Preisfinanziert" xfId="983" xr:uid="{00000000-0005-0000-0000-0000E2030000}"/>
    <cellStyle name="_Row6_Ermittlung Überdeckung-vorl JA" xfId="984" xr:uid="{00000000-0005-0000-0000-0000E3030000}"/>
    <cellStyle name="_Row6_Gebührenbilanz - Aufbau" xfId="985" xr:uid="{00000000-0005-0000-0000-0000E4030000}"/>
    <cellStyle name="_Row6_KER" xfId="986" xr:uid="{00000000-0005-0000-0000-0000E5030000}"/>
    <cellStyle name="_Row6_KER-2007-Überdeckung mit ALEA-mit KTR-Kosten-Herleitung (feste Werte)" xfId="987" xr:uid="{00000000-0005-0000-0000-0000E6030000}"/>
    <cellStyle name="_Row6_KER-2011-Überdeckung mit ALEA-mit KTR-Kosten" xfId="988" xr:uid="{00000000-0005-0000-0000-0000E7030000}"/>
    <cellStyle name="_Row6_MIS_DFS1" xfId="989" xr:uid="{00000000-0005-0000-0000-0000E8030000}"/>
    <cellStyle name="_Row6_MIS_DFS2" xfId="990" xr:uid="{00000000-0005-0000-0000-0000E9030000}"/>
    <cellStyle name="_Row6_Tabelle1" xfId="991" xr:uid="{00000000-0005-0000-0000-0000EA030000}"/>
    <cellStyle name="_Row6_TWR TXL_BER" xfId="992" xr:uid="{00000000-0005-0000-0000-0000EB030000}"/>
    <cellStyle name="_Row6_Überleitung ins EU-Berichtswesen" xfId="993" xr:uid="{00000000-0005-0000-0000-0000EC030000}"/>
    <cellStyle name="_Row7" xfId="994" xr:uid="{00000000-0005-0000-0000-0000ED030000}"/>
    <cellStyle name="_Row7_Aufteilung TWR-Standorte_2010" xfId="995" xr:uid="{00000000-0005-0000-0000-0000EE030000}"/>
    <cellStyle name="_Row7_Bruecke" xfId="997" xr:uid="{00000000-0005-0000-0000-0000EF030000}"/>
    <cellStyle name="_Row7_Brücke" xfId="996" xr:uid="{00000000-0005-0000-0000-0000F0030000}"/>
    <cellStyle name="_Row7_DB_Bereich" xfId="998" xr:uid="{00000000-0005-0000-0000-0000F1030000}"/>
    <cellStyle name="_Row7_Ek Preisfinanziert" xfId="999" xr:uid="{00000000-0005-0000-0000-0000F2030000}"/>
    <cellStyle name="_Row7_Ermittlung Überdeckung-vorl JA" xfId="1000" xr:uid="{00000000-0005-0000-0000-0000F3030000}"/>
    <cellStyle name="_Row7_Gebührenbilanz - Aufbau" xfId="1001" xr:uid="{00000000-0005-0000-0000-0000F4030000}"/>
    <cellStyle name="_Row7_KER" xfId="1002" xr:uid="{00000000-0005-0000-0000-0000F5030000}"/>
    <cellStyle name="_Row7_KER-2007-Überdeckung mit ALEA-mit KTR-Kosten-Herleitung (feste Werte)" xfId="1003" xr:uid="{00000000-0005-0000-0000-0000F6030000}"/>
    <cellStyle name="_Row7_KER-2011-Überdeckung mit ALEA-mit KTR-Kosten" xfId="1004" xr:uid="{00000000-0005-0000-0000-0000F7030000}"/>
    <cellStyle name="_Row7_MIS_DFS1" xfId="1005" xr:uid="{00000000-0005-0000-0000-0000F8030000}"/>
    <cellStyle name="_Row7_MIS_DFS2" xfId="1006" xr:uid="{00000000-0005-0000-0000-0000F9030000}"/>
    <cellStyle name="_Row7_Tabelle1" xfId="1007" xr:uid="{00000000-0005-0000-0000-0000FA030000}"/>
    <cellStyle name="_Row7_TWR TXL_BER" xfId="1008" xr:uid="{00000000-0005-0000-0000-0000FB030000}"/>
    <cellStyle name="_Row7_Überleitung ins EU-Berichtswesen" xfId="1009" xr:uid="{00000000-0005-0000-0000-0000FC030000}"/>
    <cellStyle name="_Sanofi - Gestion Serveurs et Reseau v3 12 10 05" xfId="1010" xr:uid="{00000000-0005-0000-0000-0000FD030000}"/>
    <cellStyle name="_Sanofi - Gestion Serveurs et Reseau v3 12 10 05 2" xfId="1011" xr:uid="{00000000-0005-0000-0000-0000FE030000}"/>
    <cellStyle name="_Sanofi - Gestion Serveurs et Reseau v3 12 10 05 3" xfId="1012" xr:uid="{00000000-0005-0000-0000-0000FF030000}"/>
    <cellStyle name="_Schéma de gage des ouvertures LFR Printemps envoi cab (3)" xfId="1013" xr:uid="{00000000-0005-0000-0000-000000040000}"/>
    <cellStyle name="_SNTHESE - DEFINITIF 13 avril" xfId="1014" xr:uid="{00000000-0005-0000-0000-000001040000}"/>
    <cellStyle name="_SNTHESE - DEFINITIF 13 avril_PLF 2012 - MCC - Arbitrages" xfId="1015" xr:uid="{00000000-0005-0000-0000-000002040000}"/>
    <cellStyle name="_Sous Jacents FAM et ODEADOM" xfId="1016" xr:uid="{00000000-0005-0000-0000-000003040000}"/>
    <cellStyle name="_SQ01" xfId="1017" xr:uid="{00000000-0005-0000-0000-000004040000}"/>
    <cellStyle name="_SQ01 2" xfId="1018" xr:uid="{00000000-0005-0000-0000-000005040000}"/>
    <cellStyle name="_SQ01_01.P614_DTA JPE 2014_V2-bis" xfId="1019" xr:uid="{00000000-0005-0000-0000-000006040000}"/>
    <cellStyle name="_SQ01_01.P614_DTA JPE 2014_V2-bis 2" xfId="1020" xr:uid="{00000000-0005-0000-0000-000007040000}"/>
    <cellStyle name="_SQ01_2013 03 05 ANNEXES circulaire sécurisation" xfId="1021" xr:uid="{00000000-0005-0000-0000-000008040000}"/>
    <cellStyle name="_SQ01_2013 03 05 arbitrages PLF 2014" xfId="1022" xr:uid="{00000000-0005-0000-0000-000009040000}"/>
    <cellStyle name="_SQ01_annexe5_arbitrage_OPE" xfId="1023" xr:uid="{00000000-0005-0000-0000-00000A040000}"/>
    <cellStyle name="_SQ01_annexe5_circ_OPE (2)" xfId="1024" xr:uid="{00000000-0005-0000-0000-00000B040000}"/>
    <cellStyle name="_SQ01_Classeur3" xfId="1025" xr:uid="{00000000-0005-0000-0000-00000C040000}"/>
    <cellStyle name="_SQ01_Classeur4" xfId="1026" xr:uid="{00000000-0005-0000-0000-00000D040000}"/>
    <cellStyle name="_SQ01_Classeur5" xfId="1027" xr:uid="{00000000-0005-0000-0000-00000E040000}"/>
    <cellStyle name="_SQ01_Classeur6" xfId="1028" xr:uid="{00000000-0005-0000-0000-00000F040000}"/>
    <cellStyle name="_SQ01_Classeur7" xfId="1029" xr:uid="{00000000-0005-0000-0000-000010040000}"/>
    <cellStyle name="_SQ01_Dépenses par titre et par action JPE2014" xfId="1030" xr:uid="{00000000-0005-0000-0000-000011040000}"/>
    <cellStyle name="_SQ01_M-08_triennal_DSNA" xfId="1031" xr:uid="{00000000-0005-0000-0000-000012040000}"/>
    <cellStyle name="_SQ01_MEDDE - dossier arbitrage PLF 2013-2015 arbitrage v1" xfId="1032" xr:uid="{00000000-0005-0000-0000-000013040000}"/>
    <cellStyle name="_SQ01_OPE_CAS pension_05juil_18h" xfId="1033" xr:uid="{00000000-0005-0000-0000-000014040000}"/>
    <cellStyle name="_SQ01_PLF 2012 - MCC - Arbitrages" xfId="1034" xr:uid="{00000000-0005-0000-0000-000015040000}"/>
    <cellStyle name="_SQ01_Synthèse_CAS_Pensions_17juil_22h30" xfId="1035" xr:uid="{00000000-0005-0000-0000-000016040000}"/>
    <cellStyle name="_SQ01_Synthèse_CAS_Pensions_29juin_19h" xfId="1036" xr:uid="{00000000-0005-0000-0000-000017040000}"/>
    <cellStyle name="_SQ01_Synthèse_CAS_Pensions_30juil_11h" xfId="1037" xr:uid="{00000000-0005-0000-0000-000018040000}"/>
    <cellStyle name="_Squelette PMT 22-02" xfId="1038" xr:uid="{00000000-0005-0000-0000-000019040000}"/>
    <cellStyle name="_Squelette PMT 22-02 2" xfId="1039" xr:uid="{00000000-0005-0000-0000-00001A040000}"/>
    <cellStyle name="_Squelette PMT 22-02_01.P614_DTA JPE 2014_V2-bis" xfId="1040" xr:uid="{00000000-0005-0000-0000-00001B040000}"/>
    <cellStyle name="_Squelette PMT 22-02_01.P614_DTA JPE 2014_V2-bis 2" xfId="1041" xr:uid="{00000000-0005-0000-0000-00001C040000}"/>
    <cellStyle name="_Squelette PMT 22-02_2013 03 05 ANNEXES circulaire sécurisation" xfId="1042" xr:uid="{00000000-0005-0000-0000-00001D040000}"/>
    <cellStyle name="_Squelette PMT 22-02_2013 03 05 arbitrages PLF 2014" xfId="1043" xr:uid="{00000000-0005-0000-0000-00001E040000}"/>
    <cellStyle name="_Squelette PMT 22-02_annexe5_arbitrage_OPE" xfId="1044" xr:uid="{00000000-0005-0000-0000-00001F040000}"/>
    <cellStyle name="_Squelette PMT 22-02_annexe5_circ_OPE (2)" xfId="1045" xr:uid="{00000000-0005-0000-0000-000020040000}"/>
    <cellStyle name="_Squelette PMT 22-02_Dépenses par titre et par action JPE2014" xfId="1046" xr:uid="{00000000-0005-0000-0000-000021040000}"/>
    <cellStyle name="_Squelette PMT 22-02_M-08_triennal_DSNA" xfId="1047" xr:uid="{00000000-0005-0000-0000-000022040000}"/>
    <cellStyle name="_Squelette PMT 22-02_MEDDE - dossier arbitrage PLF 2013-2015 arbitrage v1" xfId="1048" xr:uid="{00000000-0005-0000-0000-000023040000}"/>
    <cellStyle name="_Squelette PMT 22-02_OPE_CAS pension_05juil_18h" xfId="1049" xr:uid="{00000000-0005-0000-0000-000024040000}"/>
    <cellStyle name="_Squelette PMT 22-02_Synthèse_CAS_Pensions_17juil_22h30" xfId="1050" xr:uid="{00000000-0005-0000-0000-000025040000}"/>
    <cellStyle name="_Squelette PMT 22-02_Synthèse_CAS_Pensions_29juin_19h" xfId="1051" xr:uid="{00000000-0005-0000-0000-000026040000}"/>
    <cellStyle name="_Squelette PMT 22-02_Synthèse_CAS_Pensions_30juil_11h" xfId="1052" xr:uid="{00000000-0005-0000-0000-000027040000}"/>
    <cellStyle name="_SUIVI REPARTITION 09-14" xfId="1053" xr:uid="{00000000-0005-0000-0000-000028040000}"/>
    <cellStyle name="_SYNTHESE - DEFINITIF 13 avril" xfId="1054" xr:uid="{00000000-0005-0000-0000-000029040000}"/>
    <cellStyle name="_SYNTHESE - DEFINITIF 13 avril_PLF 2012 - MCC - Arbitrages" xfId="1055" xr:uid="{00000000-0005-0000-0000-00002A040000}"/>
    <cellStyle name="_synthèse APAFAR conférences budgétisation V5" xfId="1056" xr:uid="{00000000-0005-0000-0000-00002B040000}"/>
    <cellStyle name="_Synthèse Travail et emploi v3" xfId="1057" xr:uid="{00000000-0005-0000-0000-00002C040000}"/>
    <cellStyle name="_Synthèse Travail et emploi v4" xfId="1058" xr:uid="{00000000-0005-0000-0000-00002D040000}"/>
    <cellStyle name="_Synthèse_PMT_Emplois_23mars2012_17h16" xfId="1059" xr:uid="{00000000-0005-0000-0000-00002E040000}"/>
    <cellStyle name="_Synthèses_missions (10) (2)" xfId="1060" xr:uid="{00000000-0005-0000-0000-00002F040000}"/>
    <cellStyle name="_Synthèses_missions (10) (2) 2" xfId="1061" xr:uid="{00000000-0005-0000-0000-000030040000}"/>
    <cellStyle name="_Synthèses_missions (10) (2)_01.P614_DTA JPE 2014_V2-bis" xfId="1062" xr:uid="{00000000-0005-0000-0000-000031040000}"/>
    <cellStyle name="_Synthèses_missions (10) (2)_01.P614_DTA JPE 2014_V2-bis 2" xfId="1063" xr:uid="{00000000-0005-0000-0000-000032040000}"/>
    <cellStyle name="_Synthèses_missions (10) (2)_2013 03 05 ANNEXES circulaire sécurisation" xfId="1064" xr:uid="{00000000-0005-0000-0000-000033040000}"/>
    <cellStyle name="_Synthèses_missions (10) (2)_2013 03 05 arbitrages PLF 2014" xfId="1065" xr:uid="{00000000-0005-0000-0000-000034040000}"/>
    <cellStyle name="_Synthèses_missions (10) (2)_annexe5_arbitrage_OPE" xfId="1066" xr:uid="{00000000-0005-0000-0000-000035040000}"/>
    <cellStyle name="_Synthèses_missions (10) (2)_annexe5_circ_OPE (2)" xfId="1067" xr:uid="{00000000-0005-0000-0000-000036040000}"/>
    <cellStyle name="_Synthèses_missions (10) (2)_Classeur3" xfId="1068" xr:uid="{00000000-0005-0000-0000-000037040000}"/>
    <cellStyle name="_Synthèses_missions (10) (2)_Classeur4" xfId="1069" xr:uid="{00000000-0005-0000-0000-000038040000}"/>
    <cellStyle name="_Synthèses_missions (10) (2)_Classeur5" xfId="1070" xr:uid="{00000000-0005-0000-0000-000039040000}"/>
    <cellStyle name="_Synthèses_missions (10) (2)_Classeur6" xfId="1071" xr:uid="{00000000-0005-0000-0000-00003A040000}"/>
    <cellStyle name="_Synthèses_missions (10) (2)_Classeur7" xfId="1072" xr:uid="{00000000-0005-0000-0000-00003B040000}"/>
    <cellStyle name="_Synthèses_missions (10) (2)_Dépenses par titre et par action JPE2014" xfId="1073" xr:uid="{00000000-0005-0000-0000-00003C040000}"/>
    <cellStyle name="_Synthèses_missions (10) (2)_M-08_triennal_DSNA" xfId="1074" xr:uid="{00000000-0005-0000-0000-00003D040000}"/>
    <cellStyle name="_Synthèses_missions (10) (2)_MEDDE - dossier arbitrage PLF 2013-2015 arbitrage v1" xfId="1075" xr:uid="{00000000-0005-0000-0000-00003E040000}"/>
    <cellStyle name="_Synthèses_missions (10) (2)_OPE_CAS pension_05juil_18h" xfId="1076" xr:uid="{00000000-0005-0000-0000-00003F040000}"/>
    <cellStyle name="_Synthèses_missions (10) (2)_PLF 2012 - MCC - Arbitrages" xfId="1077" xr:uid="{00000000-0005-0000-0000-000040040000}"/>
    <cellStyle name="_Synthèses_missions (10) (2)_Synthèse_CAS_Pensions_17juil_22h30" xfId="1078" xr:uid="{00000000-0005-0000-0000-000041040000}"/>
    <cellStyle name="_Synthèses_missions (10) (2)_Synthèse_CAS_Pensions_29juin_19h" xfId="1079" xr:uid="{00000000-0005-0000-0000-000042040000}"/>
    <cellStyle name="_Synthèses_missions (10) (2)_Synthèse_CAS_Pensions_30juil_11h" xfId="1080" xr:uid="{00000000-0005-0000-0000-000043040000}"/>
    <cellStyle name="_Synthèses_missions (8)" xfId="1081" xr:uid="{00000000-0005-0000-0000-000044040000}"/>
    <cellStyle name="_Synthèses_missions (8) 2" xfId="1082" xr:uid="{00000000-0005-0000-0000-000045040000}"/>
    <cellStyle name="_Synthèses_missions (8)_01.P614_DTA JPE 2014_V2-bis" xfId="1083" xr:uid="{00000000-0005-0000-0000-000046040000}"/>
    <cellStyle name="_Synthèses_missions (8)_01.P614_DTA JPE 2014_V2-bis 2" xfId="1084" xr:uid="{00000000-0005-0000-0000-000047040000}"/>
    <cellStyle name="_Synthèses_missions (8)_2013 03 05 ANNEXES circulaire sécurisation" xfId="1085" xr:uid="{00000000-0005-0000-0000-000048040000}"/>
    <cellStyle name="_Synthèses_missions (8)_2013 03 05 arbitrages PLF 2014" xfId="1086" xr:uid="{00000000-0005-0000-0000-000049040000}"/>
    <cellStyle name="_Synthèses_missions (8)_annexe5_arbitrage_OPE" xfId="1087" xr:uid="{00000000-0005-0000-0000-00004A040000}"/>
    <cellStyle name="_Synthèses_missions (8)_annexe5_circ_OPE (2)" xfId="1088" xr:uid="{00000000-0005-0000-0000-00004B040000}"/>
    <cellStyle name="_Synthèses_missions (8)_Classeur3" xfId="1089" xr:uid="{00000000-0005-0000-0000-00004C040000}"/>
    <cellStyle name="_Synthèses_missions (8)_Classeur4" xfId="1090" xr:uid="{00000000-0005-0000-0000-00004D040000}"/>
    <cellStyle name="_Synthèses_missions (8)_Classeur5" xfId="1091" xr:uid="{00000000-0005-0000-0000-00004E040000}"/>
    <cellStyle name="_Synthèses_missions (8)_Classeur6" xfId="1092" xr:uid="{00000000-0005-0000-0000-00004F040000}"/>
    <cellStyle name="_Synthèses_missions (8)_Classeur7" xfId="1093" xr:uid="{00000000-0005-0000-0000-000050040000}"/>
    <cellStyle name="_Synthèses_missions (8)_Dépenses par titre et par action JPE2014" xfId="1094" xr:uid="{00000000-0005-0000-0000-000051040000}"/>
    <cellStyle name="_Synthèses_missions (8)_M-08_triennal_DSNA" xfId="1095" xr:uid="{00000000-0005-0000-0000-000052040000}"/>
    <cellStyle name="_Synthèses_missions (8)_MEDDE - dossier arbitrage PLF 2013-2015 arbitrage v1" xfId="1096" xr:uid="{00000000-0005-0000-0000-000053040000}"/>
    <cellStyle name="_Synthèses_missions (8)_OPE_CAS pension_05juil_18h" xfId="1097" xr:uid="{00000000-0005-0000-0000-000054040000}"/>
    <cellStyle name="_Synthèses_missions (8)_PLF 2012 - MCC - Arbitrages" xfId="1098" xr:uid="{00000000-0005-0000-0000-000055040000}"/>
    <cellStyle name="_Synthèses_missions (8)_Synthèse_CAS_Pensions_17juil_22h30" xfId="1099" xr:uid="{00000000-0005-0000-0000-000056040000}"/>
    <cellStyle name="_Synthèses_missions (8)_Synthèse_CAS_Pensions_29juin_19h" xfId="1100" xr:uid="{00000000-0005-0000-0000-000057040000}"/>
    <cellStyle name="_Synthèses_missions (8)_Synthèse_CAS_Pensions_30juil_11h" xfId="1101" xr:uid="{00000000-0005-0000-0000-000058040000}"/>
    <cellStyle name="_tableau slide 3 (2)" xfId="1102" xr:uid="{00000000-0005-0000-0000-000059040000}"/>
    <cellStyle name="_tableau slide 3 (2) 2" xfId="1103" xr:uid="{00000000-0005-0000-0000-00005A040000}"/>
    <cellStyle name="_Tableaux répartition GFPRH 2011-2013 (v2 post-conf répart )" xfId="1104" xr:uid="{00000000-0005-0000-0000-00005B040000}"/>
    <cellStyle name="_Tableaux répartition GFPRH 2011-2013 (v2 post-conf répart )_PLF 2012 - MCC - Arbitrages" xfId="1105" xr:uid="{00000000-0005-0000-0000-00005C040000}"/>
    <cellStyle name="_tableaux synthèse 175 CP et sous jacentsV2" xfId="1106" xr:uid="{00000000-0005-0000-0000-00005D040000}"/>
    <cellStyle name="_Tableaux_IGN_Synthèse_PMT" xfId="1107" xr:uid="{00000000-0005-0000-0000-00005E040000}"/>
    <cellStyle name="_Taxation PLFR_final yc intérieur (2) (8)" xfId="1108" xr:uid="{00000000-0005-0000-0000-00005F040000}"/>
    <cellStyle name="_TC10" xfId="1109" xr:uid="{00000000-0005-0000-0000-000060040000}"/>
    <cellStyle name="_TC10_PLF 2012 - MCC - Arbitrages" xfId="1110" xr:uid="{00000000-0005-0000-0000-000061040000}"/>
    <cellStyle name="_TC10_Triennal 2011-2013 détaillé V11" xfId="1111" xr:uid="{00000000-0005-0000-0000-000062040000}"/>
    <cellStyle name="_TC10_Triennal 2011-2013 détaillé V11_PLF 2012 - MCC - Arbitrages" xfId="1112" xr:uid="{00000000-0005-0000-0000-000063040000}"/>
    <cellStyle name="_TC2" xfId="1113" xr:uid="{00000000-0005-0000-0000-000064040000}"/>
    <cellStyle name="_TC2_PLF 2012 - MCC - Arbitrages" xfId="1114" xr:uid="{00000000-0005-0000-0000-000065040000}"/>
    <cellStyle name="_TC2_Triennal 2011-2013 détaillé V11" xfId="1115" xr:uid="{00000000-0005-0000-0000-000066040000}"/>
    <cellStyle name="_TC2_Triennal 2011-2013 détaillé V11_PLF 2012 - MCC - Arbitrages" xfId="1116" xr:uid="{00000000-0005-0000-0000-000067040000}"/>
    <cellStyle name="_TC27" xfId="1117" xr:uid="{00000000-0005-0000-0000-000068040000}"/>
    <cellStyle name="_TC27_PLF 2012 - MCC - Arbitrages" xfId="1118" xr:uid="{00000000-0005-0000-0000-000069040000}"/>
    <cellStyle name="_TC27_Triennal 2011-2013 détaillé V11" xfId="1119" xr:uid="{00000000-0005-0000-0000-00006A040000}"/>
    <cellStyle name="_TC27_Triennal 2011-2013 détaillé V11_PLF 2012 - MCC - Arbitrages" xfId="1120" xr:uid="{00000000-0005-0000-0000-00006B040000}"/>
    <cellStyle name="_TC28" xfId="1121" xr:uid="{00000000-0005-0000-0000-00006C040000}"/>
    <cellStyle name="_TC28_PLF 2012 - MCC - Arbitrages" xfId="1122" xr:uid="{00000000-0005-0000-0000-00006D040000}"/>
    <cellStyle name="_TC28_Triennal 2011-2013 détaillé V11" xfId="1123" xr:uid="{00000000-0005-0000-0000-00006E040000}"/>
    <cellStyle name="_TC28_Triennal 2011-2013 détaillé V11_PLF 2012 - MCC - Arbitrages" xfId="1124" xr:uid="{00000000-0005-0000-0000-00006F040000}"/>
    <cellStyle name="_TC4" xfId="1125" xr:uid="{00000000-0005-0000-0000-000070040000}"/>
    <cellStyle name="_TC4_PLF 2012 - MCC - Arbitrages" xfId="1126" xr:uid="{00000000-0005-0000-0000-000071040000}"/>
    <cellStyle name="_TC4_Triennal 2011-2013 détaillé V11" xfId="1127" xr:uid="{00000000-0005-0000-0000-000072040000}"/>
    <cellStyle name="_TC4_Triennal 2011-2013 détaillé V11_PLF 2012 - MCC - Arbitrages" xfId="1128" xr:uid="{00000000-0005-0000-0000-000073040000}"/>
    <cellStyle name="_TC6" xfId="1129" xr:uid="{00000000-0005-0000-0000-000074040000}"/>
    <cellStyle name="_TC6_PLF 2012 - MCC - Arbitrages" xfId="1130" xr:uid="{00000000-0005-0000-0000-000075040000}"/>
    <cellStyle name="_TC6_Triennal 2011-2013 détaillé V11" xfId="1131" xr:uid="{00000000-0005-0000-0000-000076040000}"/>
    <cellStyle name="_TC6_Triennal 2011-2013 détaillé V11_PLF 2012 - MCC - Arbitrages" xfId="1132" xr:uid="{00000000-0005-0000-0000-000077040000}"/>
    <cellStyle name="_UB 2013-2016 752  29022012" xfId="1133" xr:uid="{00000000-0005-0000-0000-000078040000}"/>
    <cellStyle name="_Version DB 4BT_BG_EDAD_PMT2" xfId="1134" xr:uid="{00000000-0005-0000-0000-000079040000}"/>
    <cellStyle name="£'000" xfId="1135" xr:uid="{00000000-0005-0000-0000-00007A040000}"/>
    <cellStyle name="£k" xfId="1136" xr:uid="{00000000-0005-0000-0000-00007B040000}"/>
    <cellStyle name="£k 2" xfId="1137" xr:uid="{00000000-0005-0000-0000-00007C040000}"/>
    <cellStyle name="£k 3" xfId="1138" xr:uid="{00000000-0005-0000-0000-00007D040000}"/>
    <cellStyle name="+" xfId="1139" xr:uid="{00000000-0005-0000-0000-00007E040000}"/>
    <cellStyle name="+ 2" xfId="1140" xr:uid="{00000000-0005-0000-0000-00007F040000}"/>
    <cellStyle name="+ 2 2" xfId="1141" xr:uid="{00000000-0005-0000-0000-000080040000}"/>
    <cellStyle name="+ 2 2 2" xfId="15200" xr:uid="{F6212BE9-C24E-4825-81CD-5626B6A1A668}"/>
    <cellStyle name="+ 2 3" xfId="15199" xr:uid="{C37DB9DE-0968-4F14-ACF4-7A448781FCF3}"/>
    <cellStyle name="+ 3" xfId="1142" xr:uid="{00000000-0005-0000-0000-000081040000}"/>
    <cellStyle name="+ 3 2" xfId="1143" xr:uid="{00000000-0005-0000-0000-000082040000}"/>
    <cellStyle name="+ 3 2 2" xfId="15202" xr:uid="{98084B65-D553-4B2C-9AB7-842A50EC7741}"/>
    <cellStyle name="+ 3 3" xfId="15201" xr:uid="{1E098823-E4CB-4AE4-ADB9-7E649971B603}"/>
    <cellStyle name="+ 4" xfId="1144" xr:uid="{00000000-0005-0000-0000-000083040000}"/>
    <cellStyle name="+ 4 2" xfId="1145" xr:uid="{00000000-0005-0000-0000-000084040000}"/>
    <cellStyle name="+ 4 2 2" xfId="15204" xr:uid="{E743F343-2D93-4DF8-AB59-12E207169A84}"/>
    <cellStyle name="+ 4 3" xfId="15203" xr:uid="{ED4AAEAA-F384-4CBB-BAA9-266B2B612A39}"/>
    <cellStyle name="+ 5" xfId="1146" xr:uid="{00000000-0005-0000-0000-000085040000}"/>
    <cellStyle name="+ 5 2" xfId="15205" xr:uid="{ABA3F745-52DA-4A6C-B2D5-47F966C27B38}"/>
    <cellStyle name="+ 6" xfId="15198" xr:uid="{CA66D727-DEFB-4E50-8C0C-E365D46FA9D8}"/>
    <cellStyle name="+_PLF 2012 - MCC - Arbitrages" xfId="1147" xr:uid="{00000000-0005-0000-0000-000086040000}"/>
    <cellStyle name="0,0_x000a__x000a_NA_x000a__x000a_" xfId="1148" xr:uid="{00000000-0005-0000-0000-000087040000}"/>
    <cellStyle name="0,0_x000d__x000a_NA_x000d__x000a_" xfId="1149" xr:uid="{00000000-0005-0000-0000-000088040000}"/>
    <cellStyle name="0_DP_in" xfId="1150" xr:uid="{00000000-0005-0000-0000-000089040000}"/>
    <cellStyle name="0_DP_out" xfId="1151" xr:uid="{00000000-0005-0000-0000-00008A040000}"/>
    <cellStyle name="1 antraštė" xfId="1152" xr:uid="{00000000-0005-0000-0000-00008B040000}"/>
    <cellStyle name="10^-3" xfId="1153" xr:uid="{00000000-0005-0000-0000-00008C040000}"/>
    <cellStyle name="1000s (0)" xfId="1154" xr:uid="{00000000-0005-0000-0000-00008D040000}"/>
    <cellStyle name="2 antraštė" xfId="1155" xr:uid="{00000000-0005-0000-0000-00008E040000}"/>
    <cellStyle name="2_DP_in" xfId="1156" xr:uid="{00000000-0005-0000-0000-00008F040000}"/>
    <cellStyle name="2_DP_out" xfId="1157" xr:uid="{00000000-0005-0000-0000-000090040000}"/>
    <cellStyle name="20 % - Aksentti1" xfId="1288" xr:uid="{00000000-0005-0000-0000-000091040000}"/>
    <cellStyle name="20 % - Aksentti1 2" xfId="1158" xr:uid="{00000000-0005-0000-0000-000092040000}"/>
    <cellStyle name="20 % - Aksentti1 2 2" xfId="1159" xr:uid="{00000000-0005-0000-0000-000093040000}"/>
    <cellStyle name="20 % - Aksentti1 3" xfId="1160" xr:uid="{00000000-0005-0000-0000-000094040000}"/>
    <cellStyle name="20 % - Aksentti1_Additional information tables" xfId="1161" xr:uid="{00000000-0005-0000-0000-000095040000}"/>
    <cellStyle name="20 % - Aksentti2" xfId="1291" xr:uid="{00000000-0005-0000-0000-000096040000}"/>
    <cellStyle name="20 % - Aksentti2 2" xfId="1162" xr:uid="{00000000-0005-0000-0000-000097040000}"/>
    <cellStyle name="20 % - Aksentti2 2 2" xfId="1163" xr:uid="{00000000-0005-0000-0000-000098040000}"/>
    <cellStyle name="20 % - Aksentti2 3" xfId="1164" xr:uid="{00000000-0005-0000-0000-000099040000}"/>
    <cellStyle name="20 % - Aksentti2_Additional information tables" xfId="1165" xr:uid="{00000000-0005-0000-0000-00009A040000}"/>
    <cellStyle name="20 % - Aksentti3" xfId="1294" xr:uid="{00000000-0005-0000-0000-00009B040000}"/>
    <cellStyle name="20 % - Aksentti3 2" xfId="1166" xr:uid="{00000000-0005-0000-0000-00009C040000}"/>
    <cellStyle name="20 % - Aksentti3 2 2" xfId="1167" xr:uid="{00000000-0005-0000-0000-00009D040000}"/>
    <cellStyle name="20 % - Aksentti3 3" xfId="1168" xr:uid="{00000000-0005-0000-0000-00009E040000}"/>
    <cellStyle name="20 % - Aksentti3_Additional information tables" xfId="1169" xr:uid="{00000000-0005-0000-0000-00009F040000}"/>
    <cellStyle name="20 % - Aksentti4" xfId="1297" xr:uid="{00000000-0005-0000-0000-0000A0040000}"/>
    <cellStyle name="20 % - Aksentti4 2" xfId="1170" xr:uid="{00000000-0005-0000-0000-0000A1040000}"/>
    <cellStyle name="20 % - Aksentti4 2 2" xfId="1171" xr:uid="{00000000-0005-0000-0000-0000A2040000}"/>
    <cellStyle name="20 % - Aksentti4 3" xfId="1172" xr:uid="{00000000-0005-0000-0000-0000A3040000}"/>
    <cellStyle name="20 % - Aksentti4_Additional information tables" xfId="1173" xr:uid="{00000000-0005-0000-0000-0000A4040000}"/>
    <cellStyle name="20 % - Aksentti5" xfId="1300" xr:uid="{00000000-0005-0000-0000-0000A5040000}"/>
    <cellStyle name="20 % - Aksentti5 2" xfId="1174" xr:uid="{00000000-0005-0000-0000-0000A6040000}"/>
    <cellStyle name="20 % - Aksentti5 2 2" xfId="1175" xr:uid="{00000000-0005-0000-0000-0000A7040000}"/>
    <cellStyle name="20 % - Aksentti5 3" xfId="1176" xr:uid="{00000000-0005-0000-0000-0000A8040000}"/>
    <cellStyle name="20 % - Aksentti5_Additional information tables" xfId="1177" xr:uid="{00000000-0005-0000-0000-0000A9040000}"/>
    <cellStyle name="20 % - Aksentti6" xfId="1303" xr:uid="{00000000-0005-0000-0000-0000AA040000}"/>
    <cellStyle name="20 % - Aksentti6 2" xfId="1178" xr:uid="{00000000-0005-0000-0000-0000AB040000}"/>
    <cellStyle name="20 % - Aksentti6 2 2" xfId="1179" xr:uid="{00000000-0005-0000-0000-0000AC040000}"/>
    <cellStyle name="20 % - Aksentti6 3" xfId="1180" xr:uid="{00000000-0005-0000-0000-0000AD040000}"/>
    <cellStyle name="20 % - Aksentti6_Additional information tables" xfId="1181" xr:uid="{00000000-0005-0000-0000-0000AE040000}"/>
    <cellStyle name="20 % - Akzent1" xfId="1182" xr:uid="{00000000-0005-0000-0000-0000AF040000}"/>
    <cellStyle name="20 % - Akzent2" xfId="1183" xr:uid="{00000000-0005-0000-0000-0000B0040000}"/>
    <cellStyle name="20 % - Akzent3" xfId="1184" xr:uid="{00000000-0005-0000-0000-0000B1040000}"/>
    <cellStyle name="20 % - Akzent4" xfId="1185" xr:uid="{00000000-0005-0000-0000-0000B2040000}"/>
    <cellStyle name="20 % - Akzent5" xfId="1186" xr:uid="{00000000-0005-0000-0000-0000B3040000}"/>
    <cellStyle name="20 % - Akzent6" xfId="1187" xr:uid="{00000000-0005-0000-0000-0000B4040000}"/>
    <cellStyle name="20 % - Markeringsfarve1" xfId="1188" xr:uid="{00000000-0005-0000-0000-0000B5040000}"/>
    <cellStyle name="20 % - Markeringsfarve1 2" xfId="1189" xr:uid="{00000000-0005-0000-0000-0000B6040000}"/>
    <cellStyle name="20 % - Markeringsfarve2" xfId="1190" xr:uid="{00000000-0005-0000-0000-0000B7040000}"/>
    <cellStyle name="20 % - Markeringsfarve2 2" xfId="1191" xr:uid="{00000000-0005-0000-0000-0000B8040000}"/>
    <cellStyle name="20 % - Markeringsfarve3" xfId="1192" xr:uid="{00000000-0005-0000-0000-0000B9040000}"/>
    <cellStyle name="20 % - Markeringsfarve3 2" xfId="1193" xr:uid="{00000000-0005-0000-0000-0000BA040000}"/>
    <cellStyle name="20 % - Markeringsfarve4" xfId="1194" xr:uid="{00000000-0005-0000-0000-0000BB040000}"/>
    <cellStyle name="20 % - Markeringsfarve4 2" xfId="1195" xr:uid="{00000000-0005-0000-0000-0000BC040000}"/>
    <cellStyle name="20 % - Markeringsfarve5" xfId="1196" xr:uid="{00000000-0005-0000-0000-0000BD040000}"/>
    <cellStyle name="20 % - Markeringsfarve5 2" xfId="1197" xr:uid="{00000000-0005-0000-0000-0000BE040000}"/>
    <cellStyle name="20 % - Markeringsfarve6" xfId="1198" xr:uid="{00000000-0005-0000-0000-0000BF040000}"/>
    <cellStyle name="20 % - Markeringsfarve6 2" xfId="1199" xr:uid="{00000000-0005-0000-0000-0000C0040000}"/>
    <cellStyle name="20 % – Zvýraznění1" xfId="1200" xr:uid="{00000000-0005-0000-0000-0000C1040000}"/>
    <cellStyle name="20 % – Zvýraznění2" xfId="1201" xr:uid="{00000000-0005-0000-0000-0000C2040000}"/>
    <cellStyle name="20 % – Zvýraznění3" xfId="1202" xr:uid="{00000000-0005-0000-0000-0000C3040000}"/>
    <cellStyle name="20 % – Zvýraznění4" xfId="1203" xr:uid="{00000000-0005-0000-0000-0000C4040000}"/>
    <cellStyle name="20 % – Zvýraznění5" xfId="1204" xr:uid="{00000000-0005-0000-0000-0000C5040000}"/>
    <cellStyle name="20 % – Zvýraznění6" xfId="1205" xr:uid="{00000000-0005-0000-0000-0000C6040000}"/>
    <cellStyle name="20 % - Accent1" xfId="14875" xr:uid="{00000000-0005-0000-0000-0000C7040000}"/>
    <cellStyle name="20 % - Accent1 2" xfId="1206" xr:uid="{00000000-0005-0000-0000-0000C8040000}"/>
    <cellStyle name="20 % - Accent1 2 2" xfId="1207" xr:uid="{00000000-0005-0000-0000-0000C9040000}"/>
    <cellStyle name="20 % - Accent1 2 2 2" xfId="1208" xr:uid="{00000000-0005-0000-0000-0000CA040000}"/>
    <cellStyle name="20 % - Accent1 2 3" xfId="1209" xr:uid="{00000000-0005-0000-0000-0000CB040000}"/>
    <cellStyle name="20 % - Accent1 2_Copie de 130905 DSNA 2011 Dossier de révision initial KG _ Autre Prod vendue" xfId="1210" xr:uid="{00000000-0005-0000-0000-0000CC040000}"/>
    <cellStyle name="20 % - Accent1 3" xfId="1211" xr:uid="{00000000-0005-0000-0000-0000CD040000}"/>
    <cellStyle name="20 % - Accent1 3 2" xfId="1212" xr:uid="{00000000-0005-0000-0000-0000CE040000}"/>
    <cellStyle name="20 % - Accent1 3 3" xfId="1213" xr:uid="{00000000-0005-0000-0000-0000CF040000}"/>
    <cellStyle name="20 % - Accent1 4" xfId="1214" xr:uid="{00000000-0005-0000-0000-0000D0040000}"/>
    <cellStyle name="20 % - Accent1 4 2" xfId="1215" xr:uid="{00000000-0005-0000-0000-0000D1040000}"/>
    <cellStyle name="20 % - Accent1 5" xfId="1216" xr:uid="{00000000-0005-0000-0000-0000D2040000}"/>
    <cellStyle name="20 % - Accent1 5 2" xfId="1217" xr:uid="{00000000-0005-0000-0000-0000D3040000}"/>
    <cellStyle name="20 % - Accent1 6" xfId="1218" xr:uid="{00000000-0005-0000-0000-0000D4040000}"/>
    <cellStyle name="20 % - Accent2" xfId="14876" xr:uid="{00000000-0005-0000-0000-0000D5040000}"/>
    <cellStyle name="20 % - Accent2 2" xfId="1219" xr:uid="{00000000-0005-0000-0000-0000D6040000}"/>
    <cellStyle name="20 % - Accent2 2 2" xfId="1220" xr:uid="{00000000-0005-0000-0000-0000D7040000}"/>
    <cellStyle name="20 % - Accent2 2 2 2" xfId="1221" xr:uid="{00000000-0005-0000-0000-0000D8040000}"/>
    <cellStyle name="20 % - Accent2 2 3" xfId="1222" xr:uid="{00000000-0005-0000-0000-0000D9040000}"/>
    <cellStyle name="20 % - Accent2 2_Copie de 130905 DSNA 2011 Dossier de révision initial KG _ Autre Prod vendue" xfId="1223" xr:uid="{00000000-0005-0000-0000-0000DA040000}"/>
    <cellStyle name="20 % - Accent2 3" xfId="1224" xr:uid="{00000000-0005-0000-0000-0000DB040000}"/>
    <cellStyle name="20 % - Accent2 3 2" xfId="1225" xr:uid="{00000000-0005-0000-0000-0000DC040000}"/>
    <cellStyle name="20 % - Accent2 3 3" xfId="1226" xr:uid="{00000000-0005-0000-0000-0000DD040000}"/>
    <cellStyle name="20 % - Accent2 4" xfId="1227" xr:uid="{00000000-0005-0000-0000-0000DE040000}"/>
    <cellStyle name="20 % - Accent2 4 2" xfId="1228" xr:uid="{00000000-0005-0000-0000-0000DF040000}"/>
    <cellStyle name="20 % - Accent2 5" xfId="1229" xr:uid="{00000000-0005-0000-0000-0000E0040000}"/>
    <cellStyle name="20 % - Accent2 5 2" xfId="1230" xr:uid="{00000000-0005-0000-0000-0000E1040000}"/>
    <cellStyle name="20 % - Accent2 6" xfId="1231" xr:uid="{00000000-0005-0000-0000-0000E2040000}"/>
    <cellStyle name="20 % - Accent3" xfId="14877" xr:uid="{00000000-0005-0000-0000-0000E3040000}"/>
    <cellStyle name="20 % - Accent3 2" xfId="1232" xr:uid="{00000000-0005-0000-0000-0000E4040000}"/>
    <cellStyle name="20 % - Accent3 2 2" xfId="1233" xr:uid="{00000000-0005-0000-0000-0000E5040000}"/>
    <cellStyle name="20 % - Accent3 2 2 2" xfId="1234" xr:uid="{00000000-0005-0000-0000-0000E6040000}"/>
    <cellStyle name="20 % - Accent3 2 3" xfId="1235" xr:uid="{00000000-0005-0000-0000-0000E7040000}"/>
    <cellStyle name="20 % - Accent3 2_Copie de 130905 DSNA 2011 Dossier de révision initial KG _ Autre Prod vendue" xfId="1236" xr:uid="{00000000-0005-0000-0000-0000E8040000}"/>
    <cellStyle name="20 % - Accent3 3" xfId="1237" xr:uid="{00000000-0005-0000-0000-0000E9040000}"/>
    <cellStyle name="20 % - Accent3 3 2" xfId="1238" xr:uid="{00000000-0005-0000-0000-0000EA040000}"/>
    <cellStyle name="20 % - Accent3 3 3" xfId="1239" xr:uid="{00000000-0005-0000-0000-0000EB040000}"/>
    <cellStyle name="20 % - Accent3 4" xfId="1240" xr:uid="{00000000-0005-0000-0000-0000EC040000}"/>
    <cellStyle name="20 % - Accent3 4 2" xfId="1241" xr:uid="{00000000-0005-0000-0000-0000ED040000}"/>
    <cellStyle name="20 % - Accent3 5" xfId="1242" xr:uid="{00000000-0005-0000-0000-0000EE040000}"/>
    <cellStyle name="20 % - Accent3 5 2" xfId="1243" xr:uid="{00000000-0005-0000-0000-0000EF040000}"/>
    <cellStyle name="20 % - Accent3 6" xfId="1244" xr:uid="{00000000-0005-0000-0000-0000F0040000}"/>
    <cellStyle name="20 % - Accent4" xfId="14878" xr:uid="{00000000-0005-0000-0000-0000F1040000}"/>
    <cellStyle name="20 % - Accent4 2" xfId="1245" xr:uid="{00000000-0005-0000-0000-0000F2040000}"/>
    <cellStyle name="20 % - Accent4 2 2" xfId="1246" xr:uid="{00000000-0005-0000-0000-0000F3040000}"/>
    <cellStyle name="20 % - Accent4 2 2 2" xfId="1247" xr:uid="{00000000-0005-0000-0000-0000F4040000}"/>
    <cellStyle name="20 % - Accent4 2 3" xfId="1248" xr:uid="{00000000-0005-0000-0000-0000F5040000}"/>
    <cellStyle name="20 % - Accent4 2_Copie de 130905 DSNA 2011 Dossier de révision initial KG _ Autre Prod vendue" xfId="1249" xr:uid="{00000000-0005-0000-0000-0000F6040000}"/>
    <cellStyle name="20 % - Accent4 3" xfId="1250" xr:uid="{00000000-0005-0000-0000-0000F7040000}"/>
    <cellStyle name="20 % - Accent4 3 2" xfId="1251" xr:uid="{00000000-0005-0000-0000-0000F8040000}"/>
    <cellStyle name="20 % - Accent4 3 3" xfId="1252" xr:uid="{00000000-0005-0000-0000-0000F9040000}"/>
    <cellStyle name="20 % - Accent4 4" xfId="1253" xr:uid="{00000000-0005-0000-0000-0000FA040000}"/>
    <cellStyle name="20 % - Accent4 4 2" xfId="1254" xr:uid="{00000000-0005-0000-0000-0000FB040000}"/>
    <cellStyle name="20 % - Accent4 5" xfId="1255" xr:uid="{00000000-0005-0000-0000-0000FC040000}"/>
    <cellStyle name="20 % - Accent4 5 2" xfId="1256" xr:uid="{00000000-0005-0000-0000-0000FD040000}"/>
    <cellStyle name="20 % - Accent4 6" xfId="1257" xr:uid="{00000000-0005-0000-0000-0000FE040000}"/>
    <cellStyle name="20 % - Accent5" xfId="14879" xr:uid="{00000000-0005-0000-0000-0000FF040000}"/>
    <cellStyle name="20 % - Accent5 2" xfId="1258" xr:uid="{00000000-0005-0000-0000-000000050000}"/>
    <cellStyle name="20 % - Accent5 2 2" xfId="1259" xr:uid="{00000000-0005-0000-0000-000001050000}"/>
    <cellStyle name="20 % - Accent5 2 2 2" xfId="1260" xr:uid="{00000000-0005-0000-0000-000002050000}"/>
    <cellStyle name="20 % - Accent5 2 3" xfId="1261" xr:uid="{00000000-0005-0000-0000-000003050000}"/>
    <cellStyle name="20 % - Accent5 2_Copie de 130905 DSNA 2011 Dossier de révision initial KG _ Autre Prod vendue" xfId="1262" xr:uid="{00000000-0005-0000-0000-000004050000}"/>
    <cellStyle name="20 % - Accent5 3" xfId="1263" xr:uid="{00000000-0005-0000-0000-000005050000}"/>
    <cellStyle name="20 % - Accent5 3 2" xfId="1264" xr:uid="{00000000-0005-0000-0000-000006050000}"/>
    <cellStyle name="20 % - Accent5 3 3" xfId="1265" xr:uid="{00000000-0005-0000-0000-000007050000}"/>
    <cellStyle name="20 % - Accent5 4" xfId="1266" xr:uid="{00000000-0005-0000-0000-000008050000}"/>
    <cellStyle name="20 % - Accent5 5" xfId="1267" xr:uid="{00000000-0005-0000-0000-000009050000}"/>
    <cellStyle name="20 % - Accent5 5 2" xfId="1268" xr:uid="{00000000-0005-0000-0000-00000A050000}"/>
    <cellStyle name="20 % - Accent5 6" xfId="1269" xr:uid="{00000000-0005-0000-0000-00000B050000}"/>
    <cellStyle name="20 % - Accent6" xfId="14880" xr:uid="{00000000-0005-0000-0000-00000C050000}"/>
    <cellStyle name="20 % - Accent6 2" xfId="1270" xr:uid="{00000000-0005-0000-0000-00000D050000}"/>
    <cellStyle name="20 % - Accent6 2 2" xfId="1271" xr:uid="{00000000-0005-0000-0000-00000E050000}"/>
    <cellStyle name="20 % - Accent6 2 2 2" xfId="1272" xr:uid="{00000000-0005-0000-0000-00000F050000}"/>
    <cellStyle name="20 % - Accent6 2 3" xfId="1273" xr:uid="{00000000-0005-0000-0000-000010050000}"/>
    <cellStyle name="20 % - Accent6 2_Copie de 130905 DSNA 2011 Dossier de révision initial KG _ Autre Prod vendue" xfId="1274" xr:uid="{00000000-0005-0000-0000-000011050000}"/>
    <cellStyle name="20 % - Accent6 3" xfId="1275" xr:uid="{00000000-0005-0000-0000-000012050000}"/>
    <cellStyle name="20 % - Accent6 3 2" xfId="1276" xr:uid="{00000000-0005-0000-0000-000013050000}"/>
    <cellStyle name="20 % - Accent6 3 3" xfId="1277" xr:uid="{00000000-0005-0000-0000-000014050000}"/>
    <cellStyle name="20 % - Accent6 4" xfId="1278" xr:uid="{00000000-0005-0000-0000-000015050000}"/>
    <cellStyle name="20 % - Accent6 5" xfId="1279" xr:uid="{00000000-0005-0000-0000-000016050000}"/>
    <cellStyle name="20 % - Accent6 5 2" xfId="1280" xr:uid="{00000000-0005-0000-0000-000017050000}"/>
    <cellStyle name="20 % - Accent6 6" xfId="1281" xr:uid="{00000000-0005-0000-0000-000018050000}"/>
    <cellStyle name="20% - 1. jelölőszín 2" xfId="1282" xr:uid="{00000000-0005-0000-0000-000019050000}"/>
    <cellStyle name="20% - 2. jelölőszín 2" xfId="1283" xr:uid="{00000000-0005-0000-0000-00001A050000}"/>
    <cellStyle name="20% - 3. jelölőszín 2" xfId="1284" xr:uid="{00000000-0005-0000-0000-00001B050000}"/>
    <cellStyle name="20% - 4. jelölőszín 2" xfId="1285" xr:uid="{00000000-0005-0000-0000-00001C050000}"/>
    <cellStyle name="20% - 5. jelölőszín 2" xfId="1286" xr:uid="{00000000-0005-0000-0000-00001D050000}"/>
    <cellStyle name="20% - 6. jelölőszín 2" xfId="1287" xr:uid="{00000000-0005-0000-0000-00001E050000}"/>
    <cellStyle name="20% - Accent1 2" xfId="1289" xr:uid="{00000000-0005-0000-0000-00001F050000}"/>
    <cellStyle name="20% - Accent1 2 2" xfId="1290" xr:uid="{00000000-0005-0000-0000-000020050000}"/>
    <cellStyle name="20% - Accent2 2" xfId="1292" xr:uid="{00000000-0005-0000-0000-000021050000}"/>
    <cellStyle name="20% - Accent2 2 2" xfId="1293" xr:uid="{00000000-0005-0000-0000-000022050000}"/>
    <cellStyle name="20% - Accent3 2" xfId="1295" xr:uid="{00000000-0005-0000-0000-000023050000}"/>
    <cellStyle name="20% - Accent3 2 2" xfId="1296" xr:uid="{00000000-0005-0000-0000-000024050000}"/>
    <cellStyle name="20% - Accent4 2" xfId="1298" xr:uid="{00000000-0005-0000-0000-000025050000}"/>
    <cellStyle name="20% - Accent4 2 2" xfId="1299" xr:uid="{00000000-0005-0000-0000-000026050000}"/>
    <cellStyle name="20% - Accent5 2" xfId="1301" xr:uid="{00000000-0005-0000-0000-000027050000}"/>
    <cellStyle name="20% - Accent5 2 2" xfId="1302" xr:uid="{00000000-0005-0000-0000-000028050000}"/>
    <cellStyle name="20% - Accent6 2" xfId="1304" xr:uid="{00000000-0005-0000-0000-000029050000}"/>
    <cellStyle name="20% - Accent6 2 2" xfId="1305" xr:uid="{00000000-0005-0000-0000-00002A050000}"/>
    <cellStyle name="20% - akcent 1" xfId="1306" xr:uid="{00000000-0005-0000-0000-00002B050000}"/>
    <cellStyle name="20% - akcent 1 2" xfId="1307" xr:uid="{00000000-0005-0000-0000-00002C050000}"/>
    <cellStyle name="20% - akcent 2" xfId="1308" xr:uid="{00000000-0005-0000-0000-00002D050000}"/>
    <cellStyle name="20% - akcent 2 2" xfId="1309" xr:uid="{00000000-0005-0000-0000-00002E050000}"/>
    <cellStyle name="20% - akcent 3" xfId="1310" xr:uid="{00000000-0005-0000-0000-00002F050000}"/>
    <cellStyle name="20% - akcent 3 2" xfId="1311" xr:uid="{00000000-0005-0000-0000-000030050000}"/>
    <cellStyle name="20% - akcent 4" xfId="1312" xr:uid="{00000000-0005-0000-0000-000031050000}"/>
    <cellStyle name="20% - akcent 4 2" xfId="1313" xr:uid="{00000000-0005-0000-0000-000032050000}"/>
    <cellStyle name="20% - akcent 5" xfId="1314" xr:uid="{00000000-0005-0000-0000-000033050000}"/>
    <cellStyle name="20% - akcent 5 2" xfId="1315" xr:uid="{00000000-0005-0000-0000-000034050000}"/>
    <cellStyle name="20% - akcent 6" xfId="1316" xr:uid="{00000000-0005-0000-0000-000035050000}"/>
    <cellStyle name="20% - akcent 6 2" xfId="1317" xr:uid="{00000000-0005-0000-0000-000036050000}"/>
    <cellStyle name="20% - Akzent1" xfId="1318" xr:uid="{00000000-0005-0000-0000-000037050000}"/>
    <cellStyle name="20% - Akzent1 2" xfId="1319" xr:uid="{00000000-0005-0000-0000-000038050000}"/>
    <cellStyle name="20% - Akzent1 3" xfId="1320" xr:uid="{00000000-0005-0000-0000-000039050000}"/>
    <cellStyle name="20% - Akzent2" xfId="1321" xr:uid="{00000000-0005-0000-0000-00003A050000}"/>
    <cellStyle name="20% - Akzent2 2" xfId="1322" xr:uid="{00000000-0005-0000-0000-00003B050000}"/>
    <cellStyle name="20% - Akzent2 3" xfId="1323" xr:uid="{00000000-0005-0000-0000-00003C050000}"/>
    <cellStyle name="20% - Akzent3" xfId="1324" xr:uid="{00000000-0005-0000-0000-00003D050000}"/>
    <cellStyle name="20% - Akzent3 2" xfId="1325" xr:uid="{00000000-0005-0000-0000-00003E050000}"/>
    <cellStyle name="20% - Akzent3 3" xfId="1326" xr:uid="{00000000-0005-0000-0000-00003F050000}"/>
    <cellStyle name="20% - Akzent4" xfId="1327" xr:uid="{00000000-0005-0000-0000-000040050000}"/>
    <cellStyle name="20% - Akzent4 2" xfId="1328" xr:uid="{00000000-0005-0000-0000-000041050000}"/>
    <cellStyle name="20% - Akzent4 3" xfId="1329" xr:uid="{00000000-0005-0000-0000-000042050000}"/>
    <cellStyle name="20% - Akzent5" xfId="1330" xr:uid="{00000000-0005-0000-0000-000043050000}"/>
    <cellStyle name="20% - Akzent5 2" xfId="1331" xr:uid="{00000000-0005-0000-0000-000044050000}"/>
    <cellStyle name="20% - Akzent5 3" xfId="1332" xr:uid="{00000000-0005-0000-0000-000045050000}"/>
    <cellStyle name="20% - Akzent6" xfId="1333" xr:uid="{00000000-0005-0000-0000-000046050000}"/>
    <cellStyle name="20% - Akzent6 2" xfId="1334" xr:uid="{00000000-0005-0000-0000-000047050000}"/>
    <cellStyle name="20% - Akzent6 3" xfId="1335" xr:uid="{00000000-0005-0000-0000-000048050000}"/>
    <cellStyle name="20% - Colore 1 2" xfId="1336" xr:uid="{00000000-0005-0000-0000-000049050000}"/>
    <cellStyle name="20% - Colore 1 3" xfId="1337" xr:uid="{00000000-0005-0000-0000-00004A050000}"/>
    <cellStyle name="20% - Colore 2 2" xfId="1338" xr:uid="{00000000-0005-0000-0000-00004B050000}"/>
    <cellStyle name="20% - Colore 2 3" xfId="1339" xr:uid="{00000000-0005-0000-0000-00004C050000}"/>
    <cellStyle name="20% - Colore 3 2" xfId="1340" xr:uid="{00000000-0005-0000-0000-00004D050000}"/>
    <cellStyle name="20% - Colore 3 3" xfId="1341" xr:uid="{00000000-0005-0000-0000-00004E050000}"/>
    <cellStyle name="20% - Colore 4 2" xfId="1342" xr:uid="{00000000-0005-0000-0000-00004F050000}"/>
    <cellStyle name="20% - Colore 4 3" xfId="1343" xr:uid="{00000000-0005-0000-0000-000050050000}"/>
    <cellStyle name="20% - Colore 5 2" xfId="1344" xr:uid="{00000000-0005-0000-0000-000051050000}"/>
    <cellStyle name="20% - Colore 5 3" xfId="1345" xr:uid="{00000000-0005-0000-0000-000052050000}"/>
    <cellStyle name="20% - Colore 6 2" xfId="1346" xr:uid="{00000000-0005-0000-0000-000053050000}"/>
    <cellStyle name="20% - Colore 6 3" xfId="1347" xr:uid="{00000000-0005-0000-0000-000054050000}"/>
    <cellStyle name="20% - Dekorfärg1" xfId="1348" xr:uid="{00000000-0005-0000-0000-000055050000}"/>
    <cellStyle name="20% - Dekorfärg1 2" xfId="1349" xr:uid="{00000000-0005-0000-0000-000056050000}"/>
    <cellStyle name="20% - Dekorfärg2" xfId="1350" xr:uid="{00000000-0005-0000-0000-000057050000}"/>
    <cellStyle name="20% - Dekorfärg2 2" xfId="1351" xr:uid="{00000000-0005-0000-0000-000058050000}"/>
    <cellStyle name="20% - Dekorfärg3" xfId="1352" xr:uid="{00000000-0005-0000-0000-000059050000}"/>
    <cellStyle name="20% - Dekorfärg3 2" xfId="1353" xr:uid="{00000000-0005-0000-0000-00005A050000}"/>
    <cellStyle name="20% - Dekorfärg4" xfId="1354" xr:uid="{00000000-0005-0000-0000-00005B050000}"/>
    <cellStyle name="20% - Dekorfärg4 2" xfId="1355" xr:uid="{00000000-0005-0000-0000-00005C050000}"/>
    <cellStyle name="20% - Dekorfärg5" xfId="1356" xr:uid="{00000000-0005-0000-0000-00005D050000}"/>
    <cellStyle name="20% - Dekorfärg5 2" xfId="1357" xr:uid="{00000000-0005-0000-0000-00005E050000}"/>
    <cellStyle name="20% - Dekorfärg6" xfId="1358" xr:uid="{00000000-0005-0000-0000-00005F050000}"/>
    <cellStyle name="20% - Dekorfärg6 2" xfId="1359" xr:uid="{00000000-0005-0000-0000-000060050000}"/>
    <cellStyle name="20% - Énfasis1" xfId="1360" xr:uid="{00000000-0005-0000-0000-000061050000}"/>
    <cellStyle name="20% - Énfasis1 2" xfId="1361" xr:uid="{00000000-0005-0000-0000-000062050000}"/>
    <cellStyle name="20% - Énfasis2" xfId="1362" xr:uid="{00000000-0005-0000-0000-000063050000}"/>
    <cellStyle name="20% - Énfasis2 2" xfId="1363" xr:uid="{00000000-0005-0000-0000-000064050000}"/>
    <cellStyle name="20% - Énfasis3" xfId="1364" xr:uid="{00000000-0005-0000-0000-000065050000}"/>
    <cellStyle name="20% - Énfasis3 2" xfId="1365" xr:uid="{00000000-0005-0000-0000-000066050000}"/>
    <cellStyle name="20% - Énfasis4" xfId="1366" xr:uid="{00000000-0005-0000-0000-000067050000}"/>
    <cellStyle name="20% - Énfasis4 2" xfId="1367" xr:uid="{00000000-0005-0000-0000-000068050000}"/>
    <cellStyle name="20% - Énfasis5" xfId="1368" xr:uid="{00000000-0005-0000-0000-000069050000}"/>
    <cellStyle name="20% - Énfasis5 2" xfId="1369" xr:uid="{00000000-0005-0000-0000-00006A050000}"/>
    <cellStyle name="20% - Énfasis6" xfId="1370" xr:uid="{00000000-0005-0000-0000-00006B050000}"/>
    <cellStyle name="20% - Énfasis6 2" xfId="1371" xr:uid="{00000000-0005-0000-0000-00006C050000}"/>
    <cellStyle name="20% – paryškinimas 1" xfId="1372" xr:uid="{00000000-0005-0000-0000-00006D050000}"/>
    <cellStyle name="20% – paryškinimas 1 2" xfId="1373" xr:uid="{00000000-0005-0000-0000-00006E050000}"/>
    <cellStyle name="20% – paryškinimas 2" xfId="1374" xr:uid="{00000000-0005-0000-0000-00006F050000}"/>
    <cellStyle name="20% – paryškinimas 2 2" xfId="1375" xr:uid="{00000000-0005-0000-0000-000070050000}"/>
    <cellStyle name="20% – paryškinimas 3" xfId="1376" xr:uid="{00000000-0005-0000-0000-000071050000}"/>
    <cellStyle name="20% – paryškinimas 3 2" xfId="1377" xr:uid="{00000000-0005-0000-0000-000072050000}"/>
    <cellStyle name="20% – paryškinimas 4" xfId="1378" xr:uid="{00000000-0005-0000-0000-000073050000}"/>
    <cellStyle name="20% – paryškinimas 4 2" xfId="1379" xr:uid="{00000000-0005-0000-0000-000074050000}"/>
    <cellStyle name="20% – paryškinimas 5" xfId="1380" xr:uid="{00000000-0005-0000-0000-000075050000}"/>
    <cellStyle name="20% – paryškinimas 5 2" xfId="1381" xr:uid="{00000000-0005-0000-0000-000076050000}"/>
    <cellStyle name="20% – paryškinimas 6" xfId="1382" xr:uid="{00000000-0005-0000-0000-000077050000}"/>
    <cellStyle name="20% – paryškinimas 6 2" xfId="1383" xr:uid="{00000000-0005-0000-0000-000078050000}"/>
    <cellStyle name="20% – rõhk1" xfId="1384" xr:uid="{00000000-0005-0000-0000-000079050000}"/>
    <cellStyle name="20% – rõhk1 2" xfId="1385" xr:uid="{00000000-0005-0000-0000-00007A050000}"/>
    <cellStyle name="20% – rõhk1 3" xfId="1386" xr:uid="{00000000-0005-0000-0000-00007B050000}"/>
    <cellStyle name="20% – rõhk2" xfId="1387" xr:uid="{00000000-0005-0000-0000-00007C050000}"/>
    <cellStyle name="20% – rõhk2 2" xfId="1388" xr:uid="{00000000-0005-0000-0000-00007D050000}"/>
    <cellStyle name="20% – rõhk2 3" xfId="1389" xr:uid="{00000000-0005-0000-0000-00007E050000}"/>
    <cellStyle name="20% – rõhk3" xfId="1390" xr:uid="{00000000-0005-0000-0000-00007F050000}"/>
    <cellStyle name="20% – rõhk3 2" xfId="1391" xr:uid="{00000000-0005-0000-0000-000080050000}"/>
    <cellStyle name="20% – rõhk3 3" xfId="1392" xr:uid="{00000000-0005-0000-0000-000081050000}"/>
    <cellStyle name="20% – rõhk4" xfId="1393" xr:uid="{00000000-0005-0000-0000-000082050000}"/>
    <cellStyle name="20% – rõhk4 2" xfId="1394" xr:uid="{00000000-0005-0000-0000-000083050000}"/>
    <cellStyle name="20% – rõhk4 3" xfId="1395" xr:uid="{00000000-0005-0000-0000-000084050000}"/>
    <cellStyle name="20% – rõhk5" xfId="1396" xr:uid="{00000000-0005-0000-0000-000085050000}"/>
    <cellStyle name="20% – rõhk5 2" xfId="1397" xr:uid="{00000000-0005-0000-0000-000086050000}"/>
    <cellStyle name="20% – rõhk5 3" xfId="1398" xr:uid="{00000000-0005-0000-0000-000087050000}"/>
    <cellStyle name="20% – rõhk6" xfId="1399" xr:uid="{00000000-0005-0000-0000-000088050000}"/>
    <cellStyle name="20% – rõhk6 2" xfId="1400" xr:uid="{00000000-0005-0000-0000-000089050000}"/>
    <cellStyle name="20% – rõhk6 3" xfId="1401" xr:uid="{00000000-0005-0000-0000-00008A050000}"/>
    <cellStyle name="20% - Акцент1" xfId="1402" xr:uid="{00000000-0005-0000-0000-00008B050000}"/>
    <cellStyle name="20% - Акцент1 2" xfId="1403" xr:uid="{00000000-0005-0000-0000-00008C050000}"/>
    <cellStyle name="20% - Акцент1 3" xfId="1404" xr:uid="{00000000-0005-0000-0000-00008D050000}"/>
    <cellStyle name="20% - Акцент2" xfId="1405" xr:uid="{00000000-0005-0000-0000-00008E050000}"/>
    <cellStyle name="20% - Акцент2 2" xfId="1406" xr:uid="{00000000-0005-0000-0000-00008F050000}"/>
    <cellStyle name="20% - Акцент2 3" xfId="1407" xr:uid="{00000000-0005-0000-0000-000090050000}"/>
    <cellStyle name="20% - Акцент3" xfId="1408" xr:uid="{00000000-0005-0000-0000-000091050000}"/>
    <cellStyle name="20% - Акцент3 2" xfId="1409" xr:uid="{00000000-0005-0000-0000-000092050000}"/>
    <cellStyle name="20% - Акцент3 3" xfId="1410" xr:uid="{00000000-0005-0000-0000-000093050000}"/>
    <cellStyle name="20% - Акцент4" xfId="1411" xr:uid="{00000000-0005-0000-0000-000094050000}"/>
    <cellStyle name="20% - Акцент4 2" xfId="1412" xr:uid="{00000000-0005-0000-0000-000095050000}"/>
    <cellStyle name="20% - Акцент4 3" xfId="1413" xr:uid="{00000000-0005-0000-0000-000096050000}"/>
    <cellStyle name="20% - Акцент5" xfId="1414" xr:uid="{00000000-0005-0000-0000-000097050000}"/>
    <cellStyle name="20% - Акцент5 2" xfId="1415" xr:uid="{00000000-0005-0000-0000-000098050000}"/>
    <cellStyle name="20% - Акцент5 3" xfId="1416" xr:uid="{00000000-0005-0000-0000-000099050000}"/>
    <cellStyle name="20% - Акцент6" xfId="1417" xr:uid="{00000000-0005-0000-0000-00009A050000}"/>
    <cellStyle name="20% - Акцент6 2" xfId="1418" xr:uid="{00000000-0005-0000-0000-00009B050000}"/>
    <cellStyle name="20% - Акцент6 3" xfId="1419" xr:uid="{00000000-0005-0000-0000-00009C050000}"/>
    <cellStyle name="3 antraštė" xfId="1420" xr:uid="{00000000-0005-0000-0000-00009D050000}"/>
    <cellStyle name="4 antraštė" xfId="1421" xr:uid="{00000000-0005-0000-0000-00009E050000}"/>
    <cellStyle name="40 % - Aksentti1" xfId="1552" xr:uid="{00000000-0005-0000-0000-00009F050000}"/>
    <cellStyle name="40 % - Aksentti1 2" xfId="1422" xr:uid="{00000000-0005-0000-0000-0000A0050000}"/>
    <cellStyle name="40 % - Aksentti1 2 2" xfId="1423" xr:uid="{00000000-0005-0000-0000-0000A1050000}"/>
    <cellStyle name="40 % - Aksentti1 3" xfId="1424" xr:uid="{00000000-0005-0000-0000-0000A2050000}"/>
    <cellStyle name="40 % - Aksentti1_Additional information tables" xfId="1425" xr:uid="{00000000-0005-0000-0000-0000A3050000}"/>
    <cellStyle name="40 % - Aksentti2" xfId="1555" xr:uid="{00000000-0005-0000-0000-0000A4050000}"/>
    <cellStyle name="40 % - Aksentti2 2" xfId="1426" xr:uid="{00000000-0005-0000-0000-0000A5050000}"/>
    <cellStyle name="40 % - Aksentti2 2 2" xfId="1427" xr:uid="{00000000-0005-0000-0000-0000A6050000}"/>
    <cellStyle name="40 % - Aksentti2 3" xfId="1428" xr:uid="{00000000-0005-0000-0000-0000A7050000}"/>
    <cellStyle name="40 % - Aksentti2_Additional information tables" xfId="1429" xr:uid="{00000000-0005-0000-0000-0000A8050000}"/>
    <cellStyle name="40 % - Aksentti3" xfId="1558" xr:uid="{00000000-0005-0000-0000-0000A9050000}"/>
    <cellStyle name="40 % - Aksentti3 2" xfId="1430" xr:uid="{00000000-0005-0000-0000-0000AA050000}"/>
    <cellStyle name="40 % - Aksentti3 2 2" xfId="1431" xr:uid="{00000000-0005-0000-0000-0000AB050000}"/>
    <cellStyle name="40 % - Aksentti3 3" xfId="1432" xr:uid="{00000000-0005-0000-0000-0000AC050000}"/>
    <cellStyle name="40 % - Aksentti3_Additional information tables" xfId="1433" xr:uid="{00000000-0005-0000-0000-0000AD050000}"/>
    <cellStyle name="40 % - Aksentti4" xfId="1561" xr:uid="{00000000-0005-0000-0000-0000AE050000}"/>
    <cellStyle name="40 % - Aksentti4 2" xfId="1434" xr:uid="{00000000-0005-0000-0000-0000AF050000}"/>
    <cellStyle name="40 % - Aksentti4 2 2" xfId="1435" xr:uid="{00000000-0005-0000-0000-0000B0050000}"/>
    <cellStyle name="40 % - Aksentti4 3" xfId="1436" xr:uid="{00000000-0005-0000-0000-0000B1050000}"/>
    <cellStyle name="40 % - Aksentti4_Additional information tables" xfId="1437" xr:uid="{00000000-0005-0000-0000-0000B2050000}"/>
    <cellStyle name="40 % - Aksentti5" xfId="1564" xr:uid="{00000000-0005-0000-0000-0000B3050000}"/>
    <cellStyle name="40 % - Aksentti5 2" xfId="1438" xr:uid="{00000000-0005-0000-0000-0000B4050000}"/>
    <cellStyle name="40 % - Aksentti5 2 2" xfId="1439" xr:uid="{00000000-0005-0000-0000-0000B5050000}"/>
    <cellStyle name="40 % - Aksentti5 3" xfId="1440" xr:uid="{00000000-0005-0000-0000-0000B6050000}"/>
    <cellStyle name="40 % - Aksentti5_Additional information tables" xfId="1441" xr:uid="{00000000-0005-0000-0000-0000B7050000}"/>
    <cellStyle name="40 % - Aksentti6" xfId="1567" xr:uid="{00000000-0005-0000-0000-0000B8050000}"/>
    <cellStyle name="40 % - Aksentti6 2" xfId="1442" xr:uid="{00000000-0005-0000-0000-0000B9050000}"/>
    <cellStyle name="40 % - Aksentti6 2 2" xfId="1443" xr:uid="{00000000-0005-0000-0000-0000BA050000}"/>
    <cellStyle name="40 % - Aksentti6 3" xfId="1444" xr:uid="{00000000-0005-0000-0000-0000BB050000}"/>
    <cellStyle name="40 % - Aksentti6_Additional information tables" xfId="1445" xr:uid="{00000000-0005-0000-0000-0000BC050000}"/>
    <cellStyle name="40 % - Akzent1" xfId="1446" xr:uid="{00000000-0005-0000-0000-0000BD050000}"/>
    <cellStyle name="40 % - Akzent2" xfId="1447" xr:uid="{00000000-0005-0000-0000-0000BE050000}"/>
    <cellStyle name="40 % - Akzent3" xfId="1448" xr:uid="{00000000-0005-0000-0000-0000BF050000}"/>
    <cellStyle name="40 % - Akzent4" xfId="1449" xr:uid="{00000000-0005-0000-0000-0000C0050000}"/>
    <cellStyle name="40 % - Akzent5" xfId="1450" xr:uid="{00000000-0005-0000-0000-0000C1050000}"/>
    <cellStyle name="40 % - Akzent6" xfId="1451" xr:uid="{00000000-0005-0000-0000-0000C2050000}"/>
    <cellStyle name="40 % - Markeringsfarve1" xfId="1452" xr:uid="{00000000-0005-0000-0000-0000C3050000}"/>
    <cellStyle name="40 % - Markeringsfarve1 2" xfId="1453" xr:uid="{00000000-0005-0000-0000-0000C4050000}"/>
    <cellStyle name="40 % - Markeringsfarve2" xfId="1454" xr:uid="{00000000-0005-0000-0000-0000C5050000}"/>
    <cellStyle name="40 % - Markeringsfarve2 2" xfId="1455" xr:uid="{00000000-0005-0000-0000-0000C6050000}"/>
    <cellStyle name="40 % - Markeringsfarve3" xfId="1456" xr:uid="{00000000-0005-0000-0000-0000C7050000}"/>
    <cellStyle name="40 % - Markeringsfarve3 2" xfId="1457" xr:uid="{00000000-0005-0000-0000-0000C8050000}"/>
    <cellStyle name="40 % - Markeringsfarve4" xfId="1458" xr:uid="{00000000-0005-0000-0000-0000C9050000}"/>
    <cellStyle name="40 % - Markeringsfarve4 2" xfId="1459" xr:uid="{00000000-0005-0000-0000-0000CA050000}"/>
    <cellStyle name="40 % - Markeringsfarve5" xfId="1460" xr:uid="{00000000-0005-0000-0000-0000CB050000}"/>
    <cellStyle name="40 % - Markeringsfarve5 2" xfId="1461" xr:uid="{00000000-0005-0000-0000-0000CC050000}"/>
    <cellStyle name="40 % - Markeringsfarve6" xfId="1462" xr:uid="{00000000-0005-0000-0000-0000CD050000}"/>
    <cellStyle name="40 % - Markeringsfarve6 2" xfId="1463" xr:uid="{00000000-0005-0000-0000-0000CE050000}"/>
    <cellStyle name="40 % – Zvýraznění1" xfId="1464" xr:uid="{00000000-0005-0000-0000-0000CF050000}"/>
    <cellStyle name="40 % – Zvýraznění2" xfId="1465" xr:uid="{00000000-0005-0000-0000-0000D0050000}"/>
    <cellStyle name="40 % – Zvýraznění3" xfId="1466" xr:uid="{00000000-0005-0000-0000-0000D1050000}"/>
    <cellStyle name="40 % – Zvýraznění4" xfId="1467" xr:uid="{00000000-0005-0000-0000-0000D2050000}"/>
    <cellStyle name="40 % – Zvýraznění5" xfId="1468" xr:uid="{00000000-0005-0000-0000-0000D3050000}"/>
    <cellStyle name="40 % – Zvýraznění6" xfId="1469" xr:uid="{00000000-0005-0000-0000-0000D4050000}"/>
    <cellStyle name="40 % - Accent1" xfId="14881" xr:uid="{00000000-0005-0000-0000-0000D5050000}"/>
    <cellStyle name="40 % - Accent1 2" xfId="1470" xr:uid="{00000000-0005-0000-0000-0000D6050000}"/>
    <cellStyle name="40 % - Accent1 2 2" xfId="1471" xr:uid="{00000000-0005-0000-0000-0000D7050000}"/>
    <cellStyle name="40 % - Accent1 2 2 2" xfId="1472" xr:uid="{00000000-0005-0000-0000-0000D8050000}"/>
    <cellStyle name="40 % - Accent1 2 3" xfId="1473" xr:uid="{00000000-0005-0000-0000-0000D9050000}"/>
    <cellStyle name="40 % - Accent1 2_Copie de 130905 DSNA 2011 Dossier de révision initial KG _ Autre Prod vendue" xfId="1474" xr:uid="{00000000-0005-0000-0000-0000DA050000}"/>
    <cellStyle name="40 % - Accent1 3" xfId="1475" xr:uid="{00000000-0005-0000-0000-0000DB050000}"/>
    <cellStyle name="40 % - Accent1 3 2" xfId="1476" xr:uid="{00000000-0005-0000-0000-0000DC050000}"/>
    <cellStyle name="40 % - Accent1 3 3" xfId="1477" xr:uid="{00000000-0005-0000-0000-0000DD050000}"/>
    <cellStyle name="40 % - Accent1 4" xfId="1478" xr:uid="{00000000-0005-0000-0000-0000DE050000}"/>
    <cellStyle name="40 % - Accent1 4 2" xfId="1479" xr:uid="{00000000-0005-0000-0000-0000DF050000}"/>
    <cellStyle name="40 % - Accent1 5" xfId="1480" xr:uid="{00000000-0005-0000-0000-0000E0050000}"/>
    <cellStyle name="40 % - Accent1 5 2" xfId="1481" xr:uid="{00000000-0005-0000-0000-0000E1050000}"/>
    <cellStyle name="40 % - Accent1 6" xfId="1482" xr:uid="{00000000-0005-0000-0000-0000E2050000}"/>
    <cellStyle name="40 % - Accent2" xfId="14882" xr:uid="{00000000-0005-0000-0000-0000E3050000}"/>
    <cellStyle name="40 % - Accent2 2" xfId="1483" xr:uid="{00000000-0005-0000-0000-0000E4050000}"/>
    <cellStyle name="40 % - Accent2 2 2" xfId="1484" xr:uid="{00000000-0005-0000-0000-0000E5050000}"/>
    <cellStyle name="40 % - Accent2 2 2 2" xfId="1485" xr:uid="{00000000-0005-0000-0000-0000E6050000}"/>
    <cellStyle name="40 % - Accent2 2 3" xfId="1486" xr:uid="{00000000-0005-0000-0000-0000E7050000}"/>
    <cellStyle name="40 % - Accent2 2_Copie de 130905 DSNA 2011 Dossier de révision initial KG _ Autre Prod vendue" xfId="1487" xr:uid="{00000000-0005-0000-0000-0000E8050000}"/>
    <cellStyle name="40 % - Accent2 3" xfId="1488" xr:uid="{00000000-0005-0000-0000-0000E9050000}"/>
    <cellStyle name="40 % - Accent2 3 2" xfId="1489" xr:uid="{00000000-0005-0000-0000-0000EA050000}"/>
    <cellStyle name="40 % - Accent2 3 3" xfId="1490" xr:uid="{00000000-0005-0000-0000-0000EB050000}"/>
    <cellStyle name="40 % - Accent2 4" xfId="1491" xr:uid="{00000000-0005-0000-0000-0000EC050000}"/>
    <cellStyle name="40 % - Accent2 5" xfId="1492" xr:uid="{00000000-0005-0000-0000-0000ED050000}"/>
    <cellStyle name="40 % - Accent2 5 2" xfId="1493" xr:uid="{00000000-0005-0000-0000-0000EE050000}"/>
    <cellStyle name="40 % - Accent2 6" xfId="1494" xr:uid="{00000000-0005-0000-0000-0000EF050000}"/>
    <cellStyle name="40 % - Accent3" xfId="14883" xr:uid="{00000000-0005-0000-0000-0000F0050000}"/>
    <cellStyle name="40 % - Accent3 2" xfId="1495" xr:uid="{00000000-0005-0000-0000-0000F1050000}"/>
    <cellStyle name="40 % - Accent3 2 2" xfId="1496" xr:uid="{00000000-0005-0000-0000-0000F2050000}"/>
    <cellStyle name="40 % - Accent3 2 2 2" xfId="1497" xr:uid="{00000000-0005-0000-0000-0000F3050000}"/>
    <cellStyle name="40 % - Accent3 2 3" xfId="1498" xr:uid="{00000000-0005-0000-0000-0000F4050000}"/>
    <cellStyle name="40 % - Accent3 2_Copie de 130905 DSNA 2011 Dossier de révision initial KG _ Autre Prod vendue" xfId="1499" xr:uid="{00000000-0005-0000-0000-0000F5050000}"/>
    <cellStyle name="40 % - Accent3 3" xfId="1500" xr:uid="{00000000-0005-0000-0000-0000F6050000}"/>
    <cellStyle name="40 % - Accent3 3 2" xfId="1501" xr:uid="{00000000-0005-0000-0000-0000F7050000}"/>
    <cellStyle name="40 % - Accent3 3 3" xfId="1502" xr:uid="{00000000-0005-0000-0000-0000F8050000}"/>
    <cellStyle name="40 % - Accent3 4" xfId="1503" xr:uid="{00000000-0005-0000-0000-0000F9050000}"/>
    <cellStyle name="40 % - Accent3 4 2" xfId="1504" xr:uid="{00000000-0005-0000-0000-0000FA050000}"/>
    <cellStyle name="40 % - Accent3 5" xfId="1505" xr:uid="{00000000-0005-0000-0000-0000FB050000}"/>
    <cellStyle name="40 % - Accent3 5 2" xfId="1506" xr:uid="{00000000-0005-0000-0000-0000FC050000}"/>
    <cellStyle name="40 % - Accent3 6" xfId="1507" xr:uid="{00000000-0005-0000-0000-0000FD050000}"/>
    <cellStyle name="40 % - Accent4" xfId="14884" xr:uid="{00000000-0005-0000-0000-0000FE050000}"/>
    <cellStyle name="40 % - Accent4 2" xfId="1508" xr:uid="{00000000-0005-0000-0000-0000FF050000}"/>
    <cellStyle name="40 % - Accent4 2 2" xfId="1509" xr:uid="{00000000-0005-0000-0000-000000060000}"/>
    <cellStyle name="40 % - Accent4 2 2 2" xfId="1510" xr:uid="{00000000-0005-0000-0000-000001060000}"/>
    <cellStyle name="40 % - Accent4 2 3" xfId="1511" xr:uid="{00000000-0005-0000-0000-000002060000}"/>
    <cellStyle name="40 % - Accent4 2_Copie de 130905 DSNA 2011 Dossier de révision initial KG _ Autre Prod vendue" xfId="1512" xr:uid="{00000000-0005-0000-0000-000003060000}"/>
    <cellStyle name="40 % - Accent4 3" xfId="1513" xr:uid="{00000000-0005-0000-0000-000004060000}"/>
    <cellStyle name="40 % - Accent4 3 2" xfId="1514" xr:uid="{00000000-0005-0000-0000-000005060000}"/>
    <cellStyle name="40 % - Accent4 3 3" xfId="1515" xr:uid="{00000000-0005-0000-0000-000006060000}"/>
    <cellStyle name="40 % - Accent4 4" xfId="1516" xr:uid="{00000000-0005-0000-0000-000007060000}"/>
    <cellStyle name="40 % - Accent4 4 2" xfId="1517" xr:uid="{00000000-0005-0000-0000-000008060000}"/>
    <cellStyle name="40 % - Accent4 5" xfId="1518" xr:uid="{00000000-0005-0000-0000-000009060000}"/>
    <cellStyle name="40 % - Accent4 5 2" xfId="1519" xr:uid="{00000000-0005-0000-0000-00000A060000}"/>
    <cellStyle name="40 % - Accent4 6" xfId="1520" xr:uid="{00000000-0005-0000-0000-00000B060000}"/>
    <cellStyle name="40 % - Accent5" xfId="14885" xr:uid="{00000000-0005-0000-0000-00000C060000}"/>
    <cellStyle name="40 % - Accent5 2" xfId="1521" xr:uid="{00000000-0005-0000-0000-00000D060000}"/>
    <cellStyle name="40 % - Accent5 2 2" xfId="1522" xr:uid="{00000000-0005-0000-0000-00000E060000}"/>
    <cellStyle name="40 % - Accent5 2 2 2" xfId="1523" xr:uid="{00000000-0005-0000-0000-00000F060000}"/>
    <cellStyle name="40 % - Accent5 2 3" xfId="1524" xr:uid="{00000000-0005-0000-0000-000010060000}"/>
    <cellStyle name="40 % - Accent5 2_Copie de 130905 DSNA 2011 Dossier de révision initial KG _ Autre Prod vendue" xfId="1525" xr:uid="{00000000-0005-0000-0000-000011060000}"/>
    <cellStyle name="40 % - Accent5 3" xfId="1526" xr:uid="{00000000-0005-0000-0000-000012060000}"/>
    <cellStyle name="40 % - Accent5 3 2" xfId="1527" xr:uid="{00000000-0005-0000-0000-000013060000}"/>
    <cellStyle name="40 % - Accent5 3 3" xfId="1528" xr:uid="{00000000-0005-0000-0000-000014060000}"/>
    <cellStyle name="40 % - Accent5 4" xfId="1529" xr:uid="{00000000-0005-0000-0000-000015060000}"/>
    <cellStyle name="40 % - Accent5 5" xfId="1530" xr:uid="{00000000-0005-0000-0000-000016060000}"/>
    <cellStyle name="40 % - Accent5 5 2" xfId="1531" xr:uid="{00000000-0005-0000-0000-000017060000}"/>
    <cellStyle name="40 % - Accent5 6" xfId="1532" xr:uid="{00000000-0005-0000-0000-000018060000}"/>
    <cellStyle name="40 % - Accent6" xfId="14886" xr:uid="{00000000-0005-0000-0000-000019060000}"/>
    <cellStyle name="40 % - Accent6 2" xfId="1533" xr:uid="{00000000-0005-0000-0000-00001A060000}"/>
    <cellStyle name="40 % - Accent6 2 2" xfId="1534" xr:uid="{00000000-0005-0000-0000-00001B060000}"/>
    <cellStyle name="40 % - Accent6 2 2 2" xfId="1535" xr:uid="{00000000-0005-0000-0000-00001C060000}"/>
    <cellStyle name="40 % - Accent6 2 3" xfId="1536" xr:uid="{00000000-0005-0000-0000-00001D060000}"/>
    <cellStyle name="40 % - Accent6 2_Copie de 130905 DSNA 2011 Dossier de révision initial KG _ Autre Prod vendue" xfId="1537" xr:uid="{00000000-0005-0000-0000-00001E060000}"/>
    <cellStyle name="40 % - Accent6 3" xfId="1538" xr:uid="{00000000-0005-0000-0000-00001F060000}"/>
    <cellStyle name="40 % - Accent6 3 2" xfId="1539" xr:uid="{00000000-0005-0000-0000-000020060000}"/>
    <cellStyle name="40 % - Accent6 3 3" xfId="1540" xr:uid="{00000000-0005-0000-0000-000021060000}"/>
    <cellStyle name="40 % - Accent6 4" xfId="1541" xr:uid="{00000000-0005-0000-0000-000022060000}"/>
    <cellStyle name="40 % - Accent6 4 2" xfId="1542" xr:uid="{00000000-0005-0000-0000-000023060000}"/>
    <cellStyle name="40 % - Accent6 5" xfId="1543" xr:uid="{00000000-0005-0000-0000-000024060000}"/>
    <cellStyle name="40 % - Accent6 5 2" xfId="1544" xr:uid="{00000000-0005-0000-0000-000025060000}"/>
    <cellStyle name="40 % - Accent6 6" xfId="1545" xr:uid="{00000000-0005-0000-0000-000026060000}"/>
    <cellStyle name="40% - 1. jelölőszín 2" xfId="1546" xr:uid="{00000000-0005-0000-0000-000027060000}"/>
    <cellStyle name="40% - 2. jelölőszín 2" xfId="1547" xr:uid="{00000000-0005-0000-0000-000028060000}"/>
    <cellStyle name="40% - 3. jelölőszín 2" xfId="1548" xr:uid="{00000000-0005-0000-0000-000029060000}"/>
    <cellStyle name="40% - 4. jelölőszín 2" xfId="1549" xr:uid="{00000000-0005-0000-0000-00002A060000}"/>
    <cellStyle name="40% - 5. jelölőszín 2" xfId="1550" xr:uid="{00000000-0005-0000-0000-00002B060000}"/>
    <cellStyle name="40% - 6. jelölőszín 2" xfId="1551" xr:uid="{00000000-0005-0000-0000-00002C060000}"/>
    <cellStyle name="40% - Accent1 2" xfId="1553" xr:uid="{00000000-0005-0000-0000-00002D060000}"/>
    <cellStyle name="40% - Accent1 2 2" xfId="1554" xr:uid="{00000000-0005-0000-0000-00002E060000}"/>
    <cellStyle name="40% - Accent2 2" xfId="1556" xr:uid="{00000000-0005-0000-0000-00002F060000}"/>
    <cellStyle name="40% - Accent2 2 2" xfId="1557" xr:uid="{00000000-0005-0000-0000-000030060000}"/>
    <cellStyle name="40% - Accent3 2" xfId="1559" xr:uid="{00000000-0005-0000-0000-000031060000}"/>
    <cellStyle name="40% - Accent3 2 2" xfId="1560" xr:uid="{00000000-0005-0000-0000-000032060000}"/>
    <cellStyle name="40% - Accent4 2" xfId="1562" xr:uid="{00000000-0005-0000-0000-000033060000}"/>
    <cellStyle name="40% - Accent4 2 2" xfId="1563" xr:uid="{00000000-0005-0000-0000-000034060000}"/>
    <cellStyle name="40% - Accent5 2" xfId="1565" xr:uid="{00000000-0005-0000-0000-000035060000}"/>
    <cellStyle name="40% - Accent5 2 2" xfId="1566" xr:uid="{00000000-0005-0000-0000-000036060000}"/>
    <cellStyle name="40% - Accent6 2" xfId="1568" xr:uid="{00000000-0005-0000-0000-000037060000}"/>
    <cellStyle name="40% - Accent6 2 2" xfId="1569" xr:uid="{00000000-0005-0000-0000-000038060000}"/>
    <cellStyle name="40% - akcent 1" xfId="1570" xr:uid="{00000000-0005-0000-0000-000039060000}"/>
    <cellStyle name="40% - akcent 1 2" xfId="1571" xr:uid="{00000000-0005-0000-0000-00003A060000}"/>
    <cellStyle name="40% - akcent 2" xfId="1572" xr:uid="{00000000-0005-0000-0000-00003B060000}"/>
    <cellStyle name="40% - akcent 2 2" xfId="1573" xr:uid="{00000000-0005-0000-0000-00003C060000}"/>
    <cellStyle name="40% - akcent 3" xfId="1574" xr:uid="{00000000-0005-0000-0000-00003D060000}"/>
    <cellStyle name="40% - akcent 3 2" xfId="1575" xr:uid="{00000000-0005-0000-0000-00003E060000}"/>
    <cellStyle name="40% - akcent 4" xfId="1576" xr:uid="{00000000-0005-0000-0000-00003F060000}"/>
    <cellStyle name="40% - akcent 4 2" xfId="1577" xr:uid="{00000000-0005-0000-0000-000040060000}"/>
    <cellStyle name="40% - akcent 5" xfId="1578" xr:uid="{00000000-0005-0000-0000-000041060000}"/>
    <cellStyle name="40% - akcent 5 2" xfId="1579" xr:uid="{00000000-0005-0000-0000-000042060000}"/>
    <cellStyle name="40% - akcent 6" xfId="1580" xr:uid="{00000000-0005-0000-0000-000043060000}"/>
    <cellStyle name="40% - akcent 6 2" xfId="1581" xr:uid="{00000000-0005-0000-0000-000044060000}"/>
    <cellStyle name="40% - Akzent1" xfId="1582" xr:uid="{00000000-0005-0000-0000-000045060000}"/>
    <cellStyle name="40% - Akzent1 2" xfId="1583" xr:uid="{00000000-0005-0000-0000-000046060000}"/>
    <cellStyle name="40% - Akzent1 3" xfId="1584" xr:uid="{00000000-0005-0000-0000-000047060000}"/>
    <cellStyle name="40% - Akzent2" xfId="1585" xr:uid="{00000000-0005-0000-0000-000048060000}"/>
    <cellStyle name="40% - Akzent2 2" xfId="1586" xr:uid="{00000000-0005-0000-0000-000049060000}"/>
    <cellStyle name="40% - Akzent2 3" xfId="1587" xr:uid="{00000000-0005-0000-0000-00004A060000}"/>
    <cellStyle name="40% - Akzent3" xfId="1588" xr:uid="{00000000-0005-0000-0000-00004B060000}"/>
    <cellStyle name="40% - Akzent3 2" xfId="1589" xr:uid="{00000000-0005-0000-0000-00004C060000}"/>
    <cellStyle name="40% - Akzent3 3" xfId="1590" xr:uid="{00000000-0005-0000-0000-00004D060000}"/>
    <cellStyle name="40% - Akzent4" xfId="1591" xr:uid="{00000000-0005-0000-0000-00004E060000}"/>
    <cellStyle name="40% - Akzent4 2" xfId="1592" xr:uid="{00000000-0005-0000-0000-00004F060000}"/>
    <cellStyle name="40% - Akzent4 3" xfId="1593" xr:uid="{00000000-0005-0000-0000-000050060000}"/>
    <cellStyle name="40% - Akzent5" xfId="1594" xr:uid="{00000000-0005-0000-0000-000051060000}"/>
    <cellStyle name="40% - Akzent5 2" xfId="1595" xr:uid="{00000000-0005-0000-0000-000052060000}"/>
    <cellStyle name="40% - Akzent5 3" xfId="1596" xr:uid="{00000000-0005-0000-0000-000053060000}"/>
    <cellStyle name="40% - Akzent6" xfId="1597" xr:uid="{00000000-0005-0000-0000-000054060000}"/>
    <cellStyle name="40% - Akzent6 2" xfId="1598" xr:uid="{00000000-0005-0000-0000-000055060000}"/>
    <cellStyle name="40% - Akzent6 3" xfId="1599" xr:uid="{00000000-0005-0000-0000-000056060000}"/>
    <cellStyle name="40% - Colore 1 2" xfId="1600" xr:uid="{00000000-0005-0000-0000-000057060000}"/>
    <cellStyle name="40% - Colore 1 3" xfId="1601" xr:uid="{00000000-0005-0000-0000-000058060000}"/>
    <cellStyle name="40% - Colore 2 2" xfId="1602" xr:uid="{00000000-0005-0000-0000-000059060000}"/>
    <cellStyle name="40% - Colore 2 3" xfId="1603" xr:uid="{00000000-0005-0000-0000-00005A060000}"/>
    <cellStyle name="40% - Colore 3 2" xfId="1604" xr:uid="{00000000-0005-0000-0000-00005B060000}"/>
    <cellStyle name="40% - Colore 3 3" xfId="1605" xr:uid="{00000000-0005-0000-0000-00005C060000}"/>
    <cellStyle name="40% - Colore 4 2" xfId="1606" xr:uid="{00000000-0005-0000-0000-00005D060000}"/>
    <cellStyle name="40% - Colore 4 3" xfId="1607" xr:uid="{00000000-0005-0000-0000-00005E060000}"/>
    <cellStyle name="40% - Colore 5 2" xfId="1608" xr:uid="{00000000-0005-0000-0000-00005F060000}"/>
    <cellStyle name="40% - Colore 5 3" xfId="1609" xr:uid="{00000000-0005-0000-0000-000060060000}"/>
    <cellStyle name="40% - Colore 6 2" xfId="1610" xr:uid="{00000000-0005-0000-0000-000061060000}"/>
    <cellStyle name="40% - Colore 6 3" xfId="1611" xr:uid="{00000000-0005-0000-0000-000062060000}"/>
    <cellStyle name="40% - Dekorfärg1" xfId="1612" xr:uid="{00000000-0005-0000-0000-000063060000}"/>
    <cellStyle name="40% - Dekorfärg1 2" xfId="1613" xr:uid="{00000000-0005-0000-0000-000064060000}"/>
    <cellStyle name="40% - Dekorfärg2" xfId="1614" xr:uid="{00000000-0005-0000-0000-000065060000}"/>
    <cellStyle name="40% - Dekorfärg2 2" xfId="1615" xr:uid="{00000000-0005-0000-0000-000066060000}"/>
    <cellStyle name="40% - Dekorfärg3" xfId="1616" xr:uid="{00000000-0005-0000-0000-000067060000}"/>
    <cellStyle name="40% - Dekorfärg3 2" xfId="1617" xr:uid="{00000000-0005-0000-0000-000068060000}"/>
    <cellStyle name="40% - Dekorfärg4" xfId="1618" xr:uid="{00000000-0005-0000-0000-000069060000}"/>
    <cellStyle name="40% - Dekorfärg4 2" xfId="1619" xr:uid="{00000000-0005-0000-0000-00006A060000}"/>
    <cellStyle name="40% - Dekorfärg5" xfId="1620" xr:uid="{00000000-0005-0000-0000-00006B060000}"/>
    <cellStyle name="40% - Dekorfärg5 2" xfId="1621" xr:uid="{00000000-0005-0000-0000-00006C060000}"/>
    <cellStyle name="40% - Dekorfärg6" xfId="1622" xr:uid="{00000000-0005-0000-0000-00006D060000}"/>
    <cellStyle name="40% - Dekorfärg6 2" xfId="1623" xr:uid="{00000000-0005-0000-0000-00006E060000}"/>
    <cellStyle name="40% - Énfasis1" xfId="1624" xr:uid="{00000000-0005-0000-0000-00006F060000}"/>
    <cellStyle name="40% - Énfasis1 2" xfId="1625" xr:uid="{00000000-0005-0000-0000-000070060000}"/>
    <cellStyle name="40% - Énfasis2" xfId="1626" xr:uid="{00000000-0005-0000-0000-000071060000}"/>
    <cellStyle name="40% - Énfasis2 2" xfId="1627" xr:uid="{00000000-0005-0000-0000-000072060000}"/>
    <cellStyle name="40% - Énfasis3" xfId="1628" xr:uid="{00000000-0005-0000-0000-000073060000}"/>
    <cellStyle name="40% - Énfasis3 2" xfId="1629" xr:uid="{00000000-0005-0000-0000-000074060000}"/>
    <cellStyle name="40% - Énfasis4" xfId="1630" xr:uid="{00000000-0005-0000-0000-000075060000}"/>
    <cellStyle name="40% - Énfasis4 2" xfId="1631" xr:uid="{00000000-0005-0000-0000-000076060000}"/>
    <cellStyle name="40% - Énfasis5" xfId="1632" xr:uid="{00000000-0005-0000-0000-000077060000}"/>
    <cellStyle name="40% - Énfasis5 2" xfId="1633" xr:uid="{00000000-0005-0000-0000-000078060000}"/>
    <cellStyle name="40% - Énfasis6" xfId="1634" xr:uid="{00000000-0005-0000-0000-000079060000}"/>
    <cellStyle name="40% - Énfasis6 2" xfId="1635" xr:uid="{00000000-0005-0000-0000-00007A060000}"/>
    <cellStyle name="40% – paryškinimas 1" xfId="1636" xr:uid="{00000000-0005-0000-0000-00007B060000}"/>
    <cellStyle name="40% – paryškinimas 1 2" xfId="1637" xr:uid="{00000000-0005-0000-0000-00007C060000}"/>
    <cellStyle name="40% – paryškinimas 2" xfId="1638" xr:uid="{00000000-0005-0000-0000-00007D060000}"/>
    <cellStyle name="40% – paryškinimas 2 2" xfId="1639" xr:uid="{00000000-0005-0000-0000-00007E060000}"/>
    <cellStyle name="40% – paryškinimas 3" xfId="1640" xr:uid="{00000000-0005-0000-0000-00007F060000}"/>
    <cellStyle name="40% – paryškinimas 3 2" xfId="1641" xr:uid="{00000000-0005-0000-0000-000080060000}"/>
    <cellStyle name="40% – paryškinimas 4" xfId="1642" xr:uid="{00000000-0005-0000-0000-000081060000}"/>
    <cellStyle name="40% – paryškinimas 4 2" xfId="1643" xr:uid="{00000000-0005-0000-0000-000082060000}"/>
    <cellStyle name="40% – paryškinimas 5" xfId="1644" xr:uid="{00000000-0005-0000-0000-000083060000}"/>
    <cellStyle name="40% – paryškinimas 5 2" xfId="1645" xr:uid="{00000000-0005-0000-0000-000084060000}"/>
    <cellStyle name="40% – paryškinimas 6" xfId="1646" xr:uid="{00000000-0005-0000-0000-000085060000}"/>
    <cellStyle name="40% – paryškinimas 6 2" xfId="1647" xr:uid="{00000000-0005-0000-0000-000086060000}"/>
    <cellStyle name="40% – rõhk1" xfId="1648" xr:uid="{00000000-0005-0000-0000-000087060000}"/>
    <cellStyle name="40% – rõhk1 2" xfId="1649" xr:uid="{00000000-0005-0000-0000-000088060000}"/>
    <cellStyle name="40% – rõhk1 3" xfId="1650" xr:uid="{00000000-0005-0000-0000-000089060000}"/>
    <cellStyle name="40% – rõhk2" xfId="1651" xr:uid="{00000000-0005-0000-0000-00008A060000}"/>
    <cellStyle name="40% – rõhk2 2" xfId="1652" xr:uid="{00000000-0005-0000-0000-00008B060000}"/>
    <cellStyle name="40% – rõhk2 3" xfId="1653" xr:uid="{00000000-0005-0000-0000-00008C060000}"/>
    <cellStyle name="40% – rõhk3" xfId="1654" xr:uid="{00000000-0005-0000-0000-00008D060000}"/>
    <cellStyle name="40% – rõhk3 2" xfId="1655" xr:uid="{00000000-0005-0000-0000-00008E060000}"/>
    <cellStyle name="40% – rõhk3 3" xfId="1656" xr:uid="{00000000-0005-0000-0000-00008F060000}"/>
    <cellStyle name="40% – rõhk4" xfId="1657" xr:uid="{00000000-0005-0000-0000-000090060000}"/>
    <cellStyle name="40% – rõhk4 2" xfId="1658" xr:uid="{00000000-0005-0000-0000-000091060000}"/>
    <cellStyle name="40% – rõhk4 3" xfId="1659" xr:uid="{00000000-0005-0000-0000-000092060000}"/>
    <cellStyle name="40% – rõhk5" xfId="1660" xr:uid="{00000000-0005-0000-0000-000093060000}"/>
    <cellStyle name="40% – rõhk5 2" xfId="1661" xr:uid="{00000000-0005-0000-0000-000094060000}"/>
    <cellStyle name="40% – rõhk5 3" xfId="1662" xr:uid="{00000000-0005-0000-0000-000095060000}"/>
    <cellStyle name="40% – rõhk6" xfId="1663" xr:uid="{00000000-0005-0000-0000-000096060000}"/>
    <cellStyle name="40% – rõhk6 2" xfId="1664" xr:uid="{00000000-0005-0000-0000-000097060000}"/>
    <cellStyle name="40% – rõhk6 3" xfId="1665" xr:uid="{00000000-0005-0000-0000-000098060000}"/>
    <cellStyle name="40% - Акцент1" xfId="1666" xr:uid="{00000000-0005-0000-0000-000099060000}"/>
    <cellStyle name="40% - Акцент1 2" xfId="1667" xr:uid="{00000000-0005-0000-0000-00009A060000}"/>
    <cellStyle name="40% - Акцент1 3" xfId="1668" xr:uid="{00000000-0005-0000-0000-00009B060000}"/>
    <cellStyle name="40% - Акцент2" xfId="1669" xr:uid="{00000000-0005-0000-0000-00009C060000}"/>
    <cellStyle name="40% - Акцент2 2" xfId="1670" xr:uid="{00000000-0005-0000-0000-00009D060000}"/>
    <cellStyle name="40% - Акцент2 3" xfId="1671" xr:uid="{00000000-0005-0000-0000-00009E060000}"/>
    <cellStyle name="40% - Акцент3" xfId="1672" xr:uid="{00000000-0005-0000-0000-00009F060000}"/>
    <cellStyle name="40% - Акцент3 2" xfId="1673" xr:uid="{00000000-0005-0000-0000-0000A0060000}"/>
    <cellStyle name="40% - Акцент3 3" xfId="1674" xr:uid="{00000000-0005-0000-0000-0000A1060000}"/>
    <cellStyle name="40% - Акцент4" xfId="1675" xr:uid="{00000000-0005-0000-0000-0000A2060000}"/>
    <cellStyle name="40% - Акцент4 2" xfId="1676" xr:uid="{00000000-0005-0000-0000-0000A3060000}"/>
    <cellStyle name="40% - Акцент4 3" xfId="1677" xr:uid="{00000000-0005-0000-0000-0000A4060000}"/>
    <cellStyle name="40% - Акцент5" xfId="1678" xr:uid="{00000000-0005-0000-0000-0000A5060000}"/>
    <cellStyle name="40% - Акцент5 2" xfId="1679" xr:uid="{00000000-0005-0000-0000-0000A6060000}"/>
    <cellStyle name="40% - Акцент5 3" xfId="1680" xr:uid="{00000000-0005-0000-0000-0000A7060000}"/>
    <cellStyle name="40% - Акцент6" xfId="1681" xr:uid="{00000000-0005-0000-0000-0000A8060000}"/>
    <cellStyle name="40% - Акцент6 2" xfId="1682" xr:uid="{00000000-0005-0000-0000-0000A9060000}"/>
    <cellStyle name="40% - Акцент6 3" xfId="1683" xr:uid="{00000000-0005-0000-0000-0000AA060000}"/>
    <cellStyle name="60 % - Aksentti1" xfId="1748" xr:uid="{00000000-0005-0000-0000-0000AB060000}"/>
    <cellStyle name="60 % - Aksentti2" xfId="1753" xr:uid="{00000000-0005-0000-0000-0000AC060000}"/>
    <cellStyle name="60 % - Aksentti3" xfId="1755" xr:uid="{00000000-0005-0000-0000-0000AD060000}"/>
    <cellStyle name="60 % - Aksentti4" xfId="1757" xr:uid="{00000000-0005-0000-0000-0000AE060000}"/>
    <cellStyle name="60 % - Aksentti5" xfId="1759" xr:uid="{00000000-0005-0000-0000-0000AF060000}"/>
    <cellStyle name="60 % - Aksentti6" xfId="1761" xr:uid="{00000000-0005-0000-0000-0000B0060000}"/>
    <cellStyle name="60 % - Akzent1" xfId="1684" xr:uid="{00000000-0005-0000-0000-0000B1060000}"/>
    <cellStyle name="60 % - Akzent2" xfId="1685" xr:uid="{00000000-0005-0000-0000-0000B2060000}"/>
    <cellStyle name="60 % - Akzent3" xfId="1686" xr:uid="{00000000-0005-0000-0000-0000B3060000}"/>
    <cellStyle name="60 % - Akzent4" xfId="1687" xr:uid="{00000000-0005-0000-0000-0000B4060000}"/>
    <cellStyle name="60 % - Akzent5" xfId="1688" xr:uid="{00000000-0005-0000-0000-0000B5060000}"/>
    <cellStyle name="60 % - Akzent6" xfId="1689" xr:uid="{00000000-0005-0000-0000-0000B6060000}"/>
    <cellStyle name="60 % - Markeringsfarve1" xfId="1690" xr:uid="{00000000-0005-0000-0000-0000B7060000}"/>
    <cellStyle name="60 % - Markeringsfarve2" xfId="1691" xr:uid="{00000000-0005-0000-0000-0000B8060000}"/>
    <cellStyle name="60 % - Markeringsfarve3" xfId="1692" xr:uid="{00000000-0005-0000-0000-0000B9060000}"/>
    <cellStyle name="60 % - Markeringsfarve4" xfId="1693" xr:uid="{00000000-0005-0000-0000-0000BA060000}"/>
    <cellStyle name="60 % - Markeringsfarve5" xfId="1694" xr:uid="{00000000-0005-0000-0000-0000BB060000}"/>
    <cellStyle name="60 % - Markeringsfarve6" xfId="1695" xr:uid="{00000000-0005-0000-0000-0000BC060000}"/>
    <cellStyle name="60 % – Zvýraznění1" xfId="1696" xr:uid="{00000000-0005-0000-0000-0000BD060000}"/>
    <cellStyle name="60 % – Zvýraznění2" xfId="1697" xr:uid="{00000000-0005-0000-0000-0000BE060000}"/>
    <cellStyle name="60 % – Zvýraznění3" xfId="1698" xr:uid="{00000000-0005-0000-0000-0000BF060000}"/>
    <cellStyle name="60 % – Zvýraznění4" xfId="1699" xr:uid="{00000000-0005-0000-0000-0000C0060000}"/>
    <cellStyle name="60 % – Zvýraznění5" xfId="1700" xr:uid="{00000000-0005-0000-0000-0000C1060000}"/>
    <cellStyle name="60 % – Zvýraznění6" xfId="1701" xr:uid="{00000000-0005-0000-0000-0000C2060000}"/>
    <cellStyle name="60 % - Accent1" xfId="14887" xr:uid="{00000000-0005-0000-0000-0000C3060000}"/>
    <cellStyle name="60 % - Accent1 2" xfId="1702" xr:uid="{00000000-0005-0000-0000-0000C4060000}"/>
    <cellStyle name="60 % - Accent1 2 2" xfId="1703" xr:uid="{00000000-0005-0000-0000-0000C5060000}"/>
    <cellStyle name="60 % - Accent1 3" xfId="1704" xr:uid="{00000000-0005-0000-0000-0000C6060000}"/>
    <cellStyle name="60 % - Accent1 3 2" xfId="1705" xr:uid="{00000000-0005-0000-0000-0000C7060000}"/>
    <cellStyle name="60 % - Accent1 4" xfId="1706" xr:uid="{00000000-0005-0000-0000-0000C8060000}"/>
    <cellStyle name="60 % - Accent1 4 2" xfId="1707" xr:uid="{00000000-0005-0000-0000-0000C9060000}"/>
    <cellStyle name="60 % - Accent1 5" xfId="1708" xr:uid="{00000000-0005-0000-0000-0000CA060000}"/>
    <cellStyle name="60 % - Accent2" xfId="14888" xr:uid="{00000000-0005-0000-0000-0000CB060000}"/>
    <cellStyle name="60 % - Accent2 2" xfId="1709" xr:uid="{00000000-0005-0000-0000-0000CC060000}"/>
    <cellStyle name="60 % - Accent2 2 2" xfId="1710" xr:uid="{00000000-0005-0000-0000-0000CD060000}"/>
    <cellStyle name="60 % - Accent2 3" xfId="1711" xr:uid="{00000000-0005-0000-0000-0000CE060000}"/>
    <cellStyle name="60 % - Accent2 3 2" xfId="1712" xr:uid="{00000000-0005-0000-0000-0000CF060000}"/>
    <cellStyle name="60 % - Accent2 4" xfId="1713" xr:uid="{00000000-0005-0000-0000-0000D0060000}"/>
    <cellStyle name="60 % - Accent2 5" xfId="1714" xr:uid="{00000000-0005-0000-0000-0000D1060000}"/>
    <cellStyle name="60 % - Accent3" xfId="14889" xr:uid="{00000000-0005-0000-0000-0000D2060000}"/>
    <cellStyle name="60 % - Accent3 2" xfId="1715" xr:uid="{00000000-0005-0000-0000-0000D3060000}"/>
    <cellStyle name="60 % - Accent3 2 2" xfId="1716" xr:uid="{00000000-0005-0000-0000-0000D4060000}"/>
    <cellStyle name="60 % - Accent3 3" xfId="1717" xr:uid="{00000000-0005-0000-0000-0000D5060000}"/>
    <cellStyle name="60 % - Accent3 3 2" xfId="1718" xr:uid="{00000000-0005-0000-0000-0000D6060000}"/>
    <cellStyle name="60 % - Accent3 4" xfId="1719" xr:uid="{00000000-0005-0000-0000-0000D7060000}"/>
    <cellStyle name="60 % - Accent3 4 2" xfId="1720" xr:uid="{00000000-0005-0000-0000-0000D8060000}"/>
    <cellStyle name="60 % - Accent3 5" xfId="1721" xr:uid="{00000000-0005-0000-0000-0000D9060000}"/>
    <cellStyle name="60 % - Accent4" xfId="14890" xr:uid="{00000000-0005-0000-0000-0000DA060000}"/>
    <cellStyle name="60 % - Accent4 2" xfId="1722" xr:uid="{00000000-0005-0000-0000-0000DB060000}"/>
    <cellStyle name="60 % - Accent4 2 2" xfId="1723" xr:uid="{00000000-0005-0000-0000-0000DC060000}"/>
    <cellStyle name="60 % - Accent4 3" xfId="1724" xr:uid="{00000000-0005-0000-0000-0000DD060000}"/>
    <cellStyle name="60 % - Accent4 3 2" xfId="1725" xr:uid="{00000000-0005-0000-0000-0000DE060000}"/>
    <cellStyle name="60 % - Accent4 4" xfId="1726" xr:uid="{00000000-0005-0000-0000-0000DF060000}"/>
    <cellStyle name="60 % - Accent4 4 2" xfId="1727" xr:uid="{00000000-0005-0000-0000-0000E0060000}"/>
    <cellStyle name="60 % - Accent4 5" xfId="1728" xr:uid="{00000000-0005-0000-0000-0000E1060000}"/>
    <cellStyle name="60 % - Accent5" xfId="14891" xr:uid="{00000000-0005-0000-0000-0000E2060000}"/>
    <cellStyle name="60 % - Accent5 2" xfId="1729" xr:uid="{00000000-0005-0000-0000-0000E3060000}"/>
    <cellStyle name="60 % - Accent5 2 2" xfId="1730" xr:uid="{00000000-0005-0000-0000-0000E4060000}"/>
    <cellStyle name="60 % - Accent5 3" xfId="1731" xr:uid="{00000000-0005-0000-0000-0000E5060000}"/>
    <cellStyle name="60 % - Accent5 3 2" xfId="1732" xr:uid="{00000000-0005-0000-0000-0000E6060000}"/>
    <cellStyle name="60 % - Accent5 4" xfId="1733" xr:uid="{00000000-0005-0000-0000-0000E7060000}"/>
    <cellStyle name="60 % - Accent5 5" xfId="1734" xr:uid="{00000000-0005-0000-0000-0000E8060000}"/>
    <cellStyle name="60 % - Accent6" xfId="14892" xr:uid="{00000000-0005-0000-0000-0000E9060000}"/>
    <cellStyle name="60 % - Accent6 2" xfId="1735" xr:uid="{00000000-0005-0000-0000-0000EA060000}"/>
    <cellStyle name="60 % - Accent6 2 2" xfId="1736" xr:uid="{00000000-0005-0000-0000-0000EB060000}"/>
    <cellStyle name="60 % - Accent6 3" xfId="1737" xr:uid="{00000000-0005-0000-0000-0000EC060000}"/>
    <cellStyle name="60 % - Accent6 3 2" xfId="1738" xr:uid="{00000000-0005-0000-0000-0000ED060000}"/>
    <cellStyle name="60 % - Accent6 4" xfId="1739" xr:uid="{00000000-0005-0000-0000-0000EE060000}"/>
    <cellStyle name="60 % - Accent6 4 2" xfId="1740" xr:uid="{00000000-0005-0000-0000-0000EF060000}"/>
    <cellStyle name="60 % - Accent6 5" xfId="1741" xr:uid="{00000000-0005-0000-0000-0000F0060000}"/>
    <cellStyle name="60% - 1. jelölőszín 2" xfId="1742" xr:uid="{00000000-0005-0000-0000-0000F1060000}"/>
    <cellStyle name="60% - 2. jelölőszín 2" xfId="1743" xr:uid="{00000000-0005-0000-0000-0000F2060000}"/>
    <cellStyle name="60% - 3. jelölőszín 2" xfId="1744" xr:uid="{00000000-0005-0000-0000-0000F3060000}"/>
    <cellStyle name="60% - 4. jelölőszín 2" xfId="1745" xr:uid="{00000000-0005-0000-0000-0000F4060000}"/>
    <cellStyle name="60% - 5. jelölőszín 2" xfId="1746" xr:uid="{00000000-0005-0000-0000-0000F5060000}"/>
    <cellStyle name="60% - 6. jelölőszín 2" xfId="1747" xr:uid="{00000000-0005-0000-0000-0000F6060000}"/>
    <cellStyle name="60% - Accent1 2" xfId="1749" xr:uid="{00000000-0005-0000-0000-0000F7060000}"/>
    <cellStyle name="60% - Accent1 3" xfId="1750" xr:uid="{00000000-0005-0000-0000-0000F8060000}"/>
    <cellStyle name="60% - Accent1 3 2" xfId="1751" xr:uid="{00000000-0005-0000-0000-0000F9060000}"/>
    <cellStyle name="60% - Accent1 3 3" xfId="1752" xr:uid="{00000000-0005-0000-0000-0000FA060000}"/>
    <cellStyle name="60% - Accent2 2" xfId="1754" xr:uid="{00000000-0005-0000-0000-0000FB060000}"/>
    <cellStyle name="60% - Accent3 2" xfId="1756" xr:uid="{00000000-0005-0000-0000-0000FC060000}"/>
    <cellStyle name="60% - Accent4 2" xfId="1758" xr:uid="{00000000-0005-0000-0000-0000FD060000}"/>
    <cellStyle name="60% - Accent5 2" xfId="1760" xr:uid="{00000000-0005-0000-0000-0000FE060000}"/>
    <cellStyle name="60% - Accent6 2" xfId="1762" xr:uid="{00000000-0005-0000-0000-0000FF060000}"/>
    <cellStyle name="60% - akcent 1" xfId="1763" xr:uid="{00000000-0005-0000-0000-000000070000}"/>
    <cellStyle name="60% - akcent 1 2" xfId="1764" xr:uid="{00000000-0005-0000-0000-000001070000}"/>
    <cellStyle name="60% - akcent 2" xfId="1765" xr:uid="{00000000-0005-0000-0000-000002070000}"/>
    <cellStyle name="60% - akcent 2 2" xfId="1766" xr:uid="{00000000-0005-0000-0000-000003070000}"/>
    <cellStyle name="60% - akcent 3" xfId="1767" xr:uid="{00000000-0005-0000-0000-000004070000}"/>
    <cellStyle name="60% - akcent 3 2" xfId="1768" xr:uid="{00000000-0005-0000-0000-000005070000}"/>
    <cellStyle name="60% - akcent 4" xfId="1769" xr:uid="{00000000-0005-0000-0000-000006070000}"/>
    <cellStyle name="60% - akcent 4 2" xfId="1770" xr:uid="{00000000-0005-0000-0000-000007070000}"/>
    <cellStyle name="60% - akcent 5" xfId="1771" xr:uid="{00000000-0005-0000-0000-000008070000}"/>
    <cellStyle name="60% - akcent 5 2" xfId="1772" xr:uid="{00000000-0005-0000-0000-000009070000}"/>
    <cellStyle name="60% - akcent 6" xfId="1773" xr:uid="{00000000-0005-0000-0000-00000A070000}"/>
    <cellStyle name="60% - akcent 6 2" xfId="1774" xr:uid="{00000000-0005-0000-0000-00000B070000}"/>
    <cellStyle name="60% - Akzent1" xfId="1775" xr:uid="{00000000-0005-0000-0000-00000C070000}"/>
    <cellStyle name="60% - Akzent1 2" xfId="1776" xr:uid="{00000000-0005-0000-0000-00000D070000}"/>
    <cellStyle name="60% - Akzent1 3" xfId="1777" xr:uid="{00000000-0005-0000-0000-00000E070000}"/>
    <cellStyle name="60% - Akzent2" xfId="1778" xr:uid="{00000000-0005-0000-0000-00000F070000}"/>
    <cellStyle name="60% - Akzent2 2" xfId="1779" xr:uid="{00000000-0005-0000-0000-000010070000}"/>
    <cellStyle name="60% - Akzent2 3" xfId="1780" xr:uid="{00000000-0005-0000-0000-000011070000}"/>
    <cellStyle name="60% - Akzent3" xfId="1781" xr:uid="{00000000-0005-0000-0000-000012070000}"/>
    <cellStyle name="60% - Akzent3 2" xfId="1782" xr:uid="{00000000-0005-0000-0000-000013070000}"/>
    <cellStyle name="60% - Akzent3 3" xfId="1783" xr:uid="{00000000-0005-0000-0000-000014070000}"/>
    <cellStyle name="60% - Akzent4" xfId="1784" xr:uid="{00000000-0005-0000-0000-000015070000}"/>
    <cellStyle name="60% - Akzent4 2" xfId="1785" xr:uid="{00000000-0005-0000-0000-000016070000}"/>
    <cellStyle name="60% - Akzent4 3" xfId="1786" xr:uid="{00000000-0005-0000-0000-000017070000}"/>
    <cellStyle name="60% - Akzent5" xfId="1787" xr:uid="{00000000-0005-0000-0000-000018070000}"/>
    <cellStyle name="60% - Akzent5 2" xfId="1788" xr:uid="{00000000-0005-0000-0000-000019070000}"/>
    <cellStyle name="60% - Akzent5 3" xfId="1789" xr:uid="{00000000-0005-0000-0000-00001A070000}"/>
    <cellStyle name="60% - Akzent6" xfId="1790" xr:uid="{00000000-0005-0000-0000-00001B070000}"/>
    <cellStyle name="60% - Akzent6 2" xfId="1791" xr:uid="{00000000-0005-0000-0000-00001C070000}"/>
    <cellStyle name="60% - Akzent6 3" xfId="1792" xr:uid="{00000000-0005-0000-0000-00001D070000}"/>
    <cellStyle name="60% - Colore 1 2" xfId="1793" xr:uid="{00000000-0005-0000-0000-00001E070000}"/>
    <cellStyle name="60% - Colore 1 3" xfId="1794" xr:uid="{00000000-0005-0000-0000-00001F070000}"/>
    <cellStyle name="60% - Colore 2 2" xfId="1795" xr:uid="{00000000-0005-0000-0000-000020070000}"/>
    <cellStyle name="60% - Colore 2 3" xfId="1796" xr:uid="{00000000-0005-0000-0000-000021070000}"/>
    <cellStyle name="60% - Colore 3 2" xfId="1797" xr:uid="{00000000-0005-0000-0000-000022070000}"/>
    <cellStyle name="60% - Colore 3 3" xfId="1798" xr:uid="{00000000-0005-0000-0000-000023070000}"/>
    <cellStyle name="60% - Colore 4 2" xfId="1799" xr:uid="{00000000-0005-0000-0000-000024070000}"/>
    <cellStyle name="60% - Colore 4 3" xfId="1800" xr:uid="{00000000-0005-0000-0000-000025070000}"/>
    <cellStyle name="60% - Colore 5 2" xfId="1801" xr:uid="{00000000-0005-0000-0000-000026070000}"/>
    <cellStyle name="60% - Colore 5 3" xfId="1802" xr:uid="{00000000-0005-0000-0000-000027070000}"/>
    <cellStyle name="60% - Colore 6 2" xfId="1803" xr:uid="{00000000-0005-0000-0000-000028070000}"/>
    <cellStyle name="60% - Colore 6 3" xfId="1804" xr:uid="{00000000-0005-0000-0000-000029070000}"/>
    <cellStyle name="60% - Dekorfärg1" xfId="1805" xr:uid="{00000000-0005-0000-0000-00002A070000}"/>
    <cellStyle name="60% - Dekorfärg2" xfId="1806" xr:uid="{00000000-0005-0000-0000-00002B070000}"/>
    <cellStyle name="60% - Dekorfärg3" xfId="1807" xr:uid="{00000000-0005-0000-0000-00002C070000}"/>
    <cellStyle name="60% - Dekorfärg4" xfId="1808" xr:uid="{00000000-0005-0000-0000-00002D070000}"/>
    <cellStyle name="60% - Dekorfärg5" xfId="1809" xr:uid="{00000000-0005-0000-0000-00002E070000}"/>
    <cellStyle name="60% - Dekorfärg6" xfId="1810" xr:uid="{00000000-0005-0000-0000-00002F070000}"/>
    <cellStyle name="60% - Énfasis1" xfId="1811" xr:uid="{00000000-0005-0000-0000-000030070000}"/>
    <cellStyle name="60% - Énfasis2" xfId="1812" xr:uid="{00000000-0005-0000-0000-000031070000}"/>
    <cellStyle name="60% - Énfasis3" xfId="1813" xr:uid="{00000000-0005-0000-0000-000032070000}"/>
    <cellStyle name="60% - Énfasis4" xfId="1814" xr:uid="{00000000-0005-0000-0000-000033070000}"/>
    <cellStyle name="60% - Énfasis5" xfId="1815" xr:uid="{00000000-0005-0000-0000-000034070000}"/>
    <cellStyle name="60% - Énfasis6" xfId="1816" xr:uid="{00000000-0005-0000-0000-000035070000}"/>
    <cellStyle name="60% – paryškinimas 1" xfId="1817" xr:uid="{00000000-0005-0000-0000-000036070000}"/>
    <cellStyle name="60% – paryškinimas 2" xfId="1818" xr:uid="{00000000-0005-0000-0000-000037070000}"/>
    <cellStyle name="60% – paryškinimas 3" xfId="1819" xr:uid="{00000000-0005-0000-0000-000038070000}"/>
    <cellStyle name="60% – paryškinimas 4" xfId="1820" xr:uid="{00000000-0005-0000-0000-000039070000}"/>
    <cellStyle name="60% – paryškinimas 5" xfId="1821" xr:uid="{00000000-0005-0000-0000-00003A070000}"/>
    <cellStyle name="60% – paryškinimas 6" xfId="1822" xr:uid="{00000000-0005-0000-0000-00003B070000}"/>
    <cellStyle name="60% – rõhk1" xfId="1823" xr:uid="{00000000-0005-0000-0000-00003C070000}"/>
    <cellStyle name="60% – rõhk1 2" xfId="1824" xr:uid="{00000000-0005-0000-0000-00003D070000}"/>
    <cellStyle name="60% – rõhk1 3" xfId="1825" xr:uid="{00000000-0005-0000-0000-00003E070000}"/>
    <cellStyle name="60% – rõhk2" xfId="1826" xr:uid="{00000000-0005-0000-0000-00003F070000}"/>
    <cellStyle name="60% – rõhk2 2" xfId="1827" xr:uid="{00000000-0005-0000-0000-000040070000}"/>
    <cellStyle name="60% – rõhk2 3" xfId="1828" xr:uid="{00000000-0005-0000-0000-000041070000}"/>
    <cellStyle name="60% – rõhk3" xfId="1829" xr:uid="{00000000-0005-0000-0000-000042070000}"/>
    <cellStyle name="60% – rõhk3 2" xfId="1830" xr:uid="{00000000-0005-0000-0000-000043070000}"/>
    <cellStyle name="60% – rõhk3 3" xfId="1831" xr:uid="{00000000-0005-0000-0000-000044070000}"/>
    <cellStyle name="60% – rõhk4" xfId="1832" xr:uid="{00000000-0005-0000-0000-000045070000}"/>
    <cellStyle name="60% – rõhk4 2" xfId="1833" xr:uid="{00000000-0005-0000-0000-000046070000}"/>
    <cellStyle name="60% – rõhk4 3" xfId="1834" xr:uid="{00000000-0005-0000-0000-000047070000}"/>
    <cellStyle name="60% – rõhk5" xfId="1835" xr:uid="{00000000-0005-0000-0000-000048070000}"/>
    <cellStyle name="60% – rõhk5 2" xfId="1836" xr:uid="{00000000-0005-0000-0000-000049070000}"/>
    <cellStyle name="60% – rõhk5 3" xfId="1837" xr:uid="{00000000-0005-0000-0000-00004A070000}"/>
    <cellStyle name="60% – rõhk6" xfId="1838" xr:uid="{00000000-0005-0000-0000-00004B070000}"/>
    <cellStyle name="60% – rõhk6 2" xfId="1839" xr:uid="{00000000-0005-0000-0000-00004C070000}"/>
    <cellStyle name="60% – rõhk6 3" xfId="1840" xr:uid="{00000000-0005-0000-0000-00004D070000}"/>
    <cellStyle name="60% - Акцент1" xfId="1841" xr:uid="{00000000-0005-0000-0000-00004E070000}"/>
    <cellStyle name="60% - Акцент1 2" xfId="1842" xr:uid="{00000000-0005-0000-0000-00004F070000}"/>
    <cellStyle name="60% - Акцент1 3" xfId="1843" xr:uid="{00000000-0005-0000-0000-000050070000}"/>
    <cellStyle name="60% - Акцент2" xfId="1844" xr:uid="{00000000-0005-0000-0000-000051070000}"/>
    <cellStyle name="60% - Акцент2 2" xfId="1845" xr:uid="{00000000-0005-0000-0000-000052070000}"/>
    <cellStyle name="60% - Акцент2 3" xfId="1846" xr:uid="{00000000-0005-0000-0000-000053070000}"/>
    <cellStyle name="60% - Акцент3" xfId="1847" xr:uid="{00000000-0005-0000-0000-000054070000}"/>
    <cellStyle name="60% - Акцент3 2" xfId="1848" xr:uid="{00000000-0005-0000-0000-000055070000}"/>
    <cellStyle name="60% - Акцент3 3" xfId="1849" xr:uid="{00000000-0005-0000-0000-000056070000}"/>
    <cellStyle name="60% - Акцент4" xfId="1850" xr:uid="{00000000-0005-0000-0000-000057070000}"/>
    <cellStyle name="60% - Акцент4 2" xfId="1851" xr:uid="{00000000-0005-0000-0000-000058070000}"/>
    <cellStyle name="60% - Акцент4 3" xfId="1852" xr:uid="{00000000-0005-0000-0000-000059070000}"/>
    <cellStyle name="60% - Акцент5" xfId="1853" xr:uid="{00000000-0005-0000-0000-00005A070000}"/>
    <cellStyle name="60% - Акцент5 2" xfId="1854" xr:uid="{00000000-0005-0000-0000-00005B070000}"/>
    <cellStyle name="60% - Акцент5 3" xfId="1855" xr:uid="{00000000-0005-0000-0000-00005C070000}"/>
    <cellStyle name="60% - Акцент6" xfId="1856" xr:uid="{00000000-0005-0000-0000-00005D070000}"/>
    <cellStyle name="60% - Акцент6 2" xfId="1857" xr:uid="{00000000-0005-0000-0000-00005E070000}"/>
    <cellStyle name="60% - Акцент6 3" xfId="1858" xr:uid="{00000000-0005-0000-0000-00005F070000}"/>
    <cellStyle name="A" xfId="1859" xr:uid="{00000000-0005-0000-0000-000060070000}"/>
    <cellStyle name="AA" xfId="1860" xr:uid="{00000000-0005-0000-0000-000061070000}"/>
    <cellStyle name="AA Nombre" xfId="1861" xr:uid="{00000000-0005-0000-0000-000062070000}"/>
    <cellStyle name="AA Nombre 2" xfId="1862" xr:uid="{00000000-0005-0000-0000-000063070000}"/>
    <cellStyle name="AA Nombre 3" xfId="1863" xr:uid="{00000000-0005-0000-0000-000064070000}"/>
    <cellStyle name="Accent1 - 20 %" xfId="1864" xr:uid="{00000000-0005-0000-0000-000065070000}"/>
    <cellStyle name="Accent1 - 40 %" xfId="1865" xr:uid="{00000000-0005-0000-0000-000066070000}"/>
    <cellStyle name="Accent1 - 60 %" xfId="1866" xr:uid="{00000000-0005-0000-0000-000067070000}"/>
    <cellStyle name="Accent1 2" xfId="1867" xr:uid="{00000000-0005-0000-0000-000068070000}"/>
    <cellStyle name="Accent1 2 2" xfId="1868" xr:uid="{00000000-0005-0000-0000-000069070000}"/>
    <cellStyle name="Accent1 2 2 2" xfId="1869" xr:uid="{00000000-0005-0000-0000-00006A070000}"/>
    <cellStyle name="Accent1 2 2 3" xfId="17" xr:uid="{00000000-0005-0000-0000-00006B070000}"/>
    <cellStyle name="Accent1 2 3" xfId="1870" xr:uid="{00000000-0005-0000-0000-00006C070000}"/>
    <cellStyle name="Accent1 2 4" xfId="1871" xr:uid="{00000000-0005-0000-0000-00006D070000}"/>
    <cellStyle name="Accent1 3" xfId="1872" xr:uid="{00000000-0005-0000-0000-00006E070000}"/>
    <cellStyle name="Accent1 3 2" xfId="1873" xr:uid="{00000000-0005-0000-0000-00006F070000}"/>
    <cellStyle name="Accent1 3 2 2" xfId="1874" xr:uid="{00000000-0005-0000-0000-000070070000}"/>
    <cellStyle name="Accent1 3 3" xfId="1875" xr:uid="{00000000-0005-0000-0000-000071070000}"/>
    <cellStyle name="Accent1 3 4" xfId="15146" xr:uid="{00000000-0005-0000-0000-000072070000}"/>
    <cellStyle name="Accent1 4" xfId="1876" xr:uid="{00000000-0005-0000-0000-000073070000}"/>
    <cellStyle name="Accent1 4 2" xfId="1877" xr:uid="{00000000-0005-0000-0000-000074070000}"/>
    <cellStyle name="Accent1 4 3" xfId="1878" xr:uid="{00000000-0005-0000-0000-000075070000}"/>
    <cellStyle name="Accent1 5" xfId="1879" xr:uid="{00000000-0005-0000-0000-000076070000}"/>
    <cellStyle name="Accent1 6" xfId="14643" xr:uid="{00000000-0005-0000-0000-000077070000}"/>
    <cellStyle name="Accent1 7" xfId="14683" xr:uid="{00000000-0005-0000-0000-000078070000}"/>
    <cellStyle name="Accent1 8" xfId="14675" xr:uid="{00000000-0005-0000-0000-000079070000}"/>
    <cellStyle name="Accent2 - 20 %" xfId="1880" xr:uid="{00000000-0005-0000-0000-00007A070000}"/>
    <cellStyle name="Accent2 - 40 %" xfId="1881" xr:uid="{00000000-0005-0000-0000-00007B070000}"/>
    <cellStyle name="Accent2 - 60 %" xfId="1882" xr:uid="{00000000-0005-0000-0000-00007C070000}"/>
    <cellStyle name="Accent2 2" xfId="1883" xr:uid="{00000000-0005-0000-0000-00007D070000}"/>
    <cellStyle name="Accent2 2 2" xfId="1884" xr:uid="{00000000-0005-0000-0000-00007E070000}"/>
    <cellStyle name="Accent2 2 2 2" xfId="1885" xr:uid="{00000000-0005-0000-0000-00007F070000}"/>
    <cellStyle name="Accent2 3" xfId="1886" xr:uid="{00000000-0005-0000-0000-000080070000}"/>
    <cellStyle name="Accent2 3 2" xfId="1887" xr:uid="{00000000-0005-0000-0000-000081070000}"/>
    <cellStyle name="Accent2 3 2 2" xfId="1888" xr:uid="{00000000-0005-0000-0000-000082070000}"/>
    <cellStyle name="Accent2 3 3" xfId="1889" xr:uid="{00000000-0005-0000-0000-000083070000}"/>
    <cellStyle name="Accent2 4" xfId="1890" xr:uid="{00000000-0005-0000-0000-000084070000}"/>
    <cellStyle name="Accent2 4 2" xfId="1891" xr:uid="{00000000-0005-0000-0000-000085070000}"/>
    <cellStyle name="Accent2 4 3" xfId="1892" xr:uid="{00000000-0005-0000-0000-000086070000}"/>
    <cellStyle name="Accent2 5" xfId="1893" xr:uid="{00000000-0005-0000-0000-000087070000}"/>
    <cellStyle name="Accent2 6" xfId="14644" xr:uid="{00000000-0005-0000-0000-000088070000}"/>
    <cellStyle name="Accent2 7" xfId="14653" xr:uid="{00000000-0005-0000-0000-000089070000}"/>
    <cellStyle name="Accent2 8" xfId="14641" xr:uid="{00000000-0005-0000-0000-00008A070000}"/>
    <cellStyle name="Accent3 - 20 %" xfId="1894" xr:uid="{00000000-0005-0000-0000-00008B070000}"/>
    <cellStyle name="Accent3 - 40 %" xfId="1895" xr:uid="{00000000-0005-0000-0000-00008C070000}"/>
    <cellStyle name="Accent3 - 60 %" xfId="1896" xr:uid="{00000000-0005-0000-0000-00008D070000}"/>
    <cellStyle name="Accent3 2" xfId="1897" xr:uid="{00000000-0005-0000-0000-00008E070000}"/>
    <cellStyle name="Accent3 2 2" xfId="1898" xr:uid="{00000000-0005-0000-0000-00008F070000}"/>
    <cellStyle name="Accent3 2 2 2" xfId="1899" xr:uid="{00000000-0005-0000-0000-000090070000}"/>
    <cellStyle name="Accent3 3" xfId="1900" xr:uid="{00000000-0005-0000-0000-000091070000}"/>
    <cellStyle name="Accent3 3 2" xfId="1901" xr:uid="{00000000-0005-0000-0000-000092070000}"/>
    <cellStyle name="Accent3 3 3" xfId="1902" xr:uid="{00000000-0005-0000-0000-000093070000}"/>
    <cellStyle name="Accent3 4" xfId="1903" xr:uid="{00000000-0005-0000-0000-000094070000}"/>
    <cellStyle name="Accent3 5" xfId="1904" xr:uid="{00000000-0005-0000-0000-000095070000}"/>
    <cellStyle name="Accent3 5 2" xfId="1905" xr:uid="{00000000-0005-0000-0000-000096070000}"/>
    <cellStyle name="Accent3 6" xfId="1906" xr:uid="{00000000-0005-0000-0000-000097070000}"/>
    <cellStyle name="Accent3 7" xfId="14645" xr:uid="{00000000-0005-0000-0000-000098070000}"/>
    <cellStyle name="Accent3 8" xfId="14689" xr:uid="{00000000-0005-0000-0000-000099070000}"/>
    <cellStyle name="Accent3 9" xfId="14656" xr:uid="{00000000-0005-0000-0000-00009A070000}"/>
    <cellStyle name="Accent4 - 20 %" xfId="1907" xr:uid="{00000000-0005-0000-0000-00009B070000}"/>
    <cellStyle name="Accent4 - 40 %" xfId="1908" xr:uid="{00000000-0005-0000-0000-00009C070000}"/>
    <cellStyle name="Accent4 - 60 %" xfId="1909" xr:uid="{00000000-0005-0000-0000-00009D070000}"/>
    <cellStyle name="Accent4 2" xfId="1910" xr:uid="{00000000-0005-0000-0000-00009E070000}"/>
    <cellStyle name="Accent4 2 2" xfId="1911" xr:uid="{00000000-0005-0000-0000-00009F070000}"/>
    <cellStyle name="Accent4 2 2 2" xfId="1912" xr:uid="{00000000-0005-0000-0000-0000A0070000}"/>
    <cellStyle name="Accent4 3" xfId="1913" xr:uid="{00000000-0005-0000-0000-0000A1070000}"/>
    <cellStyle name="Accent4 3 2" xfId="1914" xr:uid="{00000000-0005-0000-0000-0000A2070000}"/>
    <cellStyle name="Accent4 3 3" xfId="1915" xr:uid="{00000000-0005-0000-0000-0000A3070000}"/>
    <cellStyle name="Accent4 4" xfId="1916" xr:uid="{00000000-0005-0000-0000-0000A4070000}"/>
    <cellStyle name="Accent4 5" xfId="1917" xr:uid="{00000000-0005-0000-0000-0000A5070000}"/>
    <cellStyle name="Accent4 5 2" xfId="1918" xr:uid="{00000000-0005-0000-0000-0000A6070000}"/>
    <cellStyle name="Accent4 6" xfId="1919" xr:uid="{00000000-0005-0000-0000-0000A7070000}"/>
    <cellStyle name="Accent4 7" xfId="14646" xr:uid="{00000000-0005-0000-0000-0000A8070000}"/>
    <cellStyle name="Accent4 8" xfId="14686" xr:uid="{00000000-0005-0000-0000-0000A9070000}"/>
    <cellStyle name="Accent4 9" xfId="14657" xr:uid="{00000000-0005-0000-0000-0000AA070000}"/>
    <cellStyle name="Accent5 - 20 %" xfId="1920" xr:uid="{00000000-0005-0000-0000-0000AB070000}"/>
    <cellStyle name="Accent5 - 40 %" xfId="1921" xr:uid="{00000000-0005-0000-0000-0000AC070000}"/>
    <cellStyle name="Accent5 - 60 %" xfId="1922" xr:uid="{00000000-0005-0000-0000-0000AD070000}"/>
    <cellStyle name="Accent5 2" xfId="1923" xr:uid="{00000000-0005-0000-0000-0000AE070000}"/>
    <cellStyle name="Accent5 2 2" xfId="1924" xr:uid="{00000000-0005-0000-0000-0000AF070000}"/>
    <cellStyle name="Accent5 3" xfId="1925" xr:uid="{00000000-0005-0000-0000-0000B0070000}"/>
    <cellStyle name="Accent5 3 2" xfId="1926" xr:uid="{00000000-0005-0000-0000-0000B1070000}"/>
    <cellStyle name="Accent5 3 2 2" xfId="1927" xr:uid="{00000000-0005-0000-0000-0000B2070000}"/>
    <cellStyle name="Accent5 3 3" xfId="1928" xr:uid="{00000000-0005-0000-0000-0000B3070000}"/>
    <cellStyle name="Accent5 4" xfId="1929" xr:uid="{00000000-0005-0000-0000-0000B4070000}"/>
    <cellStyle name="Accent5 4 2" xfId="1930" xr:uid="{00000000-0005-0000-0000-0000B5070000}"/>
    <cellStyle name="Accent5 4 3" xfId="1931" xr:uid="{00000000-0005-0000-0000-0000B6070000}"/>
    <cellStyle name="Accent5 5" xfId="1932" xr:uid="{00000000-0005-0000-0000-0000B7070000}"/>
    <cellStyle name="Accent5 6" xfId="14647" xr:uid="{00000000-0005-0000-0000-0000B8070000}"/>
    <cellStyle name="Accent5 7" xfId="14687" xr:uid="{00000000-0005-0000-0000-0000B9070000}"/>
    <cellStyle name="Accent5 8" xfId="14660" xr:uid="{00000000-0005-0000-0000-0000BA070000}"/>
    <cellStyle name="Accent6 - 20 %" xfId="1933" xr:uid="{00000000-0005-0000-0000-0000BB070000}"/>
    <cellStyle name="Accent6 - 40 %" xfId="1934" xr:uid="{00000000-0005-0000-0000-0000BC070000}"/>
    <cellStyle name="Accent6 - 60 %" xfId="1935" xr:uid="{00000000-0005-0000-0000-0000BD070000}"/>
    <cellStyle name="Accent6 2" xfId="1936" xr:uid="{00000000-0005-0000-0000-0000BE070000}"/>
    <cellStyle name="Accent6 2 2" xfId="1937" xr:uid="{00000000-0005-0000-0000-0000BF070000}"/>
    <cellStyle name="Accent6 3" xfId="1938" xr:uid="{00000000-0005-0000-0000-0000C0070000}"/>
    <cellStyle name="Accent6 3 2" xfId="1939" xr:uid="{00000000-0005-0000-0000-0000C1070000}"/>
    <cellStyle name="Accent6 3 2 2" xfId="1940" xr:uid="{00000000-0005-0000-0000-0000C2070000}"/>
    <cellStyle name="Accent6 3 3" xfId="1941" xr:uid="{00000000-0005-0000-0000-0000C3070000}"/>
    <cellStyle name="Accent6 4" xfId="1942" xr:uid="{00000000-0005-0000-0000-0000C4070000}"/>
    <cellStyle name="Accent6 4 2" xfId="1943" xr:uid="{00000000-0005-0000-0000-0000C5070000}"/>
    <cellStyle name="Accent6 4 3" xfId="1944" xr:uid="{00000000-0005-0000-0000-0000C6070000}"/>
    <cellStyle name="Accent6 5" xfId="1945" xr:uid="{00000000-0005-0000-0000-0000C7070000}"/>
    <cellStyle name="Accent6 6" xfId="14648" xr:uid="{00000000-0005-0000-0000-0000C8070000}"/>
    <cellStyle name="Accent6 7" xfId="14688" xr:uid="{00000000-0005-0000-0000-0000C9070000}"/>
    <cellStyle name="Accent6 8" xfId="14658" xr:uid="{00000000-0005-0000-0000-0000CA070000}"/>
    <cellStyle name="Addon output" xfId="1946" xr:uid="{00000000-0005-0000-0000-0000CB070000}"/>
    <cellStyle name="Advarselstekst" xfId="1947" xr:uid="{00000000-0005-0000-0000-0000CC070000}"/>
    <cellStyle name="Aiškinamasis tekstas" xfId="1948" xr:uid="{00000000-0005-0000-0000-0000CD070000}"/>
    <cellStyle name="Akcent 1" xfId="1949" xr:uid="{00000000-0005-0000-0000-0000CE070000}"/>
    <cellStyle name="Akcent 1 2" xfId="1950" xr:uid="{00000000-0005-0000-0000-0000CF070000}"/>
    <cellStyle name="Akcent 2" xfId="1951" xr:uid="{00000000-0005-0000-0000-0000D0070000}"/>
    <cellStyle name="Akcent 2 2" xfId="1952" xr:uid="{00000000-0005-0000-0000-0000D1070000}"/>
    <cellStyle name="Akcent 3" xfId="1953" xr:uid="{00000000-0005-0000-0000-0000D2070000}"/>
    <cellStyle name="Akcent 3 2" xfId="1954" xr:uid="{00000000-0005-0000-0000-0000D3070000}"/>
    <cellStyle name="Akcent 4" xfId="1955" xr:uid="{00000000-0005-0000-0000-0000D4070000}"/>
    <cellStyle name="Akcent 4 2" xfId="1956" xr:uid="{00000000-0005-0000-0000-0000D5070000}"/>
    <cellStyle name="Akcent 5" xfId="1957" xr:uid="{00000000-0005-0000-0000-0000D6070000}"/>
    <cellStyle name="Akcent 5 2" xfId="1958" xr:uid="{00000000-0005-0000-0000-0000D7070000}"/>
    <cellStyle name="Akcent 6" xfId="1959" xr:uid="{00000000-0005-0000-0000-0000D8070000}"/>
    <cellStyle name="Akcent 6 2" xfId="1960" xr:uid="{00000000-0005-0000-0000-0000D9070000}"/>
    <cellStyle name="Aksentti1" xfId="1961" builtinId="29" customBuiltin="1"/>
    <cellStyle name="Aksentti1 2" xfId="14893" xr:uid="{00000000-0005-0000-0000-0000DB070000}"/>
    <cellStyle name="Aksentti2" xfId="1962" builtinId="33" customBuiltin="1"/>
    <cellStyle name="Aksentti3" xfId="1963" builtinId="37" customBuiltin="1"/>
    <cellStyle name="Aksentti3 2" xfId="14894" xr:uid="{00000000-0005-0000-0000-0000DE070000}"/>
    <cellStyle name="Aksentti4" xfId="1964" builtinId="41" customBuiltin="1"/>
    <cellStyle name="Aksentti4 2" xfId="14895" xr:uid="{00000000-0005-0000-0000-0000E0070000}"/>
    <cellStyle name="Aksentti5" xfId="1965" builtinId="45" customBuiltin="1"/>
    <cellStyle name="Aksentti5 2" xfId="14896" xr:uid="{00000000-0005-0000-0000-0000E2070000}"/>
    <cellStyle name="Aksentti6" xfId="1966" builtinId="49" customBuiltin="1"/>
    <cellStyle name="Akzent1" xfId="1967" xr:uid="{00000000-0005-0000-0000-0000E4070000}"/>
    <cellStyle name="Akzent1 2" xfId="1968" xr:uid="{00000000-0005-0000-0000-0000E5070000}"/>
    <cellStyle name="Akzent2" xfId="1969" xr:uid="{00000000-0005-0000-0000-0000E6070000}"/>
    <cellStyle name="Akzent2 2" xfId="1970" xr:uid="{00000000-0005-0000-0000-0000E7070000}"/>
    <cellStyle name="Akzent3" xfId="1971" xr:uid="{00000000-0005-0000-0000-0000E8070000}"/>
    <cellStyle name="Akzent4" xfId="1972" xr:uid="{00000000-0005-0000-0000-0000E9070000}"/>
    <cellStyle name="Akzent5" xfId="1973" xr:uid="{00000000-0005-0000-0000-0000EA070000}"/>
    <cellStyle name="Akzent6" xfId="1974" xr:uid="{00000000-0005-0000-0000-0000EB070000}"/>
    <cellStyle name="Anos" xfId="1975" xr:uid="{00000000-0005-0000-0000-0000EC070000}"/>
    <cellStyle name="Anteckning" xfId="1976" xr:uid="{00000000-0005-0000-0000-0000ED070000}"/>
    <cellStyle name="Anteckning 10" xfId="1977" xr:uid="{00000000-0005-0000-0000-0000EE070000}"/>
    <cellStyle name="Anteckning 10 2" xfId="1978" xr:uid="{00000000-0005-0000-0000-0000EF070000}"/>
    <cellStyle name="Anteckning 10 2 2" xfId="1979" xr:uid="{00000000-0005-0000-0000-0000F0070000}"/>
    <cellStyle name="Anteckning 10 2 2 2" xfId="15209" xr:uid="{02AB44C5-F008-471A-8944-69FD43F044D5}"/>
    <cellStyle name="Anteckning 10 2 3" xfId="1980" xr:uid="{00000000-0005-0000-0000-0000F1070000}"/>
    <cellStyle name="Anteckning 10 2 3 2" xfId="15210" xr:uid="{84769DB8-40B1-46CA-9F80-5673DF333DD5}"/>
    <cellStyle name="Anteckning 10 2 4" xfId="1981" xr:uid="{00000000-0005-0000-0000-0000F2070000}"/>
    <cellStyle name="Anteckning 10 2 4 2" xfId="15211" xr:uid="{B20C8F2E-47C3-4652-B061-912EEB43C150}"/>
    <cellStyle name="Anteckning 10 2 5" xfId="1982" xr:uid="{00000000-0005-0000-0000-0000F3070000}"/>
    <cellStyle name="Anteckning 10 2 5 2" xfId="15212" xr:uid="{2AA66C20-E601-49A6-B918-43BD16ECC622}"/>
    <cellStyle name="Anteckning 10 2 6" xfId="15208" xr:uid="{70BCB4EC-0614-4E6E-86FA-F4407EC9DC59}"/>
    <cellStyle name="Anteckning 10 3" xfId="1983" xr:uid="{00000000-0005-0000-0000-0000F4070000}"/>
    <cellStyle name="Anteckning 10 3 2" xfId="15213" xr:uid="{4E7B4BF4-5DE3-4526-BE63-901713955C97}"/>
    <cellStyle name="Anteckning 10 4" xfId="1984" xr:uid="{00000000-0005-0000-0000-0000F5070000}"/>
    <cellStyle name="Anteckning 10 4 2" xfId="15214" xr:uid="{934E9658-1847-4690-A671-3F7E2633BC60}"/>
    <cellStyle name="Anteckning 10 5" xfId="1985" xr:uid="{00000000-0005-0000-0000-0000F6070000}"/>
    <cellStyle name="Anteckning 10 5 2" xfId="15215" xr:uid="{6348DF90-1C29-4C38-B291-FA3BF9EAAFCA}"/>
    <cellStyle name="Anteckning 10 6" xfId="1986" xr:uid="{00000000-0005-0000-0000-0000F7070000}"/>
    <cellStyle name="Anteckning 10 6 2" xfId="15216" xr:uid="{5294D2EB-FC5F-4FE1-8FBC-270327B90010}"/>
    <cellStyle name="Anteckning 10 7" xfId="15207" xr:uid="{B5048317-8010-4172-8773-7893F0BDEDEE}"/>
    <cellStyle name="Anteckning 11" xfId="1987" xr:uid="{00000000-0005-0000-0000-0000F8070000}"/>
    <cellStyle name="Anteckning 11 2" xfId="1988" xr:uid="{00000000-0005-0000-0000-0000F9070000}"/>
    <cellStyle name="Anteckning 11 2 2" xfId="1989" xr:uid="{00000000-0005-0000-0000-0000FA070000}"/>
    <cellStyle name="Anteckning 11 2 2 2" xfId="15219" xr:uid="{EBFC5B63-7DFF-406C-88D8-C3FF4B315ADE}"/>
    <cellStyle name="Anteckning 11 2 3" xfId="1990" xr:uid="{00000000-0005-0000-0000-0000FB070000}"/>
    <cellStyle name="Anteckning 11 2 3 2" xfId="15220" xr:uid="{5134D8BA-43D4-44F3-9A60-7F922D44739C}"/>
    <cellStyle name="Anteckning 11 2 4" xfId="1991" xr:uid="{00000000-0005-0000-0000-0000FC070000}"/>
    <cellStyle name="Anteckning 11 2 4 2" xfId="15221" xr:uid="{C2FD4F64-39B2-4E1E-9E0A-28B35955519B}"/>
    <cellStyle name="Anteckning 11 2 5" xfId="1992" xr:uid="{00000000-0005-0000-0000-0000FD070000}"/>
    <cellStyle name="Anteckning 11 2 5 2" xfId="15222" xr:uid="{250750AC-0F70-4E45-B218-2E63E2F32A2B}"/>
    <cellStyle name="Anteckning 11 2 6" xfId="15218" xr:uid="{FD4CEFFC-594F-4829-AE5E-DADADA296AA3}"/>
    <cellStyle name="Anteckning 11 3" xfId="1993" xr:uid="{00000000-0005-0000-0000-0000FE070000}"/>
    <cellStyle name="Anteckning 11 3 2" xfId="15223" xr:uid="{19BA1E79-8E3D-4FE2-8052-1FF7D4CB4026}"/>
    <cellStyle name="Anteckning 11 4" xfId="1994" xr:uid="{00000000-0005-0000-0000-0000FF070000}"/>
    <cellStyle name="Anteckning 11 4 2" xfId="15224" xr:uid="{D9CD7613-B149-4B4C-9A58-E9A066496927}"/>
    <cellStyle name="Anteckning 11 5" xfId="1995" xr:uid="{00000000-0005-0000-0000-000000080000}"/>
    <cellStyle name="Anteckning 11 5 2" xfId="15225" xr:uid="{697F8E3B-C494-49CF-825E-13062F8E2C0C}"/>
    <cellStyle name="Anteckning 11 6" xfId="1996" xr:uid="{00000000-0005-0000-0000-000001080000}"/>
    <cellStyle name="Anteckning 11 6 2" xfId="15226" xr:uid="{7B09FB80-D291-4316-B312-5148004051A7}"/>
    <cellStyle name="Anteckning 11 7" xfId="15217" xr:uid="{8D340A9C-35D2-4CA3-A107-9634ED93772C}"/>
    <cellStyle name="Anteckning 12" xfId="1997" xr:uid="{00000000-0005-0000-0000-000002080000}"/>
    <cellStyle name="Anteckning 12 2" xfId="1998" xr:uid="{00000000-0005-0000-0000-000003080000}"/>
    <cellStyle name="Anteckning 12 2 2" xfId="1999" xr:uid="{00000000-0005-0000-0000-000004080000}"/>
    <cellStyle name="Anteckning 12 2 2 2" xfId="15229" xr:uid="{FD0293B5-2CB5-4D4E-8D16-FE83A7BC81AA}"/>
    <cellStyle name="Anteckning 12 2 3" xfId="2000" xr:uid="{00000000-0005-0000-0000-000005080000}"/>
    <cellStyle name="Anteckning 12 2 3 2" xfId="15230" xr:uid="{3733122D-67B5-4A0F-93BC-7349097409CA}"/>
    <cellStyle name="Anteckning 12 2 4" xfId="2001" xr:uid="{00000000-0005-0000-0000-000006080000}"/>
    <cellStyle name="Anteckning 12 2 4 2" xfId="15231" xr:uid="{F9402CFB-0BC9-45BC-81A5-888B9B126DF4}"/>
    <cellStyle name="Anteckning 12 2 5" xfId="2002" xr:uid="{00000000-0005-0000-0000-000007080000}"/>
    <cellStyle name="Anteckning 12 2 5 2" xfId="15232" xr:uid="{7796529F-8446-4A33-ADDA-977B708291ED}"/>
    <cellStyle name="Anteckning 12 2 6" xfId="15228" xr:uid="{9858DAFC-2887-46D7-A5C4-44C3AD7AAF94}"/>
    <cellStyle name="Anteckning 12 3" xfId="2003" xr:uid="{00000000-0005-0000-0000-000008080000}"/>
    <cellStyle name="Anteckning 12 3 2" xfId="15233" xr:uid="{6B608674-1E1A-4D6C-9DC7-13900310A7DB}"/>
    <cellStyle name="Anteckning 12 4" xfId="2004" xr:uid="{00000000-0005-0000-0000-000009080000}"/>
    <cellStyle name="Anteckning 12 4 2" xfId="15234" xr:uid="{F9E519C9-54F8-47A0-B01A-88BEEE34078E}"/>
    <cellStyle name="Anteckning 12 5" xfId="2005" xr:uid="{00000000-0005-0000-0000-00000A080000}"/>
    <cellStyle name="Anteckning 12 5 2" xfId="15235" xr:uid="{2095CA3D-93AB-4831-8EE4-162CF27FA8BD}"/>
    <cellStyle name="Anteckning 12 6" xfId="2006" xr:uid="{00000000-0005-0000-0000-00000B080000}"/>
    <cellStyle name="Anteckning 12 6 2" xfId="15236" xr:uid="{B8A17463-D02E-487D-AD77-339F59CB3E66}"/>
    <cellStyle name="Anteckning 12 7" xfId="15227" xr:uid="{1228FE46-07EB-46F4-85DC-C17CE98E81D4}"/>
    <cellStyle name="Anteckning 13" xfId="2007" xr:uid="{00000000-0005-0000-0000-00000C080000}"/>
    <cellStyle name="Anteckning 13 2" xfId="2008" xr:uid="{00000000-0005-0000-0000-00000D080000}"/>
    <cellStyle name="Anteckning 13 2 2" xfId="2009" xr:uid="{00000000-0005-0000-0000-00000E080000}"/>
    <cellStyle name="Anteckning 13 2 2 2" xfId="15239" xr:uid="{AB760BBA-D13B-4B63-B31B-7720D1005A40}"/>
    <cellStyle name="Anteckning 13 2 3" xfId="2010" xr:uid="{00000000-0005-0000-0000-00000F080000}"/>
    <cellStyle name="Anteckning 13 2 3 2" xfId="15240" xr:uid="{664F598B-1241-40BA-8BE4-359DC3C56C12}"/>
    <cellStyle name="Anteckning 13 2 4" xfId="2011" xr:uid="{00000000-0005-0000-0000-000010080000}"/>
    <cellStyle name="Anteckning 13 2 4 2" xfId="15241" xr:uid="{53A37954-DFCB-47CE-914D-5405E80D6F46}"/>
    <cellStyle name="Anteckning 13 2 5" xfId="2012" xr:uid="{00000000-0005-0000-0000-000011080000}"/>
    <cellStyle name="Anteckning 13 2 5 2" xfId="15242" xr:uid="{7C4DDA81-DC6C-4290-A961-585120A27666}"/>
    <cellStyle name="Anteckning 13 2 6" xfId="15238" xr:uid="{0B1BB3A6-FDB6-454E-992A-51B009A71DF5}"/>
    <cellStyle name="Anteckning 13 3" xfId="2013" xr:uid="{00000000-0005-0000-0000-000012080000}"/>
    <cellStyle name="Anteckning 13 3 2" xfId="15243" xr:uid="{80F2DC28-B3D0-4120-BD36-1DCE84FD9446}"/>
    <cellStyle name="Anteckning 13 4" xfId="2014" xr:uid="{00000000-0005-0000-0000-000013080000}"/>
    <cellStyle name="Anteckning 13 4 2" xfId="15244" xr:uid="{37A55931-82EF-4495-8DE6-33035E81B826}"/>
    <cellStyle name="Anteckning 13 5" xfId="2015" xr:uid="{00000000-0005-0000-0000-000014080000}"/>
    <cellStyle name="Anteckning 13 5 2" xfId="15245" xr:uid="{75C355C0-B263-4254-87F7-4F3CF0493A38}"/>
    <cellStyle name="Anteckning 13 6" xfId="2016" xr:uid="{00000000-0005-0000-0000-000015080000}"/>
    <cellStyle name="Anteckning 13 6 2" xfId="15246" xr:uid="{7E787FF6-2306-4FF9-AB9E-8DF3788E2E8B}"/>
    <cellStyle name="Anteckning 13 7" xfId="15237" xr:uid="{58D6FEED-88E1-4817-A09C-4AFA03A75A6C}"/>
    <cellStyle name="Anteckning 14" xfId="2017" xr:uid="{00000000-0005-0000-0000-000016080000}"/>
    <cellStyle name="Anteckning 14 2" xfId="2018" xr:uid="{00000000-0005-0000-0000-000017080000}"/>
    <cellStyle name="Anteckning 14 2 2" xfId="2019" xr:uid="{00000000-0005-0000-0000-000018080000}"/>
    <cellStyle name="Anteckning 14 2 2 2" xfId="15249" xr:uid="{BBEB0C7E-E710-401E-A277-B1C282C50E10}"/>
    <cellStyle name="Anteckning 14 2 3" xfId="2020" xr:uid="{00000000-0005-0000-0000-000019080000}"/>
    <cellStyle name="Anteckning 14 2 3 2" xfId="15250" xr:uid="{122FA949-0509-4B23-95BA-F31296C879FA}"/>
    <cellStyle name="Anteckning 14 2 4" xfId="2021" xr:uid="{00000000-0005-0000-0000-00001A080000}"/>
    <cellStyle name="Anteckning 14 2 4 2" xfId="15251" xr:uid="{4158290B-3B31-412F-960B-F8B5A24B0EFC}"/>
    <cellStyle name="Anteckning 14 2 5" xfId="2022" xr:uid="{00000000-0005-0000-0000-00001B080000}"/>
    <cellStyle name="Anteckning 14 2 5 2" xfId="15252" xr:uid="{FF4AB046-A6A0-4623-8A96-FA915B42489E}"/>
    <cellStyle name="Anteckning 14 2 6" xfId="15248" xr:uid="{593910AB-D916-48BA-A75B-DA581BDB23EA}"/>
    <cellStyle name="Anteckning 14 3" xfId="2023" xr:uid="{00000000-0005-0000-0000-00001C080000}"/>
    <cellStyle name="Anteckning 14 3 2" xfId="15253" xr:uid="{9146EEA3-2640-4972-98C9-1FEE8CBC05DD}"/>
    <cellStyle name="Anteckning 14 4" xfId="2024" xr:uid="{00000000-0005-0000-0000-00001D080000}"/>
    <cellStyle name="Anteckning 14 4 2" xfId="15254" xr:uid="{4E518AEE-078B-4674-A125-D6D5346B3C92}"/>
    <cellStyle name="Anteckning 14 5" xfId="2025" xr:uid="{00000000-0005-0000-0000-00001E080000}"/>
    <cellStyle name="Anteckning 14 5 2" xfId="15255" xr:uid="{FE1B2E2D-C43C-45FB-BC21-9176945D0524}"/>
    <cellStyle name="Anteckning 14 6" xfId="2026" xr:uid="{00000000-0005-0000-0000-00001F080000}"/>
    <cellStyle name="Anteckning 14 6 2" xfId="15256" xr:uid="{2677846F-7E56-47A2-B40B-9A7E790C3188}"/>
    <cellStyle name="Anteckning 14 7" xfId="15247" xr:uid="{D47B29BD-7042-42AF-9225-B8D400FDD721}"/>
    <cellStyle name="Anteckning 15" xfId="2027" xr:uid="{00000000-0005-0000-0000-000020080000}"/>
    <cellStyle name="Anteckning 15 2" xfId="2028" xr:uid="{00000000-0005-0000-0000-000021080000}"/>
    <cellStyle name="Anteckning 15 2 2" xfId="2029" xr:uid="{00000000-0005-0000-0000-000022080000}"/>
    <cellStyle name="Anteckning 15 2 2 2" xfId="15259" xr:uid="{D1307EDD-622D-4C4B-A31D-310FAFA5C60D}"/>
    <cellStyle name="Anteckning 15 2 3" xfId="2030" xr:uid="{00000000-0005-0000-0000-000023080000}"/>
    <cellStyle name="Anteckning 15 2 3 2" xfId="15260" xr:uid="{A25374A7-975A-48DC-ABE5-3B8D9C445648}"/>
    <cellStyle name="Anteckning 15 2 4" xfId="2031" xr:uid="{00000000-0005-0000-0000-000024080000}"/>
    <cellStyle name="Anteckning 15 2 4 2" xfId="15261" xr:uid="{4FABB400-AC24-4B4B-B623-A7503C13933E}"/>
    <cellStyle name="Anteckning 15 2 5" xfId="2032" xr:uid="{00000000-0005-0000-0000-000025080000}"/>
    <cellStyle name="Anteckning 15 2 5 2" xfId="15262" xr:uid="{CFE4E7C1-87A5-4153-9538-01E841CB0F4F}"/>
    <cellStyle name="Anteckning 15 2 6" xfId="15258" xr:uid="{1B3E1D24-B5FE-48B6-B4AF-55FAB32EE11D}"/>
    <cellStyle name="Anteckning 15 3" xfId="2033" xr:uid="{00000000-0005-0000-0000-000026080000}"/>
    <cellStyle name="Anteckning 15 3 2" xfId="15263" xr:uid="{39BA5DDC-052F-40F5-9EB5-C4926597FF9E}"/>
    <cellStyle name="Anteckning 15 4" xfId="2034" xr:uid="{00000000-0005-0000-0000-000027080000}"/>
    <cellStyle name="Anteckning 15 4 2" xfId="15264" xr:uid="{07EEDD1D-3EC5-4A00-ACB1-BD74C15F1A64}"/>
    <cellStyle name="Anteckning 15 5" xfId="2035" xr:uid="{00000000-0005-0000-0000-000028080000}"/>
    <cellStyle name="Anteckning 15 5 2" xfId="15265" xr:uid="{5C98F568-B858-431B-A0E5-274B0F0DA718}"/>
    <cellStyle name="Anteckning 15 6" xfId="2036" xr:uid="{00000000-0005-0000-0000-000029080000}"/>
    <cellStyle name="Anteckning 15 6 2" xfId="15266" xr:uid="{0EED6C83-7923-491E-AA52-44B4CA614681}"/>
    <cellStyle name="Anteckning 15 7" xfId="15257" xr:uid="{7FDD17E5-FC4D-4A9B-9FBE-4C9307A6D36F}"/>
    <cellStyle name="Anteckning 16" xfId="2037" xr:uid="{00000000-0005-0000-0000-00002A080000}"/>
    <cellStyle name="Anteckning 16 2" xfId="2038" xr:uid="{00000000-0005-0000-0000-00002B080000}"/>
    <cellStyle name="Anteckning 16 2 2" xfId="2039" xr:uid="{00000000-0005-0000-0000-00002C080000}"/>
    <cellStyle name="Anteckning 16 2 2 2" xfId="15269" xr:uid="{A13B7806-A51C-4FE5-AA2C-3D41A27B6B03}"/>
    <cellStyle name="Anteckning 16 2 3" xfId="2040" xr:uid="{00000000-0005-0000-0000-00002D080000}"/>
    <cellStyle name="Anteckning 16 2 3 2" xfId="15270" xr:uid="{8BB816B3-F4B4-4800-B9E4-EA70555F4FC7}"/>
    <cellStyle name="Anteckning 16 2 4" xfId="2041" xr:uid="{00000000-0005-0000-0000-00002E080000}"/>
    <cellStyle name="Anteckning 16 2 4 2" xfId="15271" xr:uid="{C8AD70C7-DC55-4E21-A32D-794DB0A3D7CC}"/>
    <cellStyle name="Anteckning 16 2 5" xfId="2042" xr:uid="{00000000-0005-0000-0000-00002F080000}"/>
    <cellStyle name="Anteckning 16 2 5 2" xfId="15272" xr:uid="{B56B98AB-5F3F-4114-A1A7-1D630683A08A}"/>
    <cellStyle name="Anteckning 16 2 6" xfId="15268" xr:uid="{2ACCFC5E-11DB-4C82-AE6A-A54E04D0D99A}"/>
    <cellStyle name="Anteckning 16 3" xfId="2043" xr:uid="{00000000-0005-0000-0000-000030080000}"/>
    <cellStyle name="Anteckning 16 3 2" xfId="15273" xr:uid="{78046F00-20CA-48AE-B4D8-2C19626A0F9A}"/>
    <cellStyle name="Anteckning 16 4" xfId="2044" xr:uid="{00000000-0005-0000-0000-000031080000}"/>
    <cellStyle name="Anteckning 16 4 2" xfId="15274" xr:uid="{9DB24D78-06FD-47DD-A704-2CB4B32A7434}"/>
    <cellStyle name="Anteckning 16 5" xfId="2045" xr:uid="{00000000-0005-0000-0000-000032080000}"/>
    <cellStyle name="Anteckning 16 5 2" xfId="15275" xr:uid="{4E6A909C-D967-4092-A573-FC7A80D0B607}"/>
    <cellStyle name="Anteckning 16 6" xfId="2046" xr:uid="{00000000-0005-0000-0000-000033080000}"/>
    <cellStyle name="Anteckning 16 6 2" xfId="15276" xr:uid="{D5BE8217-EF08-454A-B96B-2D812C244E97}"/>
    <cellStyle name="Anteckning 16 7" xfId="15267" xr:uid="{EE6377B5-DC57-42CF-813B-B22FE2467ED0}"/>
    <cellStyle name="Anteckning 17" xfId="2047" xr:uid="{00000000-0005-0000-0000-000034080000}"/>
    <cellStyle name="Anteckning 17 2" xfId="2048" xr:uid="{00000000-0005-0000-0000-000035080000}"/>
    <cellStyle name="Anteckning 17 2 2" xfId="2049" xr:uid="{00000000-0005-0000-0000-000036080000}"/>
    <cellStyle name="Anteckning 17 2 2 2" xfId="15279" xr:uid="{269E9E32-D78C-457D-BBA4-ED2E0A0C61E0}"/>
    <cellStyle name="Anteckning 17 2 3" xfId="2050" xr:uid="{00000000-0005-0000-0000-000037080000}"/>
    <cellStyle name="Anteckning 17 2 3 2" xfId="15280" xr:uid="{CCF7F59A-1D82-43E4-BDC2-FA45B9A1ED29}"/>
    <cellStyle name="Anteckning 17 2 4" xfId="2051" xr:uid="{00000000-0005-0000-0000-000038080000}"/>
    <cellStyle name="Anteckning 17 2 4 2" xfId="15281" xr:uid="{410BA3FE-6645-499F-A878-6569B497BA7B}"/>
    <cellStyle name="Anteckning 17 2 5" xfId="2052" xr:uid="{00000000-0005-0000-0000-000039080000}"/>
    <cellStyle name="Anteckning 17 2 5 2" xfId="15282" xr:uid="{61F50BD9-5B68-4CEF-B68B-043A96650AB8}"/>
    <cellStyle name="Anteckning 17 2 6" xfId="15278" xr:uid="{496ADE78-43EA-4EEA-92EE-FB26A969EE5E}"/>
    <cellStyle name="Anteckning 17 3" xfId="2053" xr:uid="{00000000-0005-0000-0000-00003A080000}"/>
    <cellStyle name="Anteckning 17 3 2" xfId="15283" xr:uid="{EC19276D-54F3-424B-90EC-08191345283D}"/>
    <cellStyle name="Anteckning 17 4" xfId="2054" xr:uid="{00000000-0005-0000-0000-00003B080000}"/>
    <cellStyle name="Anteckning 17 4 2" xfId="15284" xr:uid="{0E6C31DC-891C-4887-9ACA-D84931331BF4}"/>
    <cellStyle name="Anteckning 17 5" xfId="2055" xr:uid="{00000000-0005-0000-0000-00003C080000}"/>
    <cellStyle name="Anteckning 17 5 2" xfId="15285" xr:uid="{CAB04FB5-DD84-4681-9676-D2A6CD045B9A}"/>
    <cellStyle name="Anteckning 17 6" xfId="2056" xr:uid="{00000000-0005-0000-0000-00003D080000}"/>
    <cellStyle name="Anteckning 17 6 2" xfId="15286" xr:uid="{93A57D4A-DFDC-40F7-8BBD-D822119F8463}"/>
    <cellStyle name="Anteckning 17 7" xfId="15277" xr:uid="{8613AC81-6B28-4437-A54D-67C192DF83EC}"/>
    <cellStyle name="Anteckning 18" xfId="2057" xr:uid="{00000000-0005-0000-0000-00003E080000}"/>
    <cellStyle name="Anteckning 18 2" xfId="2058" xr:uid="{00000000-0005-0000-0000-00003F080000}"/>
    <cellStyle name="Anteckning 18 2 2" xfId="2059" xr:uid="{00000000-0005-0000-0000-000040080000}"/>
    <cellStyle name="Anteckning 18 2 2 2" xfId="15289" xr:uid="{6B42D83E-72B1-44D2-972C-770DC4C5A916}"/>
    <cellStyle name="Anteckning 18 2 3" xfId="2060" xr:uid="{00000000-0005-0000-0000-000041080000}"/>
    <cellStyle name="Anteckning 18 2 3 2" xfId="15290" xr:uid="{9F3833FD-6C11-4CD7-BF31-B614EAEDFF2F}"/>
    <cellStyle name="Anteckning 18 2 4" xfId="2061" xr:uid="{00000000-0005-0000-0000-000042080000}"/>
    <cellStyle name="Anteckning 18 2 4 2" xfId="15291" xr:uid="{81ABEBC6-9D52-49DC-B228-E9CA6E84D194}"/>
    <cellStyle name="Anteckning 18 2 5" xfId="2062" xr:uid="{00000000-0005-0000-0000-000043080000}"/>
    <cellStyle name="Anteckning 18 2 5 2" xfId="15292" xr:uid="{6C823D5D-C623-4B98-95D1-9BE347EF460C}"/>
    <cellStyle name="Anteckning 18 2 6" xfId="15288" xr:uid="{4D54CF40-04FA-48F7-9A9E-1535028F7770}"/>
    <cellStyle name="Anteckning 18 3" xfId="2063" xr:uid="{00000000-0005-0000-0000-000044080000}"/>
    <cellStyle name="Anteckning 18 3 2" xfId="15293" xr:uid="{65F0275A-D317-4933-90F6-1A6392F72580}"/>
    <cellStyle name="Anteckning 18 4" xfId="2064" xr:uid="{00000000-0005-0000-0000-000045080000}"/>
    <cellStyle name="Anteckning 18 4 2" xfId="15294" xr:uid="{B231ADA6-14D2-4413-ACE7-FEF3C6FEA4A3}"/>
    <cellStyle name="Anteckning 18 5" xfId="2065" xr:uid="{00000000-0005-0000-0000-000046080000}"/>
    <cellStyle name="Anteckning 18 5 2" xfId="15295" xr:uid="{F22CE6CF-7F4C-477A-8AFD-5872C5C83089}"/>
    <cellStyle name="Anteckning 18 6" xfId="2066" xr:uid="{00000000-0005-0000-0000-000047080000}"/>
    <cellStyle name="Anteckning 18 6 2" xfId="15296" xr:uid="{4A455826-2BAE-489B-9FB1-31A4C1D870D1}"/>
    <cellStyle name="Anteckning 18 7" xfId="15287" xr:uid="{7FA8F601-6D51-4B65-8FEF-9FE9F76CA825}"/>
    <cellStyle name="Anteckning 19" xfId="2067" xr:uid="{00000000-0005-0000-0000-000048080000}"/>
    <cellStyle name="Anteckning 19 2" xfId="2068" xr:uid="{00000000-0005-0000-0000-000049080000}"/>
    <cellStyle name="Anteckning 19 2 2" xfId="15298" xr:uid="{47A5DD28-5E93-4669-8284-851D8DC026BF}"/>
    <cellStyle name="Anteckning 19 3" xfId="2069" xr:uid="{00000000-0005-0000-0000-00004A080000}"/>
    <cellStyle name="Anteckning 19 3 2" xfId="15299" xr:uid="{46918AB4-30E0-40C9-B78C-CE9E78A656C0}"/>
    <cellStyle name="Anteckning 19 4" xfId="2070" xr:uid="{00000000-0005-0000-0000-00004B080000}"/>
    <cellStyle name="Anteckning 19 4 2" xfId="15300" xr:uid="{EC7CC165-0D9E-4B64-81FB-714C788EADC3}"/>
    <cellStyle name="Anteckning 19 5" xfId="2071" xr:uid="{00000000-0005-0000-0000-00004C080000}"/>
    <cellStyle name="Anteckning 19 5 2" xfId="15301" xr:uid="{EBDCC285-2BA8-47AA-80EC-8BB26790FC65}"/>
    <cellStyle name="Anteckning 19 6" xfId="15297" xr:uid="{63893073-E6A5-45F7-ABD1-27251CAA86E2}"/>
    <cellStyle name="Anteckning 2" xfId="2072" xr:uid="{00000000-0005-0000-0000-00004D080000}"/>
    <cellStyle name="Anteckning 2 2" xfId="2073" xr:uid="{00000000-0005-0000-0000-00004E080000}"/>
    <cellStyle name="Anteckning 2 2 2" xfId="2074" xr:uid="{00000000-0005-0000-0000-00004F080000}"/>
    <cellStyle name="Anteckning 2 2 2 2" xfId="15304" xr:uid="{6F6C7DE7-FDE6-496E-9329-075E7285D88D}"/>
    <cellStyle name="Anteckning 2 2 3" xfId="2075" xr:uid="{00000000-0005-0000-0000-000050080000}"/>
    <cellStyle name="Anteckning 2 2 3 2" xfId="15305" xr:uid="{3919359A-A1FF-472E-80DB-C571BD62DC2F}"/>
    <cellStyle name="Anteckning 2 2 4" xfId="2076" xr:uid="{00000000-0005-0000-0000-000051080000}"/>
    <cellStyle name="Anteckning 2 2 4 2" xfId="15306" xr:uid="{5DA51FC8-35F8-4E72-96AC-109EBC979723}"/>
    <cellStyle name="Anteckning 2 2 5" xfId="2077" xr:uid="{00000000-0005-0000-0000-000052080000}"/>
    <cellStyle name="Anteckning 2 2 5 2" xfId="15307" xr:uid="{C2A8D41C-246A-4A4E-97C8-BC065E880636}"/>
    <cellStyle name="Anteckning 2 2 6" xfId="15303" xr:uid="{615A5279-A5F2-43CD-8C44-33A64E087DD9}"/>
    <cellStyle name="Anteckning 2 3" xfId="2078" xr:uid="{00000000-0005-0000-0000-000053080000}"/>
    <cellStyle name="Anteckning 2 3 2" xfId="15308" xr:uid="{6D0A12E9-8D1C-458B-9641-4A9B05204789}"/>
    <cellStyle name="Anteckning 2 4" xfId="2079" xr:uid="{00000000-0005-0000-0000-000054080000}"/>
    <cellStyle name="Anteckning 2 4 2" xfId="15309" xr:uid="{2BEFE08E-C2DC-4406-B8FF-F200AE1C322B}"/>
    <cellStyle name="Anteckning 2 5" xfId="2080" xr:uid="{00000000-0005-0000-0000-000055080000}"/>
    <cellStyle name="Anteckning 2 5 2" xfId="15310" xr:uid="{83B681CC-842F-4B01-B01E-C8A840CD4F61}"/>
    <cellStyle name="Anteckning 2 6" xfId="2081" xr:uid="{00000000-0005-0000-0000-000056080000}"/>
    <cellStyle name="Anteckning 2 6 2" xfId="15311" xr:uid="{42BD2907-6641-448B-B9BA-56275E20A9C4}"/>
    <cellStyle name="Anteckning 2 7" xfId="15302" xr:uid="{DA35E705-6F6B-46C2-9617-D4ABABA86F37}"/>
    <cellStyle name="Anteckning 20" xfId="2082" xr:uid="{00000000-0005-0000-0000-000057080000}"/>
    <cellStyle name="Anteckning 20 2" xfId="15312" xr:uid="{B18034DA-F18C-4E70-A5DD-3426F20031AB}"/>
    <cellStyle name="Anteckning 21" xfId="2083" xr:uid="{00000000-0005-0000-0000-000058080000}"/>
    <cellStyle name="Anteckning 21 2" xfId="15313" xr:uid="{070FFEC4-8107-4F1A-B696-26C0AA7DFECC}"/>
    <cellStyle name="Anteckning 22" xfId="2084" xr:uid="{00000000-0005-0000-0000-000059080000}"/>
    <cellStyle name="Anteckning 22 2" xfId="15314" xr:uid="{EDEE0EAC-29A5-4E9D-9CB9-4B101554BBDF}"/>
    <cellStyle name="Anteckning 23" xfId="2085" xr:uid="{00000000-0005-0000-0000-00005A080000}"/>
    <cellStyle name="Anteckning 23 2" xfId="15315" xr:uid="{1E953EC7-CA05-4C6F-A310-805EBC0A3909}"/>
    <cellStyle name="Anteckning 24" xfId="14897" xr:uid="{00000000-0005-0000-0000-00005B080000}"/>
    <cellStyle name="Anteckning 24 2" xfId="25713" xr:uid="{276011E9-9128-49F9-A5B2-88F2968629EF}"/>
    <cellStyle name="Anteckning 25" xfId="15206" xr:uid="{AB82D9C5-D884-4469-AC18-60A77E453571}"/>
    <cellStyle name="Anteckning 3" xfId="2086" xr:uid="{00000000-0005-0000-0000-00005C080000}"/>
    <cellStyle name="Anteckning 3 2" xfId="2087" xr:uid="{00000000-0005-0000-0000-00005D080000}"/>
    <cellStyle name="Anteckning 3 2 2" xfId="2088" xr:uid="{00000000-0005-0000-0000-00005E080000}"/>
    <cellStyle name="Anteckning 3 2 2 2" xfId="15318" xr:uid="{FAC72CD7-92EE-4D5D-95A1-F187BD4EA619}"/>
    <cellStyle name="Anteckning 3 2 3" xfId="2089" xr:uid="{00000000-0005-0000-0000-00005F080000}"/>
    <cellStyle name="Anteckning 3 2 3 2" xfId="15319" xr:uid="{9B694A57-A61F-4281-8250-70277F770B13}"/>
    <cellStyle name="Anteckning 3 2 4" xfId="2090" xr:uid="{00000000-0005-0000-0000-000060080000}"/>
    <cellStyle name="Anteckning 3 2 4 2" xfId="15320" xr:uid="{C2602F15-188D-493A-8BC5-5CEC31BE0F15}"/>
    <cellStyle name="Anteckning 3 2 5" xfId="2091" xr:uid="{00000000-0005-0000-0000-000061080000}"/>
    <cellStyle name="Anteckning 3 2 5 2" xfId="15321" xr:uid="{26F61330-72C5-404D-9036-ADD27017B2B0}"/>
    <cellStyle name="Anteckning 3 2 6" xfId="15317" xr:uid="{DD49C173-855D-4A7D-BBFC-9937E6F730A8}"/>
    <cellStyle name="Anteckning 3 3" xfId="2092" xr:uid="{00000000-0005-0000-0000-000062080000}"/>
    <cellStyle name="Anteckning 3 3 2" xfId="15322" xr:uid="{2DCD7FCC-B5B4-4228-9F1D-233B4D01FB3E}"/>
    <cellStyle name="Anteckning 3 4" xfId="2093" xr:uid="{00000000-0005-0000-0000-000063080000}"/>
    <cellStyle name="Anteckning 3 4 2" xfId="15323" xr:uid="{B01D2483-CF14-4D52-8910-2799FDD6F886}"/>
    <cellStyle name="Anteckning 3 5" xfId="2094" xr:uid="{00000000-0005-0000-0000-000064080000}"/>
    <cellStyle name="Anteckning 3 5 2" xfId="15324" xr:uid="{DBB13E10-432B-4DF4-9257-4D85B35D1782}"/>
    <cellStyle name="Anteckning 3 6" xfId="2095" xr:uid="{00000000-0005-0000-0000-000065080000}"/>
    <cellStyle name="Anteckning 3 6 2" xfId="15325" xr:uid="{F72AC213-5509-41E7-B5CF-523AACDFD22C}"/>
    <cellStyle name="Anteckning 3 7" xfId="15316" xr:uid="{3A5833D6-3163-40FB-8E4B-86F656A820A6}"/>
    <cellStyle name="Anteckning 4" xfId="2096" xr:uid="{00000000-0005-0000-0000-000066080000}"/>
    <cellStyle name="Anteckning 4 2" xfId="2097" xr:uid="{00000000-0005-0000-0000-000067080000}"/>
    <cellStyle name="Anteckning 4 2 2" xfId="2098" xr:uid="{00000000-0005-0000-0000-000068080000}"/>
    <cellStyle name="Anteckning 4 2 2 2" xfId="15328" xr:uid="{B1A1B6BF-C054-4493-893E-1790E5CA1E05}"/>
    <cellStyle name="Anteckning 4 2 3" xfId="2099" xr:uid="{00000000-0005-0000-0000-000069080000}"/>
    <cellStyle name="Anteckning 4 2 3 2" xfId="15329" xr:uid="{4C638668-B94F-4A13-BBC7-A00C90D14A15}"/>
    <cellStyle name="Anteckning 4 2 4" xfId="2100" xr:uid="{00000000-0005-0000-0000-00006A080000}"/>
    <cellStyle name="Anteckning 4 2 4 2" xfId="15330" xr:uid="{6F0D7E73-56C6-4E9D-93B3-CBFBA1FBE9E5}"/>
    <cellStyle name="Anteckning 4 2 5" xfId="2101" xr:uid="{00000000-0005-0000-0000-00006B080000}"/>
    <cellStyle name="Anteckning 4 2 5 2" xfId="15331" xr:uid="{A5DDB121-A565-45A7-8984-6AE2F1AF71D7}"/>
    <cellStyle name="Anteckning 4 2 6" xfId="15327" xr:uid="{F7C4D827-82F5-495D-B2EE-9817EAFCB49F}"/>
    <cellStyle name="Anteckning 4 3" xfId="2102" xr:uid="{00000000-0005-0000-0000-00006C080000}"/>
    <cellStyle name="Anteckning 4 3 2" xfId="15332" xr:uid="{6FFEA009-A4E8-4BF5-BB73-577DB3C84353}"/>
    <cellStyle name="Anteckning 4 4" xfId="2103" xr:uid="{00000000-0005-0000-0000-00006D080000}"/>
    <cellStyle name="Anteckning 4 4 2" xfId="15333" xr:uid="{B38CDA0F-947F-443A-AD0C-CD59416F42C4}"/>
    <cellStyle name="Anteckning 4 5" xfId="2104" xr:uid="{00000000-0005-0000-0000-00006E080000}"/>
    <cellStyle name="Anteckning 4 5 2" xfId="15334" xr:uid="{8D6CD912-E451-466C-B7F8-F9EE0911367A}"/>
    <cellStyle name="Anteckning 4 6" xfId="2105" xr:uid="{00000000-0005-0000-0000-00006F080000}"/>
    <cellStyle name="Anteckning 4 6 2" xfId="15335" xr:uid="{BD27FFF2-220F-4B2D-86D6-DEB6B47EDBA0}"/>
    <cellStyle name="Anteckning 4 7" xfId="15326" xr:uid="{BC518E9D-8498-4395-98AE-5EC551056DD6}"/>
    <cellStyle name="Anteckning 5" xfId="2106" xr:uid="{00000000-0005-0000-0000-000070080000}"/>
    <cellStyle name="Anteckning 5 2" xfId="2107" xr:uid="{00000000-0005-0000-0000-000071080000}"/>
    <cellStyle name="Anteckning 5 2 2" xfId="2108" xr:uid="{00000000-0005-0000-0000-000072080000}"/>
    <cellStyle name="Anteckning 5 2 2 2" xfId="15338" xr:uid="{A3B28977-CB72-481C-B940-A8795EE34D2D}"/>
    <cellStyle name="Anteckning 5 2 3" xfId="2109" xr:uid="{00000000-0005-0000-0000-000073080000}"/>
    <cellStyle name="Anteckning 5 2 3 2" xfId="15339" xr:uid="{FF108217-24B8-499B-B4F9-CB01ABC98ECD}"/>
    <cellStyle name="Anteckning 5 2 4" xfId="2110" xr:uid="{00000000-0005-0000-0000-000074080000}"/>
    <cellStyle name="Anteckning 5 2 4 2" xfId="15340" xr:uid="{83EF26C0-CEC0-482E-BF35-7B6B19C26358}"/>
    <cellStyle name="Anteckning 5 2 5" xfId="2111" xr:uid="{00000000-0005-0000-0000-000075080000}"/>
    <cellStyle name="Anteckning 5 2 5 2" xfId="15341" xr:uid="{9314C02C-4FF5-4629-8976-BCA530AFC03F}"/>
    <cellStyle name="Anteckning 5 2 6" xfId="15337" xr:uid="{70284A64-575E-4831-9E01-1E8B35DF3F58}"/>
    <cellStyle name="Anteckning 5 3" xfId="2112" xr:uid="{00000000-0005-0000-0000-000076080000}"/>
    <cellStyle name="Anteckning 5 3 2" xfId="15342" xr:uid="{A470CA99-E274-4367-ADD2-6BC8D2BC3891}"/>
    <cellStyle name="Anteckning 5 4" xfId="2113" xr:uid="{00000000-0005-0000-0000-000077080000}"/>
    <cellStyle name="Anteckning 5 4 2" xfId="15343" xr:uid="{B78CA978-D446-48B6-9A1E-F9F881BA0116}"/>
    <cellStyle name="Anteckning 5 5" xfId="2114" xr:uid="{00000000-0005-0000-0000-000078080000}"/>
    <cellStyle name="Anteckning 5 5 2" xfId="15344" xr:uid="{A1250D0E-0C8E-4BAA-BD6F-2F5A4C6CF00F}"/>
    <cellStyle name="Anteckning 5 6" xfId="2115" xr:uid="{00000000-0005-0000-0000-000079080000}"/>
    <cellStyle name="Anteckning 5 6 2" xfId="15345" xr:uid="{294BB726-7155-40C7-81AD-E0CFF4793FC5}"/>
    <cellStyle name="Anteckning 5 7" xfId="15336" xr:uid="{0E31BA17-3CD7-4220-A396-5E827997B914}"/>
    <cellStyle name="Anteckning 6" xfId="2116" xr:uid="{00000000-0005-0000-0000-00007A080000}"/>
    <cellStyle name="Anteckning 6 2" xfId="2117" xr:uid="{00000000-0005-0000-0000-00007B080000}"/>
    <cellStyle name="Anteckning 6 2 2" xfId="2118" xr:uid="{00000000-0005-0000-0000-00007C080000}"/>
    <cellStyle name="Anteckning 6 2 2 2" xfId="15348" xr:uid="{1594BA14-D22D-4601-9C08-2DB8CA271681}"/>
    <cellStyle name="Anteckning 6 2 3" xfId="2119" xr:uid="{00000000-0005-0000-0000-00007D080000}"/>
    <cellStyle name="Anteckning 6 2 3 2" xfId="15349" xr:uid="{2F528960-020D-4C7C-8CF7-F932417FC8B6}"/>
    <cellStyle name="Anteckning 6 2 4" xfId="2120" xr:uid="{00000000-0005-0000-0000-00007E080000}"/>
    <cellStyle name="Anteckning 6 2 4 2" xfId="15350" xr:uid="{7DF622B4-FF61-4961-8993-04ADE71A2980}"/>
    <cellStyle name="Anteckning 6 2 5" xfId="2121" xr:uid="{00000000-0005-0000-0000-00007F080000}"/>
    <cellStyle name="Anteckning 6 2 5 2" xfId="15351" xr:uid="{140F1BB0-D991-4A76-BC5A-1BB39CDE9A44}"/>
    <cellStyle name="Anteckning 6 2 6" xfId="15347" xr:uid="{21C496A9-00FE-4FA7-BD17-540A8C7CDDF7}"/>
    <cellStyle name="Anteckning 6 3" xfId="2122" xr:uid="{00000000-0005-0000-0000-000080080000}"/>
    <cellStyle name="Anteckning 6 3 2" xfId="15352" xr:uid="{7E778328-1E70-400A-A7DF-D08930768D49}"/>
    <cellStyle name="Anteckning 6 4" xfId="2123" xr:uid="{00000000-0005-0000-0000-000081080000}"/>
    <cellStyle name="Anteckning 6 4 2" xfId="15353" xr:uid="{4630A573-BBA0-4283-80CC-9DC034D74152}"/>
    <cellStyle name="Anteckning 6 5" xfId="2124" xr:uid="{00000000-0005-0000-0000-000082080000}"/>
    <cellStyle name="Anteckning 6 5 2" xfId="15354" xr:uid="{075A7D1C-86D7-404C-B4BF-0B83F37D2765}"/>
    <cellStyle name="Anteckning 6 6" xfId="2125" xr:uid="{00000000-0005-0000-0000-000083080000}"/>
    <cellStyle name="Anteckning 6 6 2" xfId="15355" xr:uid="{27F3E303-13FF-4BEC-86E7-63B809B85752}"/>
    <cellStyle name="Anteckning 6 7" xfId="15346" xr:uid="{248E47CF-9DBB-494D-9B93-60F89E5E391B}"/>
    <cellStyle name="Anteckning 7" xfId="2126" xr:uid="{00000000-0005-0000-0000-000084080000}"/>
    <cellStyle name="Anteckning 7 2" xfId="2127" xr:uid="{00000000-0005-0000-0000-000085080000}"/>
    <cellStyle name="Anteckning 7 2 2" xfId="2128" xr:uid="{00000000-0005-0000-0000-000086080000}"/>
    <cellStyle name="Anteckning 7 2 2 2" xfId="15358" xr:uid="{A6ED853B-10BD-4DE7-9066-6E04D248960B}"/>
    <cellStyle name="Anteckning 7 2 3" xfId="2129" xr:uid="{00000000-0005-0000-0000-000087080000}"/>
    <cellStyle name="Anteckning 7 2 3 2" xfId="15359" xr:uid="{8B6876C9-D56D-4D5E-AF09-3DE1CE2A0F7A}"/>
    <cellStyle name="Anteckning 7 2 4" xfId="2130" xr:uid="{00000000-0005-0000-0000-000088080000}"/>
    <cellStyle name="Anteckning 7 2 4 2" xfId="15360" xr:uid="{409095A8-7FDF-4FE1-914E-E65E1358FB1C}"/>
    <cellStyle name="Anteckning 7 2 5" xfId="2131" xr:uid="{00000000-0005-0000-0000-000089080000}"/>
    <cellStyle name="Anteckning 7 2 5 2" xfId="15361" xr:uid="{44B08BFC-19FA-456A-99CE-B1A6FEED6742}"/>
    <cellStyle name="Anteckning 7 2 6" xfId="15357" xr:uid="{408DC264-E555-4904-95A4-EEB931E2C755}"/>
    <cellStyle name="Anteckning 7 3" xfId="2132" xr:uid="{00000000-0005-0000-0000-00008A080000}"/>
    <cellStyle name="Anteckning 7 3 2" xfId="15362" xr:uid="{0ED4A8F1-3124-49F2-ADAD-E784479ABC8C}"/>
    <cellStyle name="Anteckning 7 4" xfId="2133" xr:uid="{00000000-0005-0000-0000-00008B080000}"/>
    <cellStyle name="Anteckning 7 4 2" xfId="15363" xr:uid="{742716E1-EE5B-437B-BE22-50B66800D1CD}"/>
    <cellStyle name="Anteckning 7 5" xfId="2134" xr:uid="{00000000-0005-0000-0000-00008C080000}"/>
    <cellStyle name="Anteckning 7 5 2" xfId="15364" xr:uid="{1945E92E-5D74-4D9F-B692-CE8BB77CC699}"/>
    <cellStyle name="Anteckning 7 6" xfId="2135" xr:uid="{00000000-0005-0000-0000-00008D080000}"/>
    <cellStyle name="Anteckning 7 6 2" xfId="15365" xr:uid="{BD462A1E-7159-4EA1-AADE-713A5C4F86D1}"/>
    <cellStyle name="Anteckning 7 7" xfId="15356" xr:uid="{470A13F3-6A23-48B1-90D7-ED2414B3A0DA}"/>
    <cellStyle name="Anteckning 8" xfId="2136" xr:uid="{00000000-0005-0000-0000-00008E080000}"/>
    <cellStyle name="Anteckning 8 2" xfId="2137" xr:uid="{00000000-0005-0000-0000-00008F080000}"/>
    <cellStyle name="Anteckning 8 2 2" xfId="2138" xr:uid="{00000000-0005-0000-0000-000090080000}"/>
    <cellStyle name="Anteckning 8 2 2 2" xfId="15368" xr:uid="{5626578F-7351-4904-AF6F-F82174B39011}"/>
    <cellStyle name="Anteckning 8 2 3" xfId="2139" xr:uid="{00000000-0005-0000-0000-000091080000}"/>
    <cellStyle name="Anteckning 8 2 3 2" xfId="15369" xr:uid="{651970A1-CABD-42B7-BA6C-371657062F0F}"/>
    <cellStyle name="Anteckning 8 2 4" xfId="2140" xr:uid="{00000000-0005-0000-0000-000092080000}"/>
    <cellStyle name="Anteckning 8 2 4 2" xfId="15370" xr:uid="{C7B53E1A-A560-42F7-8F71-0E738CF3171C}"/>
    <cellStyle name="Anteckning 8 2 5" xfId="2141" xr:uid="{00000000-0005-0000-0000-000093080000}"/>
    <cellStyle name="Anteckning 8 2 5 2" xfId="15371" xr:uid="{BB0BED9E-BA0F-4B89-B229-BE0760A62791}"/>
    <cellStyle name="Anteckning 8 2 6" xfId="15367" xr:uid="{D05D718C-F824-44D1-A1B8-41FADAC9A4F1}"/>
    <cellStyle name="Anteckning 8 3" xfId="2142" xr:uid="{00000000-0005-0000-0000-000094080000}"/>
    <cellStyle name="Anteckning 8 3 2" xfId="15372" xr:uid="{BC3A5B41-4BAB-4823-9A97-7EC4A1B74321}"/>
    <cellStyle name="Anteckning 8 4" xfId="2143" xr:uid="{00000000-0005-0000-0000-000095080000}"/>
    <cellStyle name="Anteckning 8 4 2" xfId="15373" xr:uid="{FECFA8F7-9BDF-42EF-8A13-1E6123E1B0E4}"/>
    <cellStyle name="Anteckning 8 5" xfId="2144" xr:uid="{00000000-0005-0000-0000-000096080000}"/>
    <cellStyle name="Anteckning 8 5 2" xfId="15374" xr:uid="{2C08FFDF-5045-4B67-8C62-15C52C891877}"/>
    <cellStyle name="Anteckning 8 6" xfId="2145" xr:uid="{00000000-0005-0000-0000-000097080000}"/>
    <cellStyle name="Anteckning 8 6 2" xfId="15375" xr:uid="{04073A82-5736-4BDF-9FA5-4B0C67725904}"/>
    <cellStyle name="Anteckning 8 7" xfId="15366" xr:uid="{EF47E155-BD4A-4C50-884B-1B9E11F1E5D1}"/>
    <cellStyle name="Anteckning 9" xfId="2146" xr:uid="{00000000-0005-0000-0000-000098080000}"/>
    <cellStyle name="Anteckning 9 2" xfId="2147" xr:uid="{00000000-0005-0000-0000-000099080000}"/>
    <cellStyle name="Anteckning 9 2 2" xfId="2148" xr:uid="{00000000-0005-0000-0000-00009A080000}"/>
    <cellStyle name="Anteckning 9 2 2 2" xfId="15378" xr:uid="{E127A8F5-B617-4425-B30A-3D5E0955E432}"/>
    <cellStyle name="Anteckning 9 2 3" xfId="2149" xr:uid="{00000000-0005-0000-0000-00009B080000}"/>
    <cellStyle name="Anteckning 9 2 3 2" xfId="15379" xr:uid="{4445B2B4-3F8B-4453-BBE5-EB50E191E6DF}"/>
    <cellStyle name="Anteckning 9 2 4" xfId="2150" xr:uid="{00000000-0005-0000-0000-00009C080000}"/>
    <cellStyle name="Anteckning 9 2 4 2" xfId="15380" xr:uid="{1E8EA949-DFC0-43BE-AC1F-0BB1AB6211B9}"/>
    <cellStyle name="Anteckning 9 2 5" xfId="2151" xr:uid="{00000000-0005-0000-0000-00009D080000}"/>
    <cellStyle name="Anteckning 9 2 5 2" xfId="15381" xr:uid="{AA2E0E89-70B1-49F8-AA0B-B23A86ACBA6C}"/>
    <cellStyle name="Anteckning 9 2 6" xfId="15377" xr:uid="{C3E9E9BB-3DFD-4079-B5EC-6DBE0D926354}"/>
    <cellStyle name="Anteckning 9 3" xfId="2152" xr:uid="{00000000-0005-0000-0000-00009E080000}"/>
    <cellStyle name="Anteckning 9 3 2" xfId="15382" xr:uid="{F95FD143-9A4F-4B3E-9832-C8AADC9141A6}"/>
    <cellStyle name="Anteckning 9 4" xfId="2153" xr:uid="{00000000-0005-0000-0000-00009F080000}"/>
    <cellStyle name="Anteckning 9 4 2" xfId="15383" xr:uid="{858BFA1A-7673-4A25-9E5F-28B354A22167}"/>
    <cellStyle name="Anteckning 9 5" xfId="2154" xr:uid="{00000000-0005-0000-0000-0000A0080000}"/>
    <cellStyle name="Anteckning 9 5 2" xfId="15384" xr:uid="{27906D9E-C29E-472B-9A09-741656D5358F}"/>
    <cellStyle name="Anteckning 9 6" xfId="2155" xr:uid="{00000000-0005-0000-0000-0000A1080000}"/>
    <cellStyle name="Anteckning 9 6 2" xfId="15385" xr:uid="{102527BF-CCAC-4C98-AD8C-53C9DCE9FFC0}"/>
    <cellStyle name="Anteckning 9 7" xfId="15376" xr:uid="{96EE948D-3CFF-4864-AE59-E270328B6F27}"/>
    <cellStyle name="Anteckning_PGM_CHECK" xfId="14848" xr:uid="{00000000-0005-0000-0000-0000A2080000}"/>
    <cellStyle name="arial" xfId="2156" xr:uid="{00000000-0005-0000-0000-0000A3080000}"/>
    <cellStyle name="arial gras" xfId="2157" xr:uid="{00000000-0005-0000-0000-0000A4080000}"/>
    <cellStyle name="Arvutus" xfId="2158" xr:uid="{00000000-0005-0000-0000-0000A5080000}"/>
    <cellStyle name="Arvutus 10" xfId="2159" xr:uid="{00000000-0005-0000-0000-0000A6080000}"/>
    <cellStyle name="Arvutus 10 2" xfId="2160" xr:uid="{00000000-0005-0000-0000-0000A7080000}"/>
    <cellStyle name="Arvutus 10 2 2" xfId="2161" xr:uid="{00000000-0005-0000-0000-0000A8080000}"/>
    <cellStyle name="Arvutus 10 2 2 2" xfId="15389" xr:uid="{EBBF8DA4-C604-4C7B-857A-4475A90D60BB}"/>
    <cellStyle name="Arvutus 10 2 3" xfId="2162" xr:uid="{00000000-0005-0000-0000-0000A9080000}"/>
    <cellStyle name="Arvutus 10 2 3 2" xfId="15390" xr:uid="{982A117C-0F20-42CC-B3C7-FD7DC02C84DA}"/>
    <cellStyle name="Arvutus 10 2 4" xfId="2163" xr:uid="{00000000-0005-0000-0000-0000AA080000}"/>
    <cellStyle name="Arvutus 10 2 4 2" xfId="15391" xr:uid="{E3F7D3A5-962E-42C1-B139-F4275975DF17}"/>
    <cellStyle name="Arvutus 10 2 5" xfId="2164" xr:uid="{00000000-0005-0000-0000-0000AB080000}"/>
    <cellStyle name="Arvutus 10 2 5 2" xfId="15392" xr:uid="{BAD25B92-CC8C-43C6-A1F9-66BEB3390D83}"/>
    <cellStyle name="Arvutus 10 2 6" xfId="15388" xr:uid="{24C82E1B-324C-4692-AD66-22BFFD260C4A}"/>
    <cellStyle name="Arvutus 10 3" xfId="2165" xr:uid="{00000000-0005-0000-0000-0000AC080000}"/>
    <cellStyle name="Arvutus 10 3 2" xfId="15393" xr:uid="{3D0E977A-D8FF-4793-992D-23378178BC16}"/>
    <cellStyle name="Arvutus 10 4" xfId="2166" xr:uid="{00000000-0005-0000-0000-0000AD080000}"/>
    <cellStyle name="Arvutus 10 4 2" xfId="15394" xr:uid="{C8A2690F-C895-490F-A14A-55F04F70A7E7}"/>
    <cellStyle name="Arvutus 10 5" xfId="2167" xr:uid="{00000000-0005-0000-0000-0000AE080000}"/>
    <cellStyle name="Arvutus 10 5 2" xfId="15395" xr:uid="{2EBF6DFA-590A-49AC-9557-C7C6CAE71100}"/>
    <cellStyle name="Arvutus 10 6" xfId="2168" xr:uid="{00000000-0005-0000-0000-0000AF080000}"/>
    <cellStyle name="Arvutus 10 6 2" xfId="15396" xr:uid="{D8A73DB6-2E18-4470-8C43-E2A677DF4D55}"/>
    <cellStyle name="Arvutus 10 7" xfId="15387" xr:uid="{04CC27D9-1165-4DD3-9A04-2D315D89E030}"/>
    <cellStyle name="Arvutus 11" xfId="2169" xr:uid="{00000000-0005-0000-0000-0000B0080000}"/>
    <cellStyle name="Arvutus 11 2" xfId="2170" xr:uid="{00000000-0005-0000-0000-0000B1080000}"/>
    <cellStyle name="Arvutus 11 2 2" xfId="2171" xr:uid="{00000000-0005-0000-0000-0000B2080000}"/>
    <cellStyle name="Arvutus 11 2 2 2" xfId="15399" xr:uid="{19633492-05B2-4E23-9956-CB8557E68CED}"/>
    <cellStyle name="Arvutus 11 2 3" xfId="2172" xr:uid="{00000000-0005-0000-0000-0000B3080000}"/>
    <cellStyle name="Arvutus 11 2 3 2" xfId="15400" xr:uid="{6B09B8AC-9340-426A-9EC3-3B02FC596896}"/>
    <cellStyle name="Arvutus 11 2 4" xfId="2173" xr:uid="{00000000-0005-0000-0000-0000B4080000}"/>
    <cellStyle name="Arvutus 11 2 4 2" xfId="15401" xr:uid="{B6B02A1B-1E1E-4450-A88A-1F0621925D51}"/>
    <cellStyle name="Arvutus 11 2 5" xfId="2174" xr:uid="{00000000-0005-0000-0000-0000B5080000}"/>
    <cellStyle name="Arvutus 11 2 5 2" xfId="15402" xr:uid="{BF9D37D4-2FC4-4790-8974-F92E9F0347D5}"/>
    <cellStyle name="Arvutus 11 2 6" xfId="15398" xr:uid="{913B478C-BCBE-4C38-B953-B580AD5936B8}"/>
    <cellStyle name="Arvutus 11 3" xfId="2175" xr:uid="{00000000-0005-0000-0000-0000B6080000}"/>
    <cellStyle name="Arvutus 11 3 2" xfId="15403" xr:uid="{14065B38-C5A4-4343-93D4-2449A697D6ED}"/>
    <cellStyle name="Arvutus 11 4" xfId="2176" xr:uid="{00000000-0005-0000-0000-0000B7080000}"/>
    <cellStyle name="Arvutus 11 4 2" xfId="15404" xr:uid="{90E96A77-3729-4E40-B983-240DA9611B18}"/>
    <cellStyle name="Arvutus 11 5" xfId="2177" xr:uid="{00000000-0005-0000-0000-0000B8080000}"/>
    <cellStyle name="Arvutus 11 5 2" xfId="15405" xr:uid="{014D6419-FCBC-4688-913A-3D0D45A79A93}"/>
    <cellStyle name="Arvutus 11 6" xfId="2178" xr:uid="{00000000-0005-0000-0000-0000B9080000}"/>
    <cellStyle name="Arvutus 11 6 2" xfId="15406" xr:uid="{81816391-1016-4CC1-9162-269F187582EE}"/>
    <cellStyle name="Arvutus 11 7" xfId="15397" xr:uid="{C1238B55-C73E-42E4-AE07-DC7248011FF2}"/>
    <cellStyle name="Arvutus 12" xfId="2179" xr:uid="{00000000-0005-0000-0000-0000BA080000}"/>
    <cellStyle name="Arvutus 12 2" xfId="2180" xr:uid="{00000000-0005-0000-0000-0000BB080000}"/>
    <cellStyle name="Arvutus 12 2 2" xfId="2181" xr:uid="{00000000-0005-0000-0000-0000BC080000}"/>
    <cellStyle name="Arvutus 12 2 2 2" xfId="15409" xr:uid="{EA236342-F6F8-438A-9280-E5B267B43803}"/>
    <cellStyle name="Arvutus 12 2 3" xfId="2182" xr:uid="{00000000-0005-0000-0000-0000BD080000}"/>
    <cellStyle name="Arvutus 12 2 3 2" xfId="15410" xr:uid="{7B3B4DA8-9386-4BFA-8C99-2627A83B6F19}"/>
    <cellStyle name="Arvutus 12 2 4" xfId="2183" xr:uid="{00000000-0005-0000-0000-0000BE080000}"/>
    <cellStyle name="Arvutus 12 2 4 2" xfId="15411" xr:uid="{356928EE-72B7-4A59-B22D-B672C86DA6F8}"/>
    <cellStyle name="Arvutus 12 2 5" xfId="2184" xr:uid="{00000000-0005-0000-0000-0000BF080000}"/>
    <cellStyle name="Arvutus 12 2 5 2" xfId="15412" xr:uid="{D7B2E1BE-0C9D-4C79-9562-E31B2534C72F}"/>
    <cellStyle name="Arvutus 12 2 6" xfId="15408" xr:uid="{99E859EC-1108-4242-87CB-6B174057BFC4}"/>
    <cellStyle name="Arvutus 12 3" xfId="2185" xr:uid="{00000000-0005-0000-0000-0000C0080000}"/>
    <cellStyle name="Arvutus 12 3 2" xfId="15413" xr:uid="{FE5B9392-0638-497D-8D30-DC664765290E}"/>
    <cellStyle name="Arvutus 12 4" xfId="2186" xr:uid="{00000000-0005-0000-0000-0000C1080000}"/>
    <cellStyle name="Arvutus 12 4 2" xfId="15414" xr:uid="{9AA15064-160E-4B6E-931C-BC4353FEA0D7}"/>
    <cellStyle name="Arvutus 12 5" xfId="2187" xr:uid="{00000000-0005-0000-0000-0000C2080000}"/>
    <cellStyle name="Arvutus 12 5 2" xfId="15415" xr:uid="{1D2896DE-FCF9-4A67-8DA6-A5DE94E3169A}"/>
    <cellStyle name="Arvutus 12 6" xfId="2188" xr:uid="{00000000-0005-0000-0000-0000C3080000}"/>
    <cellStyle name="Arvutus 12 6 2" xfId="15416" xr:uid="{727FB901-E404-4061-B1CC-F49D20B85F80}"/>
    <cellStyle name="Arvutus 12 7" xfId="15407" xr:uid="{A5B29192-D1E8-4A55-AEC2-C77612D04BA2}"/>
    <cellStyle name="Arvutus 13" xfId="2189" xr:uid="{00000000-0005-0000-0000-0000C4080000}"/>
    <cellStyle name="Arvutus 13 2" xfId="2190" xr:uid="{00000000-0005-0000-0000-0000C5080000}"/>
    <cellStyle name="Arvutus 13 2 2" xfId="2191" xr:uid="{00000000-0005-0000-0000-0000C6080000}"/>
    <cellStyle name="Arvutus 13 2 2 2" xfId="15419" xr:uid="{436B6295-5322-456C-8D47-81BA67B7AB2D}"/>
    <cellStyle name="Arvutus 13 2 3" xfId="2192" xr:uid="{00000000-0005-0000-0000-0000C7080000}"/>
    <cellStyle name="Arvutus 13 2 3 2" xfId="15420" xr:uid="{F3D30587-7786-4097-97E3-F38A5B6D8A52}"/>
    <cellStyle name="Arvutus 13 2 4" xfId="2193" xr:uid="{00000000-0005-0000-0000-0000C8080000}"/>
    <cellStyle name="Arvutus 13 2 4 2" xfId="15421" xr:uid="{E01CEC3D-2B54-44A0-BF14-07FC47261135}"/>
    <cellStyle name="Arvutus 13 2 5" xfId="2194" xr:uid="{00000000-0005-0000-0000-0000C9080000}"/>
    <cellStyle name="Arvutus 13 2 5 2" xfId="15422" xr:uid="{5FB733E1-C960-4EBB-B71F-A3CFE0540AE6}"/>
    <cellStyle name="Arvutus 13 2 6" xfId="15418" xr:uid="{180E82FB-9407-42E3-8CA5-A12B6CF79BD4}"/>
    <cellStyle name="Arvutus 13 3" xfId="2195" xr:uid="{00000000-0005-0000-0000-0000CA080000}"/>
    <cellStyle name="Arvutus 13 3 2" xfId="15423" xr:uid="{FE4303E9-259C-4E24-A7FC-98DFC5A90BB6}"/>
    <cellStyle name="Arvutus 13 4" xfId="2196" xr:uid="{00000000-0005-0000-0000-0000CB080000}"/>
    <cellStyle name="Arvutus 13 4 2" xfId="15424" xr:uid="{F94E150C-322A-4A45-AF09-C0F02D47BB34}"/>
    <cellStyle name="Arvutus 13 5" xfId="2197" xr:uid="{00000000-0005-0000-0000-0000CC080000}"/>
    <cellStyle name="Arvutus 13 5 2" xfId="15425" xr:uid="{D5DBD4E5-BA7F-4AF2-B428-11179A001C42}"/>
    <cellStyle name="Arvutus 13 6" xfId="2198" xr:uid="{00000000-0005-0000-0000-0000CD080000}"/>
    <cellStyle name="Arvutus 13 6 2" xfId="15426" xr:uid="{9F71F723-8008-4353-BA47-E924A44D0A11}"/>
    <cellStyle name="Arvutus 13 7" xfId="15417" xr:uid="{9C94E944-0DD6-4A4E-9F4F-2E1332C1E525}"/>
    <cellStyle name="Arvutus 14" xfId="2199" xr:uid="{00000000-0005-0000-0000-0000CE080000}"/>
    <cellStyle name="Arvutus 14 2" xfId="2200" xr:uid="{00000000-0005-0000-0000-0000CF080000}"/>
    <cellStyle name="Arvutus 14 2 2" xfId="2201" xr:uid="{00000000-0005-0000-0000-0000D0080000}"/>
    <cellStyle name="Arvutus 14 2 2 2" xfId="15429" xr:uid="{16631D48-E276-408D-8B92-6F388F838C07}"/>
    <cellStyle name="Arvutus 14 2 3" xfId="2202" xr:uid="{00000000-0005-0000-0000-0000D1080000}"/>
    <cellStyle name="Arvutus 14 2 3 2" xfId="15430" xr:uid="{4CCEF2A4-6672-42E5-8560-48D5F651CD63}"/>
    <cellStyle name="Arvutus 14 2 4" xfId="2203" xr:uid="{00000000-0005-0000-0000-0000D2080000}"/>
    <cellStyle name="Arvutus 14 2 4 2" xfId="15431" xr:uid="{9283FE7B-FDE1-4199-971C-F96E6A2C2DEE}"/>
    <cellStyle name="Arvutus 14 2 5" xfId="2204" xr:uid="{00000000-0005-0000-0000-0000D3080000}"/>
    <cellStyle name="Arvutus 14 2 5 2" xfId="15432" xr:uid="{D3CE11B3-0559-4559-B673-F7ECBEEF9038}"/>
    <cellStyle name="Arvutus 14 2 6" xfId="15428" xr:uid="{B16CDCE6-E967-4F46-8BEB-F8CA48967560}"/>
    <cellStyle name="Arvutus 14 3" xfId="2205" xr:uid="{00000000-0005-0000-0000-0000D4080000}"/>
    <cellStyle name="Arvutus 14 3 2" xfId="15433" xr:uid="{2ABE384F-F36C-4248-ACA7-ACDB389899E7}"/>
    <cellStyle name="Arvutus 14 4" xfId="2206" xr:uid="{00000000-0005-0000-0000-0000D5080000}"/>
    <cellStyle name="Arvutus 14 4 2" xfId="15434" xr:uid="{9C22E7E6-5A7A-4F91-B8C8-3D02201AC44B}"/>
    <cellStyle name="Arvutus 14 5" xfId="2207" xr:uid="{00000000-0005-0000-0000-0000D6080000}"/>
    <cellStyle name="Arvutus 14 5 2" xfId="15435" xr:uid="{A016757C-B22E-4377-8FA9-82C7C7AFF6AC}"/>
    <cellStyle name="Arvutus 14 6" xfId="2208" xr:uid="{00000000-0005-0000-0000-0000D7080000}"/>
    <cellStyle name="Arvutus 14 6 2" xfId="15436" xr:uid="{89229108-4912-491A-B100-D91A8B31996A}"/>
    <cellStyle name="Arvutus 14 7" xfId="15427" xr:uid="{98A25205-1708-4867-8B51-CE9ECD2C6A5B}"/>
    <cellStyle name="Arvutus 15" xfId="2209" xr:uid="{00000000-0005-0000-0000-0000D8080000}"/>
    <cellStyle name="Arvutus 15 2" xfId="2210" xr:uid="{00000000-0005-0000-0000-0000D9080000}"/>
    <cellStyle name="Arvutus 15 2 2" xfId="2211" xr:uid="{00000000-0005-0000-0000-0000DA080000}"/>
    <cellStyle name="Arvutus 15 2 2 2" xfId="15439" xr:uid="{DA7921B7-B26D-4176-A712-C02E970C2290}"/>
    <cellStyle name="Arvutus 15 2 3" xfId="2212" xr:uid="{00000000-0005-0000-0000-0000DB080000}"/>
    <cellStyle name="Arvutus 15 2 3 2" xfId="15440" xr:uid="{E229F652-A965-42D2-9591-DD7B06012D9D}"/>
    <cellStyle name="Arvutus 15 2 4" xfId="2213" xr:uid="{00000000-0005-0000-0000-0000DC080000}"/>
    <cellStyle name="Arvutus 15 2 4 2" xfId="15441" xr:uid="{44181694-61B2-4AB6-ADD8-004BB45C691C}"/>
    <cellStyle name="Arvutus 15 2 5" xfId="2214" xr:uid="{00000000-0005-0000-0000-0000DD080000}"/>
    <cellStyle name="Arvutus 15 2 5 2" xfId="15442" xr:uid="{2C6FA416-1A70-4A1D-B4E3-70954D18BE42}"/>
    <cellStyle name="Arvutus 15 2 6" xfId="15438" xr:uid="{CC8A1A94-52FA-469E-BD16-7B773E2A5325}"/>
    <cellStyle name="Arvutus 15 3" xfId="2215" xr:uid="{00000000-0005-0000-0000-0000DE080000}"/>
    <cellStyle name="Arvutus 15 3 2" xfId="15443" xr:uid="{D1D4A104-6282-4224-AECF-9A991CEFD78E}"/>
    <cellStyle name="Arvutus 15 4" xfId="2216" xr:uid="{00000000-0005-0000-0000-0000DF080000}"/>
    <cellStyle name="Arvutus 15 4 2" xfId="15444" xr:uid="{D4F44AA4-CFE3-4E4F-9B7E-020FB75025DD}"/>
    <cellStyle name="Arvutus 15 5" xfId="2217" xr:uid="{00000000-0005-0000-0000-0000E0080000}"/>
    <cellStyle name="Arvutus 15 5 2" xfId="15445" xr:uid="{C1F59E35-6BD3-4488-ACA4-2E3D7D3F0F2D}"/>
    <cellStyle name="Arvutus 15 6" xfId="2218" xr:uid="{00000000-0005-0000-0000-0000E1080000}"/>
    <cellStyle name="Arvutus 15 6 2" xfId="15446" xr:uid="{CE2E7366-8A38-47EE-B086-897EC582C0F6}"/>
    <cellStyle name="Arvutus 15 7" xfId="15437" xr:uid="{6ECBDD4E-32B9-40A0-89EE-F6A9079DB676}"/>
    <cellStyle name="Arvutus 16" xfId="2219" xr:uid="{00000000-0005-0000-0000-0000E2080000}"/>
    <cellStyle name="Arvutus 16 2" xfId="2220" xr:uid="{00000000-0005-0000-0000-0000E3080000}"/>
    <cellStyle name="Arvutus 16 2 2" xfId="2221" xr:uid="{00000000-0005-0000-0000-0000E4080000}"/>
    <cellStyle name="Arvutus 16 2 2 2" xfId="15449" xr:uid="{3D26A560-2B77-4C35-97AB-90B24718CC31}"/>
    <cellStyle name="Arvutus 16 2 3" xfId="2222" xr:uid="{00000000-0005-0000-0000-0000E5080000}"/>
    <cellStyle name="Arvutus 16 2 3 2" xfId="15450" xr:uid="{25344B29-A5E6-45A6-8654-971DA3550B2F}"/>
    <cellStyle name="Arvutus 16 2 4" xfId="2223" xr:uid="{00000000-0005-0000-0000-0000E6080000}"/>
    <cellStyle name="Arvutus 16 2 4 2" xfId="15451" xr:uid="{79BE9750-74C5-4CAD-9D07-1B4ABBA7EA5E}"/>
    <cellStyle name="Arvutus 16 2 5" xfId="2224" xr:uid="{00000000-0005-0000-0000-0000E7080000}"/>
    <cellStyle name="Arvutus 16 2 5 2" xfId="15452" xr:uid="{429BDE15-ADD7-4246-9593-26E061C03882}"/>
    <cellStyle name="Arvutus 16 2 6" xfId="15448" xr:uid="{B23F1D20-C529-4688-9B9A-5F85A011F97A}"/>
    <cellStyle name="Arvutus 16 3" xfId="2225" xr:uid="{00000000-0005-0000-0000-0000E8080000}"/>
    <cellStyle name="Arvutus 16 3 2" xfId="15453" xr:uid="{E60D1AF8-0BC7-401F-945E-DEB76B19583A}"/>
    <cellStyle name="Arvutus 16 4" xfId="2226" xr:uid="{00000000-0005-0000-0000-0000E9080000}"/>
    <cellStyle name="Arvutus 16 4 2" xfId="15454" xr:uid="{67FCEA6F-37CF-41EE-AF88-3596984A3883}"/>
    <cellStyle name="Arvutus 16 5" xfId="2227" xr:uid="{00000000-0005-0000-0000-0000EA080000}"/>
    <cellStyle name="Arvutus 16 5 2" xfId="15455" xr:uid="{8D76AEB4-3CC4-4611-BCA2-6AB8EF7295CE}"/>
    <cellStyle name="Arvutus 16 6" xfId="2228" xr:uid="{00000000-0005-0000-0000-0000EB080000}"/>
    <cellStyle name="Arvutus 16 6 2" xfId="15456" xr:uid="{C40467C6-5439-4D97-8C82-4CA462CE9A39}"/>
    <cellStyle name="Arvutus 16 7" xfId="15447" xr:uid="{36D20684-47AB-47C8-A8C1-0BD8BC1C347A}"/>
    <cellStyle name="Arvutus 17" xfId="2229" xr:uid="{00000000-0005-0000-0000-0000EC080000}"/>
    <cellStyle name="Arvutus 17 2" xfId="2230" xr:uid="{00000000-0005-0000-0000-0000ED080000}"/>
    <cellStyle name="Arvutus 17 2 2" xfId="2231" xr:uid="{00000000-0005-0000-0000-0000EE080000}"/>
    <cellStyle name="Arvutus 17 2 2 2" xfId="15459" xr:uid="{4563B1D0-D2CF-4C51-B10A-17C7C12B01B3}"/>
    <cellStyle name="Arvutus 17 2 3" xfId="2232" xr:uid="{00000000-0005-0000-0000-0000EF080000}"/>
    <cellStyle name="Arvutus 17 2 3 2" xfId="15460" xr:uid="{4BD0D64D-DDB7-44CA-8FD2-F0013C849DA5}"/>
    <cellStyle name="Arvutus 17 2 4" xfId="2233" xr:uid="{00000000-0005-0000-0000-0000F0080000}"/>
    <cellStyle name="Arvutus 17 2 4 2" xfId="15461" xr:uid="{6F135A47-4A4F-4C9C-AFFC-5D2BB8BADB37}"/>
    <cellStyle name="Arvutus 17 2 5" xfId="2234" xr:uid="{00000000-0005-0000-0000-0000F1080000}"/>
    <cellStyle name="Arvutus 17 2 5 2" xfId="15462" xr:uid="{B3DB613A-064C-435D-A1FB-B0CB29F7341E}"/>
    <cellStyle name="Arvutus 17 2 6" xfId="15458" xr:uid="{92584541-C2DA-4D51-9F10-EC8BFAEAD69E}"/>
    <cellStyle name="Arvutus 17 3" xfId="2235" xr:uid="{00000000-0005-0000-0000-0000F2080000}"/>
    <cellStyle name="Arvutus 17 3 2" xfId="15463" xr:uid="{AB9437AD-698A-4466-A2E9-F76688F0D02C}"/>
    <cellStyle name="Arvutus 17 4" xfId="2236" xr:uid="{00000000-0005-0000-0000-0000F3080000}"/>
    <cellStyle name="Arvutus 17 4 2" xfId="15464" xr:uid="{87E7FEEC-F4BF-4E35-9575-034C3A3E3EC8}"/>
    <cellStyle name="Arvutus 17 5" xfId="2237" xr:uid="{00000000-0005-0000-0000-0000F4080000}"/>
    <cellStyle name="Arvutus 17 5 2" xfId="15465" xr:uid="{7F15799D-1C67-40C1-9891-8FFC3125BBA8}"/>
    <cellStyle name="Arvutus 17 6" xfId="2238" xr:uid="{00000000-0005-0000-0000-0000F5080000}"/>
    <cellStyle name="Arvutus 17 6 2" xfId="15466" xr:uid="{0D57FAC5-55EF-403A-80C7-F36EB90AE9F7}"/>
    <cellStyle name="Arvutus 17 7" xfId="15457" xr:uid="{F3DF92AD-2E4C-4468-8EA4-BB2E7DA018A8}"/>
    <cellStyle name="Arvutus 18" xfId="2239" xr:uid="{00000000-0005-0000-0000-0000F6080000}"/>
    <cellStyle name="Arvutus 18 2" xfId="2240" xr:uid="{00000000-0005-0000-0000-0000F7080000}"/>
    <cellStyle name="Arvutus 18 2 2" xfId="2241" xr:uid="{00000000-0005-0000-0000-0000F8080000}"/>
    <cellStyle name="Arvutus 18 2 2 2" xfId="15469" xr:uid="{A5C12EFD-6EA4-4411-AB20-D11497D05852}"/>
    <cellStyle name="Arvutus 18 2 3" xfId="2242" xr:uid="{00000000-0005-0000-0000-0000F9080000}"/>
    <cellStyle name="Arvutus 18 2 3 2" xfId="15470" xr:uid="{76FDD170-E292-4268-82BA-5D47533CC216}"/>
    <cellStyle name="Arvutus 18 2 4" xfId="2243" xr:uid="{00000000-0005-0000-0000-0000FA080000}"/>
    <cellStyle name="Arvutus 18 2 4 2" xfId="15471" xr:uid="{EDD8FED8-8A7A-4754-9021-9F3E98F6A97A}"/>
    <cellStyle name="Arvutus 18 2 5" xfId="2244" xr:uid="{00000000-0005-0000-0000-0000FB080000}"/>
    <cellStyle name="Arvutus 18 2 5 2" xfId="15472" xr:uid="{D13AD04B-E3DA-4D94-9582-2AAA91D49F48}"/>
    <cellStyle name="Arvutus 18 2 6" xfId="15468" xr:uid="{99CEE990-2903-49DB-9308-2DF89C00F6D0}"/>
    <cellStyle name="Arvutus 18 3" xfId="2245" xr:uid="{00000000-0005-0000-0000-0000FC080000}"/>
    <cellStyle name="Arvutus 18 3 2" xfId="15473" xr:uid="{036954FA-05B0-4FFE-8E38-5BE235171211}"/>
    <cellStyle name="Arvutus 18 4" xfId="2246" xr:uid="{00000000-0005-0000-0000-0000FD080000}"/>
    <cellStyle name="Arvutus 18 4 2" xfId="15474" xr:uid="{08151CA6-72CC-440A-A7D7-E77D4F30651D}"/>
    <cellStyle name="Arvutus 18 5" xfId="2247" xr:uid="{00000000-0005-0000-0000-0000FE080000}"/>
    <cellStyle name="Arvutus 18 5 2" xfId="15475" xr:uid="{42FF3B4B-4015-4ECA-9761-D9C2B994552B}"/>
    <cellStyle name="Arvutus 18 6" xfId="2248" xr:uid="{00000000-0005-0000-0000-0000FF080000}"/>
    <cellStyle name="Arvutus 18 6 2" xfId="15476" xr:uid="{F2FD1D33-E355-4891-89F0-E1BA4A56BAB9}"/>
    <cellStyle name="Arvutus 18 7" xfId="15467" xr:uid="{BFF2BE59-FB3D-49A4-8D14-51394C841941}"/>
    <cellStyle name="Arvutus 19" xfId="2249" xr:uid="{00000000-0005-0000-0000-000000090000}"/>
    <cellStyle name="Arvutus 19 2" xfId="2250" xr:uid="{00000000-0005-0000-0000-000001090000}"/>
    <cellStyle name="Arvutus 19 2 2" xfId="15478" xr:uid="{478BE338-5C57-4016-A641-15FFEBF54C7A}"/>
    <cellStyle name="Arvutus 19 3" xfId="2251" xr:uid="{00000000-0005-0000-0000-000002090000}"/>
    <cellStyle name="Arvutus 19 3 2" xfId="15479" xr:uid="{B572764E-B9BE-4835-9B47-8E3DB1669603}"/>
    <cellStyle name="Arvutus 19 4" xfId="2252" xr:uid="{00000000-0005-0000-0000-000003090000}"/>
    <cellStyle name="Arvutus 19 4 2" xfId="15480" xr:uid="{3B53B624-7FFE-40E0-B1DD-E0183EE814E4}"/>
    <cellStyle name="Arvutus 19 5" xfId="2253" xr:uid="{00000000-0005-0000-0000-000004090000}"/>
    <cellStyle name="Arvutus 19 5 2" xfId="15481" xr:uid="{6F35D414-86C0-48BA-A630-7BD749AD6237}"/>
    <cellStyle name="Arvutus 19 6" xfId="15477" xr:uid="{12B30163-55D5-4078-B21C-DEB8A0FC34DD}"/>
    <cellStyle name="Arvutus 2" xfId="2254" xr:uid="{00000000-0005-0000-0000-000005090000}"/>
    <cellStyle name="Arvutus 2 2" xfId="2255" xr:uid="{00000000-0005-0000-0000-000006090000}"/>
    <cellStyle name="Arvutus 2 2 2" xfId="2256" xr:uid="{00000000-0005-0000-0000-000007090000}"/>
    <cellStyle name="Arvutus 2 2 2 2" xfId="15484" xr:uid="{A02F893C-8A25-4184-A9FA-69422AAA0F20}"/>
    <cellStyle name="Arvutus 2 2 3" xfId="2257" xr:uid="{00000000-0005-0000-0000-000008090000}"/>
    <cellStyle name="Arvutus 2 2 3 2" xfId="15485" xr:uid="{36072960-67E0-4945-A1B4-9524747693BC}"/>
    <cellStyle name="Arvutus 2 2 4" xfId="2258" xr:uid="{00000000-0005-0000-0000-000009090000}"/>
    <cellStyle name="Arvutus 2 2 4 2" xfId="15486" xr:uid="{C589DB5D-4343-409D-A5CB-4EA11878DC63}"/>
    <cellStyle name="Arvutus 2 2 5" xfId="2259" xr:uid="{00000000-0005-0000-0000-00000A090000}"/>
    <cellStyle name="Arvutus 2 2 5 2" xfId="15487" xr:uid="{4F080E85-17E7-4A6C-ABF1-DCE231319C57}"/>
    <cellStyle name="Arvutus 2 2 6" xfId="15483" xr:uid="{761E0D42-D433-4464-B4C3-E86847624338}"/>
    <cellStyle name="Arvutus 2 3" xfId="2260" xr:uid="{00000000-0005-0000-0000-00000B090000}"/>
    <cellStyle name="Arvutus 2 3 2" xfId="2261" xr:uid="{00000000-0005-0000-0000-00000C090000}"/>
    <cellStyle name="Arvutus 2 3 2 2" xfId="15489" xr:uid="{D82461CA-1912-4388-9FE8-89B78C30FB10}"/>
    <cellStyle name="Arvutus 2 3 3" xfId="2262" xr:uid="{00000000-0005-0000-0000-00000D090000}"/>
    <cellStyle name="Arvutus 2 3 3 2" xfId="15490" xr:uid="{87EA90FD-49F1-41C2-99E5-87684BBDB9ED}"/>
    <cellStyle name="Arvutus 2 3 4" xfId="15488" xr:uid="{DFD31D88-72C4-4ECC-9F3B-1500D13D4D25}"/>
    <cellStyle name="Arvutus 2 4" xfId="2263" xr:uid="{00000000-0005-0000-0000-00000E090000}"/>
    <cellStyle name="Arvutus 2 4 2" xfId="15491" xr:uid="{5538A379-8932-413F-BC7E-D43E4884322D}"/>
    <cellStyle name="Arvutus 2 5" xfId="2264" xr:uid="{00000000-0005-0000-0000-00000F090000}"/>
    <cellStyle name="Arvutus 2 5 2" xfId="15492" xr:uid="{FE490DD6-2579-49A2-B35A-3F125096CF39}"/>
    <cellStyle name="Arvutus 2 6" xfId="2265" xr:uid="{00000000-0005-0000-0000-000010090000}"/>
    <cellStyle name="Arvutus 2 6 2" xfId="15493" xr:uid="{502AAC11-5234-4672-9F50-5C606439F269}"/>
    <cellStyle name="Arvutus 2 7" xfId="2266" xr:uid="{00000000-0005-0000-0000-000011090000}"/>
    <cellStyle name="Arvutus 2 7 2" xfId="15494" xr:uid="{67785C53-295E-4E89-8FF3-6EBA4C82E60C}"/>
    <cellStyle name="Arvutus 2 8" xfId="15147" xr:uid="{00000000-0005-0000-0000-000012090000}"/>
    <cellStyle name="Arvutus 2 8 2" xfId="25858" xr:uid="{A7520E4C-E6AF-4C94-8879-D309030BF6C8}"/>
    <cellStyle name="Arvutus 2 9" xfId="15482" xr:uid="{9CE1B021-682B-4ECD-B71A-4E745E274764}"/>
    <cellStyle name="Arvutus 20" xfId="2267" xr:uid="{00000000-0005-0000-0000-000013090000}"/>
    <cellStyle name="Arvutus 20 2" xfId="2268" xr:uid="{00000000-0005-0000-0000-000014090000}"/>
    <cellStyle name="Arvutus 20 2 2" xfId="15496" xr:uid="{89D25D16-5346-4DA8-BA89-B7B51ECCF664}"/>
    <cellStyle name="Arvutus 20 3" xfId="2269" xr:uid="{00000000-0005-0000-0000-000015090000}"/>
    <cellStyle name="Arvutus 20 3 2" xfId="15497" xr:uid="{5899F01C-23AD-471D-A9E2-817B104B58C2}"/>
    <cellStyle name="Arvutus 20 4" xfId="15495" xr:uid="{DC0D38FB-B5E0-410E-9523-6216D151D320}"/>
    <cellStyle name="Arvutus 21" xfId="2270" xr:uid="{00000000-0005-0000-0000-000016090000}"/>
    <cellStyle name="Arvutus 21 2" xfId="15498" xr:uid="{29358F93-BFF6-4A27-B27E-8E2971079E89}"/>
    <cellStyle name="Arvutus 22" xfId="2271" xr:uid="{00000000-0005-0000-0000-000017090000}"/>
    <cellStyle name="Arvutus 22 2" xfId="15499" xr:uid="{5748516F-5639-4B70-BEEC-4105792B4A56}"/>
    <cellStyle name="Arvutus 23" xfId="2272" xr:uid="{00000000-0005-0000-0000-000018090000}"/>
    <cellStyle name="Arvutus 23 2" xfId="15500" xr:uid="{6D710D97-2B22-4F61-8864-4F1EC4EBF243}"/>
    <cellStyle name="Arvutus 24" xfId="2273" xr:uid="{00000000-0005-0000-0000-000019090000}"/>
    <cellStyle name="Arvutus 24 2" xfId="15501" xr:uid="{C3C6FFF5-4272-4EA9-B2AA-612515DDC02D}"/>
    <cellStyle name="Arvutus 25" xfId="14898" xr:uid="{00000000-0005-0000-0000-00001A090000}"/>
    <cellStyle name="Arvutus 25 2" xfId="25714" xr:uid="{FE4C8628-ED2F-468F-9C11-8107BC836D13}"/>
    <cellStyle name="Arvutus 26" xfId="15386" xr:uid="{11979BA5-806B-435B-B08B-FE67D6C7D310}"/>
    <cellStyle name="Arvutus 3" xfId="2274" xr:uid="{00000000-0005-0000-0000-00001B090000}"/>
    <cellStyle name="Arvutus 3 2" xfId="2275" xr:uid="{00000000-0005-0000-0000-00001C090000}"/>
    <cellStyle name="Arvutus 3 2 2" xfId="2276" xr:uid="{00000000-0005-0000-0000-00001D090000}"/>
    <cellStyle name="Arvutus 3 2 2 2" xfId="15504" xr:uid="{ADA22B1C-EFFB-49DC-9DED-DB8826E1B5A9}"/>
    <cellStyle name="Arvutus 3 2 3" xfId="2277" xr:uid="{00000000-0005-0000-0000-00001E090000}"/>
    <cellStyle name="Arvutus 3 2 3 2" xfId="15505" xr:uid="{36E03746-27CD-4D12-9023-A1F83D35EC53}"/>
    <cellStyle name="Arvutus 3 2 4" xfId="2278" xr:uid="{00000000-0005-0000-0000-00001F090000}"/>
    <cellStyle name="Arvutus 3 2 4 2" xfId="15506" xr:uid="{772AA6A1-9CC3-42C5-A3C2-5482EE8B07BE}"/>
    <cellStyle name="Arvutus 3 2 5" xfId="2279" xr:uid="{00000000-0005-0000-0000-000020090000}"/>
    <cellStyle name="Arvutus 3 2 5 2" xfId="15507" xr:uid="{F0BFA961-4ADB-448F-92FA-413B9C775E9A}"/>
    <cellStyle name="Arvutus 3 2 6" xfId="15503" xr:uid="{A10EC8EB-7FBB-40BE-BE6D-A64A7FC6EC02}"/>
    <cellStyle name="Arvutus 3 3" xfId="2280" xr:uid="{00000000-0005-0000-0000-000021090000}"/>
    <cellStyle name="Arvutus 3 3 2" xfId="15508" xr:uid="{B4F9C0CC-1AEA-487A-99DF-1B881D753F60}"/>
    <cellStyle name="Arvutus 3 4" xfId="2281" xr:uid="{00000000-0005-0000-0000-000022090000}"/>
    <cellStyle name="Arvutus 3 4 2" xfId="15509" xr:uid="{274DA523-D4A8-47C7-85F7-5B37EF301C56}"/>
    <cellStyle name="Arvutus 3 5" xfId="2282" xr:uid="{00000000-0005-0000-0000-000023090000}"/>
    <cellStyle name="Arvutus 3 5 2" xfId="15510" xr:uid="{5BC9CDD0-20F4-4074-80D3-45CA2B45254C}"/>
    <cellStyle name="Arvutus 3 6" xfId="2283" xr:uid="{00000000-0005-0000-0000-000024090000}"/>
    <cellStyle name="Arvutus 3 6 2" xfId="15511" xr:uid="{68B79BD9-6026-4D1D-BC3A-E49E0CA86725}"/>
    <cellStyle name="Arvutus 3 7" xfId="15148" xr:uid="{00000000-0005-0000-0000-000025090000}"/>
    <cellStyle name="Arvutus 3 7 2" xfId="25859" xr:uid="{F3813AB9-3DCF-4935-A379-CE3677E5CD27}"/>
    <cellStyle name="Arvutus 3 8" xfId="15502" xr:uid="{F78DA91A-795B-4A95-9A48-6B7B76D292BB}"/>
    <cellStyle name="Arvutus 4" xfId="2284" xr:uid="{00000000-0005-0000-0000-000026090000}"/>
    <cellStyle name="Arvutus 4 2" xfId="2285" xr:uid="{00000000-0005-0000-0000-000027090000}"/>
    <cellStyle name="Arvutus 4 2 2" xfId="2286" xr:uid="{00000000-0005-0000-0000-000028090000}"/>
    <cellStyle name="Arvutus 4 2 2 2" xfId="15514" xr:uid="{28522BD6-EA6C-4657-A2AC-50A41F1984C0}"/>
    <cellStyle name="Arvutus 4 2 3" xfId="2287" xr:uid="{00000000-0005-0000-0000-000029090000}"/>
    <cellStyle name="Arvutus 4 2 3 2" xfId="15515" xr:uid="{00F410AF-E230-46F6-96B4-D24F3AA74298}"/>
    <cellStyle name="Arvutus 4 2 4" xfId="2288" xr:uid="{00000000-0005-0000-0000-00002A090000}"/>
    <cellStyle name="Arvutus 4 2 4 2" xfId="15516" xr:uid="{8FD37CA1-4EC6-4A0A-8E10-38F3EF6FE49F}"/>
    <cellStyle name="Arvutus 4 2 5" xfId="2289" xr:uid="{00000000-0005-0000-0000-00002B090000}"/>
    <cellStyle name="Arvutus 4 2 5 2" xfId="15517" xr:uid="{860E8D46-AEC0-4578-93BB-6A5425987C59}"/>
    <cellStyle name="Arvutus 4 2 6" xfId="15513" xr:uid="{3163E0BC-9849-43CE-BAA4-0467262DB3EC}"/>
    <cellStyle name="Arvutus 4 3" xfId="2290" xr:uid="{00000000-0005-0000-0000-00002C090000}"/>
    <cellStyle name="Arvutus 4 3 2" xfId="15518" xr:uid="{D385B1DC-04B6-4F6D-87CE-DC025D35ED8F}"/>
    <cellStyle name="Arvutus 4 4" xfId="2291" xr:uid="{00000000-0005-0000-0000-00002D090000}"/>
    <cellStyle name="Arvutus 4 4 2" xfId="15519" xr:uid="{88C2A167-7939-438C-A104-07C6A54D217B}"/>
    <cellStyle name="Arvutus 4 5" xfId="2292" xr:uid="{00000000-0005-0000-0000-00002E090000}"/>
    <cellStyle name="Arvutus 4 5 2" xfId="15520" xr:uid="{DD975A66-C5FF-4AD6-B973-8B95BAE7612E}"/>
    <cellStyle name="Arvutus 4 6" xfId="2293" xr:uid="{00000000-0005-0000-0000-00002F090000}"/>
    <cellStyle name="Arvutus 4 6 2" xfId="15521" xr:uid="{D014CE4B-219E-4BF8-969E-0D65932F94B9}"/>
    <cellStyle name="Arvutus 4 7" xfId="15512" xr:uid="{27AAB03E-F60C-40AA-8BD2-3716333DF6D7}"/>
    <cellStyle name="Arvutus 5" xfId="2294" xr:uid="{00000000-0005-0000-0000-000030090000}"/>
    <cellStyle name="Arvutus 5 2" xfId="2295" xr:uid="{00000000-0005-0000-0000-000031090000}"/>
    <cellStyle name="Arvutus 5 2 2" xfId="2296" xr:uid="{00000000-0005-0000-0000-000032090000}"/>
    <cellStyle name="Arvutus 5 2 2 2" xfId="15524" xr:uid="{34DA2F3A-D601-4B06-B718-B276E2FA45FE}"/>
    <cellStyle name="Arvutus 5 2 3" xfId="2297" xr:uid="{00000000-0005-0000-0000-000033090000}"/>
    <cellStyle name="Arvutus 5 2 3 2" xfId="15525" xr:uid="{45A23BB1-706B-48DE-9237-34A2A921720A}"/>
    <cellStyle name="Arvutus 5 2 4" xfId="2298" xr:uid="{00000000-0005-0000-0000-000034090000}"/>
    <cellStyle name="Arvutus 5 2 4 2" xfId="15526" xr:uid="{B7DE292A-0169-4E06-AB97-1ACCA09547D7}"/>
    <cellStyle name="Arvutus 5 2 5" xfId="2299" xr:uid="{00000000-0005-0000-0000-000035090000}"/>
    <cellStyle name="Arvutus 5 2 5 2" xfId="15527" xr:uid="{8745CE71-BCCA-4B79-B19F-F7794F3A1932}"/>
    <cellStyle name="Arvutus 5 2 6" xfId="15523" xr:uid="{9B7C70E3-4F9D-428E-8CF8-603EF88A4A2C}"/>
    <cellStyle name="Arvutus 5 3" xfId="2300" xr:uid="{00000000-0005-0000-0000-000036090000}"/>
    <cellStyle name="Arvutus 5 3 2" xfId="15528" xr:uid="{89DEDC64-A597-4A0A-AD36-9B2BD092B243}"/>
    <cellStyle name="Arvutus 5 4" xfId="2301" xr:uid="{00000000-0005-0000-0000-000037090000}"/>
    <cellStyle name="Arvutus 5 4 2" xfId="15529" xr:uid="{7948B663-B347-4C02-B69B-33BE43B5E0AE}"/>
    <cellStyle name="Arvutus 5 5" xfId="2302" xr:uid="{00000000-0005-0000-0000-000038090000}"/>
    <cellStyle name="Arvutus 5 5 2" xfId="15530" xr:uid="{B00BAA79-FEAC-4D16-BE7D-6B07B98B4081}"/>
    <cellStyle name="Arvutus 5 6" xfId="2303" xr:uid="{00000000-0005-0000-0000-000039090000}"/>
    <cellStyle name="Arvutus 5 6 2" xfId="15531" xr:uid="{36D60E41-038E-466B-8D85-5EE2985C2B3E}"/>
    <cellStyle name="Arvutus 5 7" xfId="15522" xr:uid="{D8DFE7B4-AD94-4FA6-B599-DF506897C387}"/>
    <cellStyle name="Arvutus 6" xfId="2304" xr:uid="{00000000-0005-0000-0000-00003A090000}"/>
    <cellStyle name="Arvutus 6 2" xfId="2305" xr:uid="{00000000-0005-0000-0000-00003B090000}"/>
    <cellStyle name="Arvutus 6 2 2" xfId="2306" xr:uid="{00000000-0005-0000-0000-00003C090000}"/>
    <cellStyle name="Arvutus 6 2 2 2" xfId="15534" xr:uid="{11D48A43-59D4-45A0-A95A-CC97FD52EE72}"/>
    <cellStyle name="Arvutus 6 2 3" xfId="2307" xr:uid="{00000000-0005-0000-0000-00003D090000}"/>
    <cellStyle name="Arvutus 6 2 3 2" xfId="15535" xr:uid="{95D85C33-6406-43F9-8718-87226F3E3AD7}"/>
    <cellStyle name="Arvutus 6 2 4" xfId="2308" xr:uid="{00000000-0005-0000-0000-00003E090000}"/>
    <cellStyle name="Arvutus 6 2 4 2" xfId="15536" xr:uid="{DE16BC46-66AA-4575-81F6-4EE711BB390C}"/>
    <cellStyle name="Arvutus 6 2 5" xfId="2309" xr:uid="{00000000-0005-0000-0000-00003F090000}"/>
    <cellStyle name="Arvutus 6 2 5 2" xfId="15537" xr:uid="{7A091573-0516-4CD1-ADAD-982CCBEE7610}"/>
    <cellStyle name="Arvutus 6 2 6" xfId="15533" xr:uid="{A2840152-6540-4470-80FA-08B7C4AE94F5}"/>
    <cellStyle name="Arvutus 6 3" xfId="2310" xr:uid="{00000000-0005-0000-0000-000040090000}"/>
    <cellStyle name="Arvutus 6 3 2" xfId="15538" xr:uid="{58727346-0841-4D4E-9B0E-1507CCDB1426}"/>
    <cellStyle name="Arvutus 6 4" xfId="2311" xr:uid="{00000000-0005-0000-0000-000041090000}"/>
    <cellStyle name="Arvutus 6 4 2" xfId="15539" xr:uid="{5EF961F0-BC5E-4946-9474-17AF2C87C340}"/>
    <cellStyle name="Arvutus 6 5" xfId="2312" xr:uid="{00000000-0005-0000-0000-000042090000}"/>
    <cellStyle name="Arvutus 6 5 2" xfId="15540" xr:uid="{67ED2911-6702-4BB7-8FF4-065D2587C645}"/>
    <cellStyle name="Arvutus 6 6" xfId="2313" xr:uid="{00000000-0005-0000-0000-000043090000}"/>
    <cellStyle name="Arvutus 6 6 2" xfId="15541" xr:uid="{594C5F54-4DAF-4300-84B2-16691B8FC0B2}"/>
    <cellStyle name="Arvutus 6 7" xfId="15532" xr:uid="{5B0D432C-3CE7-4F9A-BFB7-1A8971F19946}"/>
    <cellStyle name="Arvutus 7" xfId="2314" xr:uid="{00000000-0005-0000-0000-000044090000}"/>
    <cellStyle name="Arvutus 7 2" xfId="2315" xr:uid="{00000000-0005-0000-0000-000045090000}"/>
    <cellStyle name="Arvutus 7 2 2" xfId="2316" xr:uid="{00000000-0005-0000-0000-000046090000}"/>
    <cellStyle name="Arvutus 7 2 2 2" xfId="15544" xr:uid="{38FE0896-8604-48C4-A106-AAF291763D78}"/>
    <cellStyle name="Arvutus 7 2 3" xfId="2317" xr:uid="{00000000-0005-0000-0000-000047090000}"/>
    <cellStyle name="Arvutus 7 2 3 2" xfId="15545" xr:uid="{1B7F878B-B6C1-4E7A-949A-D9074EACC299}"/>
    <cellStyle name="Arvutus 7 2 4" xfId="2318" xr:uid="{00000000-0005-0000-0000-000048090000}"/>
    <cellStyle name="Arvutus 7 2 4 2" xfId="15546" xr:uid="{A0CA18A1-587E-4234-9C56-C85D2E5EAEDE}"/>
    <cellStyle name="Arvutus 7 2 5" xfId="2319" xr:uid="{00000000-0005-0000-0000-000049090000}"/>
    <cellStyle name="Arvutus 7 2 5 2" xfId="15547" xr:uid="{106657E3-CA0F-44FC-BBA5-A93375B06696}"/>
    <cellStyle name="Arvutus 7 2 6" xfId="15543" xr:uid="{4974A75C-E965-4782-863D-91AEC738AF25}"/>
    <cellStyle name="Arvutus 7 3" xfId="2320" xr:uid="{00000000-0005-0000-0000-00004A090000}"/>
    <cellStyle name="Arvutus 7 3 2" xfId="15548" xr:uid="{ACEE9287-9290-4866-AE71-9FB9850C7CF8}"/>
    <cellStyle name="Arvutus 7 4" xfId="2321" xr:uid="{00000000-0005-0000-0000-00004B090000}"/>
    <cellStyle name="Arvutus 7 4 2" xfId="15549" xr:uid="{24735A71-7E41-4FCD-B63F-33FC3130FC96}"/>
    <cellStyle name="Arvutus 7 5" xfId="2322" xr:uid="{00000000-0005-0000-0000-00004C090000}"/>
    <cellStyle name="Arvutus 7 5 2" xfId="15550" xr:uid="{2B69D73B-9533-4F65-A4B3-7AD05D56DDB7}"/>
    <cellStyle name="Arvutus 7 6" xfId="2323" xr:uid="{00000000-0005-0000-0000-00004D090000}"/>
    <cellStyle name="Arvutus 7 6 2" xfId="15551" xr:uid="{FD89F2D7-DF2C-4416-B17A-7F9ED7FE8447}"/>
    <cellStyle name="Arvutus 7 7" xfId="15542" xr:uid="{F8ACA9B1-D9A3-4882-9E5F-E1D0480AE009}"/>
    <cellStyle name="Arvutus 8" xfId="2324" xr:uid="{00000000-0005-0000-0000-00004E090000}"/>
    <cellStyle name="Arvutus 8 2" xfId="2325" xr:uid="{00000000-0005-0000-0000-00004F090000}"/>
    <cellStyle name="Arvutus 8 2 2" xfId="2326" xr:uid="{00000000-0005-0000-0000-000050090000}"/>
    <cellStyle name="Arvutus 8 2 2 2" xfId="15554" xr:uid="{CE05C6B1-81F4-4339-8FC9-297873C78CFE}"/>
    <cellStyle name="Arvutus 8 2 3" xfId="2327" xr:uid="{00000000-0005-0000-0000-000051090000}"/>
    <cellStyle name="Arvutus 8 2 3 2" xfId="15555" xr:uid="{65DE8358-F4F4-4A6D-B660-AABAE714915A}"/>
    <cellStyle name="Arvutus 8 2 4" xfId="2328" xr:uid="{00000000-0005-0000-0000-000052090000}"/>
    <cellStyle name="Arvutus 8 2 4 2" xfId="15556" xr:uid="{000359D7-0775-41CE-B690-3C529641E4C2}"/>
    <cellStyle name="Arvutus 8 2 5" xfId="2329" xr:uid="{00000000-0005-0000-0000-000053090000}"/>
    <cellStyle name="Arvutus 8 2 5 2" xfId="15557" xr:uid="{EB564FDC-FFDF-4DD5-93D1-459B93FC35FC}"/>
    <cellStyle name="Arvutus 8 2 6" xfId="15553" xr:uid="{36A9D044-5BEF-4287-9647-B2CAF1B508C4}"/>
    <cellStyle name="Arvutus 8 3" xfId="2330" xr:uid="{00000000-0005-0000-0000-000054090000}"/>
    <cellStyle name="Arvutus 8 3 2" xfId="15558" xr:uid="{D2FC16DE-F802-48CB-8B91-FD9002C74B83}"/>
    <cellStyle name="Arvutus 8 4" xfId="2331" xr:uid="{00000000-0005-0000-0000-000055090000}"/>
    <cellStyle name="Arvutus 8 4 2" xfId="15559" xr:uid="{E75F94A2-A918-4218-99CA-8DE2A9CD6296}"/>
    <cellStyle name="Arvutus 8 5" xfId="2332" xr:uid="{00000000-0005-0000-0000-000056090000}"/>
    <cellStyle name="Arvutus 8 5 2" xfId="15560" xr:uid="{B5C9830C-5D91-4F02-A888-378240D94CAE}"/>
    <cellStyle name="Arvutus 8 6" xfId="2333" xr:uid="{00000000-0005-0000-0000-000057090000}"/>
    <cellStyle name="Arvutus 8 6 2" xfId="15561" xr:uid="{C2452F7E-C916-40C6-999E-0A0409FA9DCE}"/>
    <cellStyle name="Arvutus 8 7" xfId="15552" xr:uid="{803678F4-40FA-46C6-9353-CAB5C36AC106}"/>
    <cellStyle name="Arvutus 9" xfId="2334" xr:uid="{00000000-0005-0000-0000-000058090000}"/>
    <cellStyle name="Arvutus 9 2" xfId="2335" xr:uid="{00000000-0005-0000-0000-000059090000}"/>
    <cellStyle name="Arvutus 9 2 2" xfId="2336" xr:uid="{00000000-0005-0000-0000-00005A090000}"/>
    <cellStyle name="Arvutus 9 2 2 2" xfId="15564" xr:uid="{C385B611-4F01-46BE-99F1-DCCA4AA946F7}"/>
    <cellStyle name="Arvutus 9 2 3" xfId="2337" xr:uid="{00000000-0005-0000-0000-00005B090000}"/>
    <cellStyle name="Arvutus 9 2 3 2" xfId="15565" xr:uid="{5357E209-AE7E-4BC9-85A5-AC050BA9D115}"/>
    <cellStyle name="Arvutus 9 2 4" xfId="2338" xr:uid="{00000000-0005-0000-0000-00005C090000}"/>
    <cellStyle name="Arvutus 9 2 4 2" xfId="15566" xr:uid="{EE62C29E-6C3A-452B-A13B-7B22ABAA6125}"/>
    <cellStyle name="Arvutus 9 2 5" xfId="2339" xr:uid="{00000000-0005-0000-0000-00005D090000}"/>
    <cellStyle name="Arvutus 9 2 5 2" xfId="15567" xr:uid="{FEC872C7-00BD-4B00-8E3F-FFC21110E8A7}"/>
    <cellStyle name="Arvutus 9 2 6" xfId="15563" xr:uid="{058B5D97-DBFB-4211-979D-9254F9E49ABB}"/>
    <cellStyle name="Arvutus 9 3" xfId="2340" xr:uid="{00000000-0005-0000-0000-00005E090000}"/>
    <cellStyle name="Arvutus 9 3 2" xfId="15568" xr:uid="{A47A8DFB-89D0-4757-B2B4-68A9B7808FB1}"/>
    <cellStyle name="Arvutus 9 4" xfId="2341" xr:uid="{00000000-0005-0000-0000-00005F090000}"/>
    <cellStyle name="Arvutus 9 4 2" xfId="15569" xr:uid="{10B9B9E7-7D3E-4285-BD1E-A92272B937C6}"/>
    <cellStyle name="Arvutus 9 5" xfId="2342" xr:uid="{00000000-0005-0000-0000-000060090000}"/>
    <cellStyle name="Arvutus 9 5 2" xfId="15570" xr:uid="{D72620C7-B3FA-4DB6-8028-73EC197CBE15}"/>
    <cellStyle name="Arvutus 9 6" xfId="2343" xr:uid="{00000000-0005-0000-0000-000061090000}"/>
    <cellStyle name="Arvutus 9 6 2" xfId="15571" xr:uid="{47C32065-92C8-4B32-96F5-25B8C206F404}"/>
    <cellStyle name="Arvutus 9 7" xfId="15562" xr:uid="{F732344A-6626-4428-A699-E28D4E2BD1A1}"/>
    <cellStyle name="Arvutus_KTR An-Abflug" xfId="14846" xr:uid="{00000000-0005-0000-0000-000062090000}"/>
    <cellStyle name="assumption 1" xfId="2344" xr:uid="{00000000-0005-0000-0000-000063090000}"/>
    <cellStyle name="assumption 2" xfId="2345" xr:uid="{00000000-0005-0000-0000-000064090000}"/>
    <cellStyle name="assumption 2 2" xfId="2346" xr:uid="{00000000-0005-0000-0000-000065090000}"/>
    <cellStyle name="assumption 4" xfId="2347" xr:uid="{00000000-0005-0000-0000-000066090000}"/>
    <cellStyle name="Assumption Date" xfId="2348" xr:uid="{00000000-0005-0000-0000-000067090000}"/>
    <cellStyle name="Assumptions % 0 dp" xfId="2349" xr:uid="{00000000-0005-0000-0000-000068090000}"/>
    <cellStyle name="Assumptions % 1 dp" xfId="2350" xr:uid="{00000000-0005-0000-0000-000069090000}"/>
    <cellStyle name="Assumptions % 2 dp" xfId="2351" xr:uid="{00000000-0005-0000-0000-00006A090000}"/>
    <cellStyle name="Assumptions 0 dp" xfId="2352" xr:uid="{00000000-0005-0000-0000-00006B090000}"/>
    <cellStyle name="Assumptions 2 dp" xfId="2353" xr:uid="{00000000-0005-0000-0000-00006C090000}"/>
    <cellStyle name="Assumptions 3 dp" xfId="2354" xr:uid="{00000000-0005-0000-0000-00006D090000}"/>
    <cellStyle name="Ausgabe" xfId="2355" xr:uid="{00000000-0005-0000-0000-00006E090000}"/>
    <cellStyle name="Ausgabe 2" xfId="2356" xr:uid="{00000000-0005-0000-0000-00006F090000}"/>
    <cellStyle name="Ausgabe 2 2" xfId="15573" xr:uid="{434DFED9-5AB9-495A-8EE2-7EAE1126DE3B}"/>
    <cellStyle name="Ausgabe 3" xfId="2357" xr:uid="{00000000-0005-0000-0000-000070090000}"/>
    <cellStyle name="Ausgabe 3 2" xfId="15574" xr:uid="{0BD38EA5-B5BA-4CEB-819F-59CA225692C2}"/>
    <cellStyle name="Ausgabe 4" xfId="14899" xr:uid="{00000000-0005-0000-0000-000071090000}"/>
    <cellStyle name="Ausgabe 4 2" xfId="25715" xr:uid="{5629B30A-54F1-4544-B577-A7AD594C1186}"/>
    <cellStyle name="Ausgabe 5" xfId="15572" xr:uid="{206BFC53-27AB-4BD9-94CF-4E9313CD8DF4}"/>
    <cellStyle name="Avertissement" xfId="14900" xr:uid="{00000000-0005-0000-0000-000072090000}"/>
    <cellStyle name="Avertissement 2" xfId="2358" xr:uid="{00000000-0005-0000-0000-000073090000}"/>
    <cellStyle name="Avertissement 2 2" xfId="2359" xr:uid="{00000000-0005-0000-0000-000074090000}"/>
    <cellStyle name="Avertissement 3" xfId="2360" xr:uid="{00000000-0005-0000-0000-000075090000}"/>
    <cellStyle name="Avertissement 3 2" xfId="2361" xr:uid="{00000000-0005-0000-0000-000076090000}"/>
    <cellStyle name="Avertissement 4" xfId="2362" xr:uid="{00000000-0005-0000-0000-000077090000}"/>
    <cellStyle name="Avertissement 4 2" xfId="2363" xr:uid="{00000000-0005-0000-0000-000078090000}"/>
    <cellStyle name="Avertissement 5" xfId="2364" xr:uid="{00000000-0005-0000-0000-000079090000}"/>
    <cellStyle name="B" xfId="2365" xr:uid="{00000000-0005-0000-0000-00007A090000}"/>
    <cellStyle name="Bad" xfId="14634" xr:uid="{00000000-0005-0000-0000-00007B090000}"/>
    <cellStyle name="Bad 2" xfId="2366" xr:uid="{00000000-0005-0000-0000-00007C090000}"/>
    <cellStyle name="Bad 3" xfId="2367" xr:uid="{00000000-0005-0000-0000-00007D090000}"/>
    <cellStyle name="Bemærk!" xfId="2368" xr:uid="{00000000-0005-0000-0000-00007E090000}"/>
    <cellStyle name="Bemærk! 10" xfId="2369" xr:uid="{00000000-0005-0000-0000-00007F090000}"/>
    <cellStyle name="Bemærk! 10 2" xfId="2370" xr:uid="{00000000-0005-0000-0000-000080090000}"/>
    <cellStyle name="Bemærk! 10 2 2" xfId="2371" xr:uid="{00000000-0005-0000-0000-000081090000}"/>
    <cellStyle name="Bemærk! 10 2 2 2" xfId="15578" xr:uid="{858E587F-A76A-4C41-9706-53C90A495A88}"/>
    <cellStyle name="Bemærk! 10 2 3" xfId="2372" xr:uid="{00000000-0005-0000-0000-000082090000}"/>
    <cellStyle name="Bemærk! 10 2 3 2" xfId="15579" xr:uid="{088E0BC3-1C7B-435E-AA35-6BE7D584D72D}"/>
    <cellStyle name="Bemærk! 10 2 4" xfId="2373" xr:uid="{00000000-0005-0000-0000-000083090000}"/>
    <cellStyle name="Bemærk! 10 2 4 2" xfId="15580" xr:uid="{4D6CB8D1-C630-42A7-8BE1-3DEA383B1C73}"/>
    <cellStyle name="Bemærk! 10 2 5" xfId="2374" xr:uid="{00000000-0005-0000-0000-000084090000}"/>
    <cellStyle name="Bemærk! 10 2 5 2" xfId="15581" xr:uid="{12ABAE61-49A4-42FE-8F29-612BC0FF935F}"/>
    <cellStyle name="Bemærk! 10 2 6" xfId="15577" xr:uid="{F69347C1-2CC3-46AC-8A9C-A7A4ADA22807}"/>
    <cellStyle name="Bemærk! 10 3" xfId="2375" xr:uid="{00000000-0005-0000-0000-000085090000}"/>
    <cellStyle name="Bemærk! 10 3 2" xfId="15582" xr:uid="{3C93C41D-8590-4735-8628-7F14B31C8FD1}"/>
    <cellStyle name="Bemærk! 10 4" xfId="2376" xr:uid="{00000000-0005-0000-0000-000086090000}"/>
    <cellStyle name="Bemærk! 10 4 2" xfId="15583" xr:uid="{8B1515BB-C43B-4830-9CF7-35CA17E6D21A}"/>
    <cellStyle name="Bemærk! 10 5" xfId="2377" xr:uid="{00000000-0005-0000-0000-000087090000}"/>
    <cellStyle name="Bemærk! 10 5 2" xfId="15584" xr:uid="{08F51C27-95F1-45BA-A705-3A7ADAAE12B3}"/>
    <cellStyle name="Bemærk! 10 6" xfId="2378" xr:uid="{00000000-0005-0000-0000-000088090000}"/>
    <cellStyle name="Bemærk! 10 6 2" xfId="15585" xr:uid="{36E41509-6688-4974-B3E1-4F2764EB54D3}"/>
    <cellStyle name="Bemærk! 10 7" xfId="15576" xr:uid="{13C69B4B-EB69-4099-85EB-964CC7684696}"/>
    <cellStyle name="Bemærk! 11" xfId="2379" xr:uid="{00000000-0005-0000-0000-000089090000}"/>
    <cellStyle name="Bemærk! 11 2" xfId="2380" xr:uid="{00000000-0005-0000-0000-00008A090000}"/>
    <cellStyle name="Bemærk! 11 2 2" xfId="2381" xr:uid="{00000000-0005-0000-0000-00008B090000}"/>
    <cellStyle name="Bemærk! 11 2 2 2" xfId="15588" xr:uid="{2A2988C7-FC9B-4640-AF6C-573003D88013}"/>
    <cellStyle name="Bemærk! 11 2 3" xfId="2382" xr:uid="{00000000-0005-0000-0000-00008C090000}"/>
    <cellStyle name="Bemærk! 11 2 3 2" xfId="15589" xr:uid="{4F06792B-507E-4650-8482-E16DC415EE1A}"/>
    <cellStyle name="Bemærk! 11 2 4" xfId="2383" xr:uid="{00000000-0005-0000-0000-00008D090000}"/>
    <cellStyle name="Bemærk! 11 2 4 2" xfId="15590" xr:uid="{46589C18-193E-4A16-AC4D-8F6025A3817A}"/>
    <cellStyle name="Bemærk! 11 2 5" xfId="2384" xr:uid="{00000000-0005-0000-0000-00008E090000}"/>
    <cellStyle name="Bemærk! 11 2 5 2" xfId="15591" xr:uid="{5BBCC6DA-4D1F-4ABF-AB0B-CEEB82DEE5D3}"/>
    <cellStyle name="Bemærk! 11 2 6" xfId="15587" xr:uid="{D3730B61-CA12-4A26-B981-07EB033C4DAB}"/>
    <cellStyle name="Bemærk! 11 3" xfId="2385" xr:uid="{00000000-0005-0000-0000-00008F090000}"/>
    <cellStyle name="Bemærk! 11 3 2" xfId="15592" xr:uid="{1C74AF92-5765-48D3-BE76-5ECDFE8C4FC1}"/>
    <cellStyle name="Bemærk! 11 4" xfId="2386" xr:uid="{00000000-0005-0000-0000-000090090000}"/>
    <cellStyle name="Bemærk! 11 4 2" xfId="15593" xr:uid="{975A6B26-4D72-4F04-AAE5-69E7D280B21E}"/>
    <cellStyle name="Bemærk! 11 5" xfId="2387" xr:uid="{00000000-0005-0000-0000-000091090000}"/>
    <cellStyle name="Bemærk! 11 5 2" xfId="15594" xr:uid="{36ECF04A-F134-4E06-91F3-31403A5389A4}"/>
    <cellStyle name="Bemærk! 11 6" xfId="2388" xr:uid="{00000000-0005-0000-0000-000092090000}"/>
    <cellStyle name="Bemærk! 11 6 2" xfId="15595" xr:uid="{30539022-AB2D-4608-B62F-CBEA0A94BEBB}"/>
    <cellStyle name="Bemærk! 11 7" xfId="15586" xr:uid="{5799255D-458F-4B9D-8CA4-A99060B9A2E9}"/>
    <cellStyle name="Bemærk! 12" xfId="2389" xr:uid="{00000000-0005-0000-0000-000093090000}"/>
    <cellStyle name="Bemærk! 12 2" xfId="2390" xr:uid="{00000000-0005-0000-0000-000094090000}"/>
    <cellStyle name="Bemærk! 12 2 2" xfId="2391" xr:uid="{00000000-0005-0000-0000-000095090000}"/>
    <cellStyle name="Bemærk! 12 2 2 2" xfId="15598" xr:uid="{27882E7F-73BB-4135-96F8-0A486E6B7E16}"/>
    <cellStyle name="Bemærk! 12 2 3" xfId="2392" xr:uid="{00000000-0005-0000-0000-000096090000}"/>
    <cellStyle name="Bemærk! 12 2 3 2" xfId="15599" xr:uid="{7953499C-5B2D-4177-B153-421AC7FF2C82}"/>
    <cellStyle name="Bemærk! 12 2 4" xfId="2393" xr:uid="{00000000-0005-0000-0000-000097090000}"/>
    <cellStyle name="Bemærk! 12 2 4 2" xfId="15600" xr:uid="{D11506A4-57B4-442E-8416-4727DCC3D9BA}"/>
    <cellStyle name="Bemærk! 12 2 5" xfId="2394" xr:uid="{00000000-0005-0000-0000-000098090000}"/>
    <cellStyle name="Bemærk! 12 2 5 2" xfId="15601" xr:uid="{22B7820B-43BC-42E0-A070-39C9B9E2B860}"/>
    <cellStyle name="Bemærk! 12 2 6" xfId="15597" xr:uid="{67BAEE4D-1B8A-46F7-9D40-C12B5EA4F71E}"/>
    <cellStyle name="Bemærk! 12 3" xfId="2395" xr:uid="{00000000-0005-0000-0000-000099090000}"/>
    <cellStyle name="Bemærk! 12 3 2" xfId="15602" xr:uid="{D4DF2BAC-C83E-4EEA-826C-9813C806B2F3}"/>
    <cellStyle name="Bemærk! 12 4" xfId="2396" xr:uid="{00000000-0005-0000-0000-00009A090000}"/>
    <cellStyle name="Bemærk! 12 4 2" xfId="15603" xr:uid="{4FE8D8AA-6C38-4EE1-82F5-F331C1FEF75F}"/>
    <cellStyle name="Bemærk! 12 5" xfId="2397" xr:uid="{00000000-0005-0000-0000-00009B090000}"/>
    <cellStyle name="Bemærk! 12 5 2" xfId="15604" xr:uid="{EB3156EE-7E68-4EE8-8F72-2F911C45C4DA}"/>
    <cellStyle name="Bemærk! 12 6" xfId="2398" xr:uid="{00000000-0005-0000-0000-00009C090000}"/>
    <cellStyle name="Bemærk! 12 6 2" xfId="15605" xr:uid="{18ABA6A8-B933-42CB-B1A5-31C44C5FE3E2}"/>
    <cellStyle name="Bemærk! 12 7" xfId="15596" xr:uid="{3B418B8F-FA10-4593-8CE0-15707089AB56}"/>
    <cellStyle name="Bemærk! 13" xfId="2399" xr:uid="{00000000-0005-0000-0000-00009D090000}"/>
    <cellStyle name="Bemærk! 13 2" xfId="2400" xr:uid="{00000000-0005-0000-0000-00009E090000}"/>
    <cellStyle name="Bemærk! 13 2 2" xfId="2401" xr:uid="{00000000-0005-0000-0000-00009F090000}"/>
    <cellStyle name="Bemærk! 13 2 2 2" xfId="15608" xr:uid="{D7097FB3-8BBA-4C5F-963A-B813E7ED2FA5}"/>
    <cellStyle name="Bemærk! 13 2 3" xfId="2402" xr:uid="{00000000-0005-0000-0000-0000A0090000}"/>
    <cellStyle name="Bemærk! 13 2 3 2" xfId="15609" xr:uid="{27428866-A158-4A18-BCDE-669BD6A4CAFF}"/>
    <cellStyle name="Bemærk! 13 2 4" xfId="2403" xr:uid="{00000000-0005-0000-0000-0000A1090000}"/>
    <cellStyle name="Bemærk! 13 2 4 2" xfId="15610" xr:uid="{43F2D68C-ECFF-4A8B-A6FA-63B1F74F87BA}"/>
    <cellStyle name="Bemærk! 13 2 5" xfId="2404" xr:uid="{00000000-0005-0000-0000-0000A2090000}"/>
    <cellStyle name="Bemærk! 13 2 5 2" xfId="15611" xr:uid="{4310D5A8-6F7D-4074-82FF-FD627953AD58}"/>
    <cellStyle name="Bemærk! 13 2 6" xfId="15607" xr:uid="{CDD7D990-573D-465D-8FDC-08BFB2650318}"/>
    <cellStyle name="Bemærk! 13 3" xfId="2405" xr:uid="{00000000-0005-0000-0000-0000A3090000}"/>
    <cellStyle name="Bemærk! 13 3 2" xfId="15612" xr:uid="{39F7F47B-C88E-4D3A-81A1-87288970FF84}"/>
    <cellStyle name="Bemærk! 13 4" xfId="2406" xr:uid="{00000000-0005-0000-0000-0000A4090000}"/>
    <cellStyle name="Bemærk! 13 4 2" xfId="15613" xr:uid="{EBC501C5-9FD5-41FF-AE88-F01464DBD1E8}"/>
    <cellStyle name="Bemærk! 13 5" xfId="2407" xr:uid="{00000000-0005-0000-0000-0000A5090000}"/>
    <cellStyle name="Bemærk! 13 5 2" xfId="15614" xr:uid="{DEE2885B-60F3-4330-8388-FE27EABA068A}"/>
    <cellStyle name="Bemærk! 13 6" xfId="2408" xr:uid="{00000000-0005-0000-0000-0000A6090000}"/>
    <cellStyle name="Bemærk! 13 6 2" xfId="15615" xr:uid="{575CD365-3432-47F1-A6BA-4BC54863D576}"/>
    <cellStyle name="Bemærk! 13 7" xfId="15606" xr:uid="{41BFD345-6F92-4FE1-97E1-7AD3D6343722}"/>
    <cellStyle name="Bemærk! 14" xfId="2409" xr:uid="{00000000-0005-0000-0000-0000A7090000}"/>
    <cellStyle name="Bemærk! 14 2" xfId="2410" xr:uid="{00000000-0005-0000-0000-0000A8090000}"/>
    <cellStyle name="Bemærk! 14 2 2" xfId="2411" xr:uid="{00000000-0005-0000-0000-0000A9090000}"/>
    <cellStyle name="Bemærk! 14 2 2 2" xfId="15618" xr:uid="{DF9D4E83-8A8C-465A-A746-916DD04005EE}"/>
    <cellStyle name="Bemærk! 14 2 3" xfId="2412" xr:uid="{00000000-0005-0000-0000-0000AA090000}"/>
    <cellStyle name="Bemærk! 14 2 3 2" xfId="15619" xr:uid="{A849CC1B-8DA6-4478-AAD5-37A1526EC156}"/>
    <cellStyle name="Bemærk! 14 2 4" xfId="2413" xr:uid="{00000000-0005-0000-0000-0000AB090000}"/>
    <cellStyle name="Bemærk! 14 2 4 2" xfId="15620" xr:uid="{5786310F-D1C8-4DA1-B9A4-73B0FCEAF08E}"/>
    <cellStyle name="Bemærk! 14 2 5" xfId="2414" xr:uid="{00000000-0005-0000-0000-0000AC090000}"/>
    <cellStyle name="Bemærk! 14 2 5 2" xfId="15621" xr:uid="{C0940E86-648C-48C7-BA36-8AF88D97C403}"/>
    <cellStyle name="Bemærk! 14 2 6" xfId="15617" xr:uid="{7ACC74EF-900A-4C22-9A5F-BB3E308C34E7}"/>
    <cellStyle name="Bemærk! 14 3" xfId="2415" xr:uid="{00000000-0005-0000-0000-0000AD090000}"/>
    <cellStyle name="Bemærk! 14 3 2" xfId="15622" xr:uid="{2D93D0C4-CD8D-42AD-9736-E9D344D1121E}"/>
    <cellStyle name="Bemærk! 14 4" xfId="2416" xr:uid="{00000000-0005-0000-0000-0000AE090000}"/>
    <cellStyle name="Bemærk! 14 4 2" xfId="15623" xr:uid="{3358A851-8196-4F38-98BB-B3B27ACB9E26}"/>
    <cellStyle name="Bemærk! 14 5" xfId="2417" xr:uid="{00000000-0005-0000-0000-0000AF090000}"/>
    <cellStyle name="Bemærk! 14 5 2" xfId="15624" xr:uid="{0D0B688A-38A7-4E8B-9537-C4B4623D24E4}"/>
    <cellStyle name="Bemærk! 14 6" xfId="2418" xr:uid="{00000000-0005-0000-0000-0000B0090000}"/>
    <cellStyle name="Bemærk! 14 6 2" xfId="15625" xr:uid="{DC8119E9-0997-4AF0-A0C5-647AEBD74764}"/>
    <cellStyle name="Bemærk! 14 7" xfId="15616" xr:uid="{4087D3EB-1469-48EB-8A93-4A55D2DD2F6B}"/>
    <cellStyle name="Bemærk! 15" xfId="2419" xr:uid="{00000000-0005-0000-0000-0000B1090000}"/>
    <cellStyle name="Bemærk! 15 2" xfId="2420" xr:uid="{00000000-0005-0000-0000-0000B2090000}"/>
    <cellStyle name="Bemærk! 15 2 2" xfId="2421" xr:uid="{00000000-0005-0000-0000-0000B3090000}"/>
    <cellStyle name="Bemærk! 15 2 2 2" xfId="15628" xr:uid="{0CAA5383-C22B-4F5E-83CB-9918D50FC9EB}"/>
    <cellStyle name="Bemærk! 15 2 3" xfId="2422" xr:uid="{00000000-0005-0000-0000-0000B4090000}"/>
    <cellStyle name="Bemærk! 15 2 3 2" xfId="15629" xr:uid="{77725365-9B79-4C91-9237-EF4CF0E3B568}"/>
    <cellStyle name="Bemærk! 15 2 4" xfId="2423" xr:uid="{00000000-0005-0000-0000-0000B5090000}"/>
    <cellStyle name="Bemærk! 15 2 4 2" xfId="15630" xr:uid="{15F5EF20-1649-4F95-AD8C-63A53EB93141}"/>
    <cellStyle name="Bemærk! 15 2 5" xfId="2424" xr:uid="{00000000-0005-0000-0000-0000B6090000}"/>
    <cellStyle name="Bemærk! 15 2 5 2" xfId="15631" xr:uid="{C52DB1ED-9BA9-4940-9527-1D1AE58C9E1E}"/>
    <cellStyle name="Bemærk! 15 2 6" xfId="15627" xr:uid="{5C9E96BE-0105-4E2C-9D0C-1D13B9A2D1BB}"/>
    <cellStyle name="Bemærk! 15 3" xfId="2425" xr:uid="{00000000-0005-0000-0000-0000B7090000}"/>
    <cellStyle name="Bemærk! 15 3 2" xfId="15632" xr:uid="{24FB3CF5-C0C4-45CE-9C9B-EE6F160186D6}"/>
    <cellStyle name="Bemærk! 15 4" xfId="2426" xr:uid="{00000000-0005-0000-0000-0000B8090000}"/>
    <cellStyle name="Bemærk! 15 4 2" xfId="15633" xr:uid="{59F97CD0-A933-42A5-9BEF-0A3FE1EADFF5}"/>
    <cellStyle name="Bemærk! 15 5" xfId="2427" xr:uid="{00000000-0005-0000-0000-0000B9090000}"/>
    <cellStyle name="Bemærk! 15 5 2" xfId="15634" xr:uid="{2681735F-ACA8-43DA-98F8-F7915B9F05DB}"/>
    <cellStyle name="Bemærk! 15 6" xfId="2428" xr:uid="{00000000-0005-0000-0000-0000BA090000}"/>
    <cellStyle name="Bemærk! 15 6 2" xfId="15635" xr:uid="{7E03AC18-395D-4E50-AD5D-3525533FA759}"/>
    <cellStyle name="Bemærk! 15 7" xfId="15626" xr:uid="{DAC3616C-1DEC-4452-B4B4-31A801A199B0}"/>
    <cellStyle name="Bemærk! 16" xfId="2429" xr:uid="{00000000-0005-0000-0000-0000BB090000}"/>
    <cellStyle name="Bemærk! 16 2" xfId="2430" xr:uid="{00000000-0005-0000-0000-0000BC090000}"/>
    <cellStyle name="Bemærk! 16 2 2" xfId="2431" xr:uid="{00000000-0005-0000-0000-0000BD090000}"/>
    <cellStyle name="Bemærk! 16 2 2 2" xfId="15638" xr:uid="{1A1F0558-6160-4BF4-A4CA-10C67116BEBE}"/>
    <cellStyle name="Bemærk! 16 2 3" xfId="2432" xr:uid="{00000000-0005-0000-0000-0000BE090000}"/>
    <cellStyle name="Bemærk! 16 2 3 2" xfId="15639" xr:uid="{765419A8-3DEC-4C30-9D16-4967824A3014}"/>
    <cellStyle name="Bemærk! 16 2 4" xfId="2433" xr:uid="{00000000-0005-0000-0000-0000BF090000}"/>
    <cellStyle name="Bemærk! 16 2 4 2" xfId="15640" xr:uid="{BC4CE72A-8269-4D53-B08D-6534EF08011A}"/>
    <cellStyle name="Bemærk! 16 2 5" xfId="2434" xr:uid="{00000000-0005-0000-0000-0000C0090000}"/>
    <cellStyle name="Bemærk! 16 2 5 2" xfId="15641" xr:uid="{4241B30C-D98B-43B5-ADF2-582B7CDFFA10}"/>
    <cellStyle name="Bemærk! 16 2 6" xfId="15637" xr:uid="{27A39AB7-952A-418E-92AD-73AC6A643B36}"/>
    <cellStyle name="Bemærk! 16 3" xfId="2435" xr:uid="{00000000-0005-0000-0000-0000C1090000}"/>
    <cellStyle name="Bemærk! 16 3 2" xfId="15642" xr:uid="{26FC566F-5741-4FBB-B20E-0A7553979D40}"/>
    <cellStyle name="Bemærk! 16 4" xfId="2436" xr:uid="{00000000-0005-0000-0000-0000C2090000}"/>
    <cellStyle name="Bemærk! 16 4 2" xfId="15643" xr:uid="{F38F20B2-8F2D-46FE-9557-97A594259723}"/>
    <cellStyle name="Bemærk! 16 5" xfId="2437" xr:uid="{00000000-0005-0000-0000-0000C3090000}"/>
    <cellStyle name="Bemærk! 16 5 2" xfId="15644" xr:uid="{F7AE713F-B660-48CA-A94F-4BF771776264}"/>
    <cellStyle name="Bemærk! 16 6" xfId="2438" xr:uid="{00000000-0005-0000-0000-0000C4090000}"/>
    <cellStyle name="Bemærk! 16 6 2" xfId="15645" xr:uid="{95EA6C50-3E30-4745-ABBF-D5F064199659}"/>
    <cellStyle name="Bemærk! 16 7" xfId="15636" xr:uid="{F6C2FBF8-A36B-4ABE-A547-07D8E56D94F8}"/>
    <cellStyle name="Bemærk! 17" xfId="2439" xr:uid="{00000000-0005-0000-0000-0000C5090000}"/>
    <cellStyle name="Bemærk! 17 2" xfId="2440" xr:uid="{00000000-0005-0000-0000-0000C6090000}"/>
    <cellStyle name="Bemærk! 17 2 2" xfId="2441" xr:uid="{00000000-0005-0000-0000-0000C7090000}"/>
    <cellStyle name="Bemærk! 17 2 2 2" xfId="15648" xr:uid="{5B1A4695-53A2-4D08-9CC8-14A9AC3DD0F9}"/>
    <cellStyle name="Bemærk! 17 2 3" xfId="2442" xr:uid="{00000000-0005-0000-0000-0000C8090000}"/>
    <cellStyle name="Bemærk! 17 2 3 2" xfId="15649" xr:uid="{52AD816B-DD1F-403A-88E0-0415D291B54C}"/>
    <cellStyle name="Bemærk! 17 2 4" xfId="2443" xr:uid="{00000000-0005-0000-0000-0000C9090000}"/>
    <cellStyle name="Bemærk! 17 2 4 2" xfId="15650" xr:uid="{F5409146-1B05-4BC1-9705-089AA1B94097}"/>
    <cellStyle name="Bemærk! 17 2 5" xfId="2444" xr:uid="{00000000-0005-0000-0000-0000CA090000}"/>
    <cellStyle name="Bemærk! 17 2 5 2" xfId="15651" xr:uid="{F33A71DE-DDF1-4077-B858-766268951F5D}"/>
    <cellStyle name="Bemærk! 17 2 6" xfId="15647" xr:uid="{7DF6B057-A045-476B-A1CE-14F67A158771}"/>
    <cellStyle name="Bemærk! 17 3" xfId="2445" xr:uid="{00000000-0005-0000-0000-0000CB090000}"/>
    <cellStyle name="Bemærk! 17 3 2" xfId="15652" xr:uid="{0B55A7C9-0046-4432-BE2C-236115959DED}"/>
    <cellStyle name="Bemærk! 17 4" xfId="2446" xr:uid="{00000000-0005-0000-0000-0000CC090000}"/>
    <cellStyle name="Bemærk! 17 4 2" xfId="15653" xr:uid="{22BEC20E-EF74-41A8-A328-6C3603BFDCB5}"/>
    <cellStyle name="Bemærk! 17 5" xfId="2447" xr:uid="{00000000-0005-0000-0000-0000CD090000}"/>
    <cellStyle name="Bemærk! 17 5 2" xfId="15654" xr:uid="{56575160-2DD3-45A9-913C-E4B7AD7B03FE}"/>
    <cellStyle name="Bemærk! 17 6" xfId="2448" xr:uid="{00000000-0005-0000-0000-0000CE090000}"/>
    <cellStyle name="Bemærk! 17 6 2" xfId="15655" xr:uid="{5CE696FF-9301-4314-809D-FD817C850C1E}"/>
    <cellStyle name="Bemærk! 17 7" xfId="15646" xr:uid="{BCBA0F1C-446F-435B-9AAD-50AAD6623D9A}"/>
    <cellStyle name="Bemærk! 18" xfId="2449" xr:uid="{00000000-0005-0000-0000-0000CF090000}"/>
    <cellStyle name="Bemærk! 18 2" xfId="2450" xr:uid="{00000000-0005-0000-0000-0000D0090000}"/>
    <cellStyle name="Bemærk! 18 2 2" xfId="2451" xr:uid="{00000000-0005-0000-0000-0000D1090000}"/>
    <cellStyle name="Bemærk! 18 2 2 2" xfId="15658" xr:uid="{A927BB89-2654-4BB5-8A2C-D5539C918D10}"/>
    <cellStyle name="Bemærk! 18 2 3" xfId="2452" xr:uid="{00000000-0005-0000-0000-0000D2090000}"/>
    <cellStyle name="Bemærk! 18 2 3 2" xfId="15659" xr:uid="{4FCD250E-4672-4E44-AF4A-9F2287667110}"/>
    <cellStyle name="Bemærk! 18 2 4" xfId="2453" xr:uid="{00000000-0005-0000-0000-0000D3090000}"/>
    <cellStyle name="Bemærk! 18 2 4 2" xfId="15660" xr:uid="{DCE0F30A-D818-4B43-B3F2-95C4C1CE5CA8}"/>
    <cellStyle name="Bemærk! 18 2 5" xfId="2454" xr:uid="{00000000-0005-0000-0000-0000D4090000}"/>
    <cellStyle name="Bemærk! 18 2 5 2" xfId="15661" xr:uid="{20B097BD-AEE0-4B5C-B01E-20CFCDE3D18E}"/>
    <cellStyle name="Bemærk! 18 2 6" xfId="15657" xr:uid="{79BD3C2D-B246-41B2-90FB-9943EFAB9F91}"/>
    <cellStyle name="Bemærk! 18 3" xfId="2455" xr:uid="{00000000-0005-0000-0000-0000D5090000}"/>
    <cellStyle name="Bemærk! 18 3 2" xfId="15662" xr:uid="{F9FBD31A-B6A3-4F95-9674-809EACA3F709}"/>
    <cellStyle name="Bemærk! 18 4" xfId="2456" xr:uid="{00000000-0005-0000-0000-0000D6090000}"/>
    <cellStyle name="Bemærk! 18 4 2" xfId="15663" xr:uid="{47BBCBC2-A5DE-4BC7-BCBB-E3905AA12F66}"/>
    <cellStyle name="Bemærk! 18 5" xfId="2457" xr:uid="{00000000-0005-0000-0000-0000D7090000}"/>
    <cellStyle name="Bemærk! 18 5 2" xfId="15664" xr:uid="{A4794E30-657B-44F4-B261-8C0C6D0CA87A}"/>
    <cellStyle name="Bemærk! 18 6" xfId="2458" xr:uid="{00000000-0005-0000-0000-0000D8090000}"/>
    <cellStyle name="Bemærk! 18 6 2" xfId="15665" xr:uid="{795934C5-4072-4F06-ABB1-0CEF820E09B4}"/>
    <cellStyle name="Bemærk! 18 7" xfId="15656" xr:uid="{487C5DF9-3232-48E0-9CD6-DAC946934A82}"/>
    <cellStyle name="Bemærk! 19" xfId="2459" xr:uid="{00000000-0005-0000-0000-0000D9090000}"/>
    <cellStyle name="Bemærk! 19 2" xfId="2460" xr:uid="{00000000-0005-0000-0000-0000DA090000}"/>
    <cellStyle name="Bemærk! 19 2 2" xfId="15667" xr:uid="{0AEB3AC3-C870-41CE-9B20-501F897915E1}"/>
    <cellStyle name="Bemærk! 19 3" xfId="2461" xr:uid="{00000000-0005-0000-0000-0000DB090000}"/>
    <cellStyle name="Bemærk! 19 3 2" xfId="15668" xr:uid="{1809A6DC-1C9A-4733-8E8A-FE79FC63FFDB}"/>
    <cellStyle name="Bemærk! 19 4" xfId="2462" xr:uid="{00000000-0005-0000-0000-0000DC090000}"/>
    <cellStyle name="Bemærk! 19 4 2" xfId="15669" xr:uid="{4AF704BD-5D4B-4517-BCEB-15568C259DC3}"/>
    <cellStyle name="Bemærk! 19 5" xfId="2463" xr:uid="{00000000-0005-0000-0000-0000DD090000}"/>
    <cellStyle name="Bemærk! 19 5 2" xfId="15670" xr:uid="{C694F406-D1C6-4167-934D-4E9B46A1F898}"/>
    <cellStyle name="Bemærk! 19 6" xfId="15666" xr:uid="{D324529C-5608-442D-96AE-9ABD7465234C}"/>
    <cellStyle name="Bemærk! 2" xfId="2464" xr:uid="{00000000-0005-0000-0000-0000DE090000}"/>
    <cellStyle name="Bemærk! 2 2" xfId="2465" xr:uid="{00000000-0005-0000-0000-0000DF090000}"/>
    <cellStyle name="Bemærk! 2 2 2" xfId="2466" xr:uid="{00000000-0005-0000-0000-0000E0090000}"/>
    <cellStyle name="Bemærk! 2 2 2 2" xfId="15673" xr:uid="{EA1CD20F-CDBB-4025-B343-7C1A258CD291}"/>
    <cellStyle name="Bemærk! 2 2 3" xfId="2467" xr:uid="{00000000-0005-0000-0000-0000E1090000}"/>
    <cellStyle name="Bemærk! 2 2 3 2" xfId="15674" xr:uid="{0D95E5BE-FFC4-406E-AC89-125F396274AB}"/>
    <cellStyle name="Bemærk! 2 2 4" xfId="2468" xr:uid="{00000000-0005-0000-0000-0000E2090000}"/>
    <cellStyle name="Bemærk! 2 2 4 2" xfId="15675" xr:uid="{3A1A0DE7-6CD1-4CFD-8D4F-7BA84B3C1EDF}"/>
    <cellStyle name="Bemærk! 2 2 5" xfId="2469" xr:uid="{00000000-0005-0000-0000-0000E3090000}"/>
    <cellStyle name="Bemærk! 2 2 5 2" xfId="15676" xr:uid="{94B5EC69-8903-4EAE-85EF-3EA6EA7B116E}"/>
    <cellStyle name="Bemærk! 2 2 6" xfId="15672" xr:uid="{FCDC0C9F-3B40-479C-B0BA-0294247D5B23}"/>
    <cellStyle name="Bemærk! 2 3" xfId="2470" xr:uid="{00000000-0005-0000-0000-0000E4090000}"/>
    <cellStyle name="Bemærk! 2 3 2" xfId="15677" xr:uid="{C3C30122-27DC-46E9-B3C2-5DB0B6C0FF55}"/>
    <cellStyle name="Bemærk! 2 4" xfId="2471" xr:uid="{00000000-0005-0000-0000-0000E5090000}"/>
    <cellStyle name="Bemærk! 2 4 2" xfId="15678" xr:uid="{D3CF47C7-E5B9-4A7C-84C8-115E68DCDA13}"/>
    <cellStyle name="Bemærk! 2 5" xfId="2472" xr:uid="{00000000-0005-0000-0000-0000E6090000}"/>
    <cellStyle name="Bemærk! 2 5 2" xfId="15679" xr:uid="{074377F7-3B8F-4408-A1B3-F8E65E63F9F4}"/>
    <cellStyle name="Bemærk! 2 6" xfId="2473" xr:uid="{00000000-0005-0000-0000-0000E7090000}"/>
    <cellStyle name="Bemærk! 2 6 2" xfId="15680" xr:uid="{30C8BCCB-8FB3-49D1-A281-38366D231967}"/>
    <cellStyle name="Bemærk! 2 7" xfId="15671" xr:uid="{AAE4AA36-E609-443C-A8A1-A9697CE3D703}"/>
    <cellStyle name="Bemærk! 20" xfId="2474" xr:uid="{00000000-0005-0000-0000-0000E8090000}"/>
    <cellStyle name="Bemærk! 20 2" xfId="15681" xr:uid="{120D288F-01F6-4640-9351-384EF48E41C4}"/>
    <cellStyle name="Bemærk! 21" xfId="2475" xr:uid="{00000000-0005-0000-0000-0000E9090000}"/>
    <cellStyle name="Bemærk! 21 2" xfId="15682" xr:uid="{AA692D70-5E49-4930-BDF8-90C73C389292}"/>
    <cellStyle name="Bemærk! 22" xfId="2476" xr:uid="{00000000-0005-0000-0000-0000EA090000}"/>
    <cellStyle name="Bemærk! 22 2" xfId="15683" xr:uid="{7CFDFD47-1E6D-4E4D-B5E2-07B4EF0B95FE}"/>
    <cellStyle name="Bemærk! 23" xfId="2477" xr:uid="{00000000-0005-0000-0000-0000EB090000}"/>
    <cellStyle name="Bemærk! 23 2" xfId="15684" xr:uid="{C2AAC2B9-3652-4456-A74E-00EC5B089C57}"/>
    <cellStyle name="Bemærk! 24" xfId="14901" xr:uid="{00000000-0005-0000-0000-0000EC090000}"/>
    <cellStyle name="Bemærk! 24 2" xfId="25716" xr:uid="{E10F2DD5-B012-4A3F-8DF1-06F0CD6E860B}"/>
    <cellStyle name="Bemærk! 25" xfId="15575" xr:uid="{AC7292AC-7C60-4192-A26E-64832A140979}"/>
    <cellStyle name="Bemærk! 3" xfId="2478" xr:uid="{00000000-0005-0000-0000-0000ED090000}"/>
    <cellStyle name="Bemærk! 3 2" xfId="2479" xr:uid="{00000000-0005-0000-0000-0000EE090000}"/>
    <cellStyle name="Bemærk! 3 2 2" xfId="2480" xr:uid="{00000000-0005-0000-0000-0000EF090000}"/>
    <cellStyle name="Bemærk! 3 2 2 2" xfId="15687" xr:uid="{BDBAA5BD-68F4-4310-8F10-E38378B12A0C}"/>
    <cellStyle name="Bemærk! 3 2 3" xfId="2481" xr:uid="{00000000-0005-0000-0000-0000F0090000}"/>
    <cellStyle name="Bemærk! 3 2 3 2" xfId="15688" xr:uid="{6119E1D4-AF60-4A5F-BA8D-6991DB612698}"/>
    <cellStyle name="Bemærk! 3 2 4" xfId="2482" xr:uid="{00000000-0005-0000-0000-0000F1090000}"/>
    <cellStyle name="Bemærk! 3 2 4 2" xfId="15689" xr:uid="{7C5CE77E-6CFD-4A66-9BFC-C76EDE413B17}"/>
    <cellStyle name="Bemærk! 3 2 5" xfId="2483" xr:uid="{00000000-0005-0000-0000-0000F2090000}"/>
    <cellStyle name="Bemærk! 3 2 5 2" xfId="15690" xr:uid="{72491BE1-02A6-49BE-9DD5-B81B76F7973F}"/>
    <cellStyle name="Bemærk! 3 2 6" xfId="15686" xr:uid="{408AD0C3-5463-4CC8-8165-EE589838B1A7}"/>
    <cellStyle name="Bemærk! 3 3" xfId="2484" xr:uid="{00000000-0005-0000-0000-0000F3090000}"/>
    <cellStyle name="Bemærk! 3 3 2" xfId="15691" xr:uid="{1B806B38-E031-4FD7-BA4D-D73A8218C2FC}"/>
    <cellStyle name="Bemærk! 3 4" xfId="2485" xr:uid="{00000000-0005-0000-0000-0000F4090000}"/>
    <cellStyle name="Bemærk! 3 4 2" xfId="15692" xr:uid="{DB293ED9-AD69-4696-9547-85A52C65660A}"/>
    <cellStyle name="Bemærk! 3 5" xfId="2486" xr:uid="{00000000-0005-0000-0000-0000F5090000}"/>
    <cellStyle name="Bemærk! 3 5 2" xfId="15693" xr:uid="{2340F68C-771F-48DB-8E99-F3B969A30550}"/>
    <cellStyle name="Bemærk! 3 6" xfId="2487" xr:uid="{00000000-0005-0000-0000-0000F6090000}"/>
    <cellStyle name="Bemærk! 3 6 2" xfId="15694" xr:uid="{06D7CCB5-3140-4EB9-AE28-D9E67E9DB994}"/>
    <cellStyle name="Bemærk! 3 7" xfId="15685" xr:uid="{479E5F74-EFD3-4A3C-A359-011D40B61856}"/>
    <cellStyle name="Bemærk! 4" xfId="2488" xr:uid="{00000000-0005-0000-0000-0000F7090000}"/>
    <cellStyle name="Bemærk! 4 2" xfId="2489" xr:uid="{00000000-0005-0000-0000-0000F8090000}"/>
    <cellStyle name="Bemærk! 4 2 2" xfId="2490" xr:uid="{00000000-0005-0000-0000-0000F9090000}"/>
    <cellStyle name="Bemærk! 4 2 2 2" xfId="15697" xr:uid="{0008BF31-D3BE-408C-8948-FD5D92331551}"/>
    <cellStyle name="Bemærk! 4 2 3" xfId="2491" xr:uid="{00000000-0005-0000-0000-0000FA090000}"/>
    <cellStyle name="Bemærk! 4 2 3 2" xfId="15698" xr:uid="{5FB02671-81CD-4B0F-8B4A-883773338332}"/>
    <cellStyle name="Bemærk! 4 2 4" xfId="2492" xr:uid="{00000000-0005-0000-0000-0000FB090000}"/>
    <cellStyle name="Bemærk! 4 2 4 2" xfId="15699" xr:uid="{0356C4F8-CFF1-4069-83E5-63E98EE37270}"/>
    <cellStyle name="Bemærk! 4 2 5" xfId="2493" xr:uid="{00000000-0005-0000-0000-0000FC090000}"/>
    <cellStyle name="Bemærk! 4 2 5 2" xfId="15700" xr:uid="{38E31560-7D68-423C-9B51-8DA4BA8D3248}"/>
    <cellStyle name="Bemærk! 4 2 6" xfId="15696" xr:uid="{00293C02-69B3-438E-AFBE-77060D30079C}"/>
    <cellStyle name="Bemærk! 4 3" xfId="2494" xr:uid="{00000000-0005-0000-0000-0000FD090000}"/>
    <cellStyle name="Bemærk! 4 3 2" xfId="15701" xr:uid="{D70D3861-20FD-4FB2-A21A-99F9A116F8A0}"/>
    <cellStyle name="Bemærk! 4 4" xfId="2495" xr:uid="{00000000-0005-0000-0000-0000FE090000}"/>
    <cellStyle name="Bemærk! 4 4 2" xfId="15702" xr:uid="{AA4C89B6-8D77-4B19-BDE1-4B0808D8C58C}"/>
    <cellStyle name="Bemærk! 4 5" xfId="2496" xr:uid="{00000000-0005-0000-0000-0000FF090000}"/>
    <cellStyle name="Bemærk! 4 5 2" xfId="15703" xr:uid="{61A17A86-9B59-4D70-96AB-0238201DCCCD}"/>
    <cellStyle name="Bemærk! 4 6" xfId="2497" xr:uid="{00000000-0005-0000-0000-0000000A0000}"/>
    <cellStyle name="Bemærk! 4 6 2" xfId="15704" xr:uid="{1D7C0081-58AE-4C57-AB8F-B986556D76DF}"/>
    <cellStyle name="Bemærk! 4 7" xfId="15695" xr:uid="{3063A6CC-F77A-4000-9FE4-E4ADCE82AFEE}"/>
    <cellStyle name="Bemærk! 5" xfId="2498" xr:uid="{00000000-0005-0000-0000-0000010A0000}"/>
    <cellStyle name="Bemærk! 5 2" xfId="2499" xr:uid="{00000000-0005-0000-0000-0000020A0000}"/>
    <cellStyle name="Bemærk! 5 2 2" xfId="2500" xr:uid="{00000000-0005-0000-0000-0000030A0000}"/>
    <cellStyle name="Bemærk! 5 2 2 2" xfId="15707" xr:uid="{D7BE435A-84FC-48E8-8B13-FFBFE5408781}"/>
    <cellStyle name="Bemærk! 5 2 3" xfId="2501" xr:uid="{00000000-0005-0000-0000-0000040A0000}"/>
    <cellStyle name="Bemærk! 5 2 3 2" xfId="15708" xr:uid="{352D4DA3-0C74-4BFA-A944-79B053BD08F3}"/>
    <cellStyle name="Bemærk! 5 2 4" xfId="2502" xr:uid="{00000000-0005-0000-0000-0000050A0000}"/>
    <cellStyle name="Bemærk! 5 2 4 2" xfId="15709" xr:uid="{0C1C831B-0689-459B-AA8A-666DA64091D2}"/>
    <cellStyle name="Bemærk! 5 2 5" xfId="2503" xr:uid="{00000000-0005-0000-0000-0000060A0000}"/>
    <cellStyle name="Bemærk! 5 2 5 2" xfId="15710" xr:uid="{57217FF9-C7CC-48D3-9FCE-061BBE8F47ED}"/>
    <cellStyle name="Bemærk! 5 2 6" xfId="15706" xr:uid="{87077FD2-1652-4965-9982-CC03A4FC0D44}"/>
    <cellStyle name="Bemærk! 5 3" xfId="2504" xr:uid="{00000000-0005-0000-0000-0000070A0000}"/>
    <cellStyle name="Bemærk! 5 3 2" xfId="15711" xr:uid="{C0273899-D77E-40C3-8DF5-4B186DF9F79B}"/>
    <cellStyle name="Bemærk! 5 4" xfId="2505" xr:uid="{00000000-0005-0000-0000-0000080A0000}"/>
    <cellStyle name="Bemærk! 5 4 2" xfId="15712" xr:uid="{093F4FFE-130F-4884-8376-3D7196C5739C}"/>
    <cellStyle name="Bemærk! 5 5" xfId="2506" xr:uid="{00000000-0005-0000-0000-0000090A0000}"/>
    <cellStyle name="Bemærk! 5 5 2" xfId="15713" xr:uid="{F12903AA-5659-40AE-9F0F-1F2ADC38FC38}"/>
    <cellStyle name="Bemærk! 5 6" xfId="2507" xr:uid="{00000000-0005-0000-0000-00000A0A0000}"/>
    <cellStyle name="Bemærk! 5 6 2" xfId="15714" xr:uid="{566DC64F-7AC3-4A55-93B1-83F5CECD1F14}"/>
    <cellStyle name="Bemærk! 5 7" xfId="15705" xr:uid="{6844A4D5-0C20-4408-8C63-82751FC8C0CD}"/>
    <cellStyle name="Bemærk! 6" xfId="2508" xr:uid="{00000000-0005-0000-0000-00000B0A0000}"/>
    <cellStyle name="Bemærk! 6 2" xfId="2509" xr:uid="{00000000-0005-0000-0000-00000C0A0000}"/>
    <cellStyle name="Bemærk! 6 2 2" xfId="2510" xr:uid="{00000000-0005-0000-0000-00000D0A0000}"/>
    <cellStyle name="Bemærk! 6 2 2 2" xfId="15717" xr:uid="{AE58D63B-08A4-4734-AB7E-A5B8552135EC}"/>
    <cellStyle name="Bemærk! 6 2 3" xfId="2511" xr:uid="{00000000-0005-0000-0000-00000E0A0000}"/>
    <cellStyle name="Bemærk! 6 2 3 2" xfId="15718" xr:uid="{02A1DF5E-A32D-43B2-A570-8E4E6979F0B0}"/>
    <cellStyle name="Bemærk! 6 2 4" xfId="2512" xr:uid="{00000000-0005-0000-0000-00000F0A0000}"/>
    <cellStyle name="Bemærk! 6 2 4 2" xfId="15719" xr:uid="{BEA2366A-B91A-4CF3-B565-0E3D54D8C54F}"/>
    <cellStyle name="Bemærk! 6 2 5" xfId="2513" xr:uid="{00000000-0005-0000-0000-0000100A0000}"/>
    <cellStyle name="Bemærk! 6 2 5 2" xfId="15720" xr:uid="{A4448CF6-1AE8-45E0-AAE5-F15D6FE5B073}"/>
    <cellStyle name="Bemærk! 6 2 6" xfId="15716" xr:uid="{91032432-A1AB-44D4-AD01-3290F4FB7C37}"/>
    <cellStyle name="Bemærk! 6 3" xfId="2514" xr:uid="{00000000-0005-0000-0000-0000110A0000}"/>
    <cellStyle name="Bemærk! 6 3 2" xfId="15721" xr:uid="{60B6CF85-17E9-423F-B13D-5A4B9203B846}"/>
    <cellStyle name="Bemærk! 6 4" xfId="2515" xr:uid="{00000000-0005-0000-0000-0000120A0000}"/>
    <cellStyle name="Bemærk! 6 4 2" xfId="15722" xr:uid="{313C9E19-9A4D-4269-9498-C86C17B8AC4A}"/>
    <cellStyle name="Bemærk! 6 5" xfId="2516" xr:uid="{00000000-0005-0000-0000-0000130A0000}"/>
    <cellStyle name="Bemærk! 6 5 2" xfId="15723" xr:uid="{065C398B-E680-402B-B308-6B456B71A301}"/>
    <cellStyle name="Bemærk! 6 6" xfId="2517" xr:uid="{00000000-0005-0000-0000-0000140A0000}"/>
    <cellStyle name="Bemærk! 6 6 2" xfId="15724" xr:uid="{A235F4F0-0B73-4353-8FDD-7DF1E024CB23}"/>
    <cellStyle name="Bemærk! 6 7" xfId="15715" xr:uid="{DF10CA0E-0C0A-4D8F-A72C-3F7DBE10A5B8}"/>
    <cellStyle name="Bemærk! 7" xfId="2518" xr:uid="{00000000-0005-0000-0000-0000150A0000}"/>
    <cellStyle name="Bemærk! 7 2" xfId="2519" xr:uid="{00000000-0005-0000-0000-0000160A0000}"/>
    <cellStyle name="Bemærk! 7 2 2" xfId="2520" xr:uid="{00000000-0005-0000-0000-0000170A0000}"/>
    <cellStyle name="Bemærk! 7 2 2 2" xfId="15727" xr:uid="{A4D9E794-00BE-4CFE-B004-DA35B0D1EE5E}"/>
    <cellStyle name="Bemærk! 7 2 3" xfId="2521" xr:uid="{00000000-0005-0000-0000-0000180A0000}"/>
    <cellStyle name="Bemærk! 7 2 3 2" xfId="15728" xr:uid="{FDF5F56B-D4EA-4734-A272-B782B41013DE}"/>
    <cellStyle name="Bemærk! 7 2 4" xfId="2522" xr:uid="{00000000-0005-0000-0000-0000190A0000}"/>
    <cellStyle name="Bemærk! 7 2 4 2" xfId="15729" xr:uid="{025729F0-E2D3-48A1-84D1-0F29ED6AC0FC}"/>
    <cellStyle name="Bemærk! 7 2 5" xfId="2523" xr:uid="{00000000-0005-0000-0000-00001A0A0000}"/>
    <cellStyle name="Bemærk! 7 2 5 2" xfId="15730" xr:uid="{8FB183FD-96C7-4A5C-BDE3-D333E9DDBDD7}"/>
    <cellStyle name="Bemærk! 7 2 6" xfId="15726" xr:uid="{56501B32-4D02-408C-A440-3857950E7BB1}"/>
    <cellStyle name="Bemærk! 7 3" xfId="2524" xr:uid="{00000000-0005-0000-0000-00001B0A0000}"/>
    <cellStyle name="Bemærk! 7 3 2" xfId="15731" xr:uid="{E2BC05CE-BDF0-4046-8464-856DF4185E04}"/>
    <cellStyle name="Bemærk! 7 4" xfId="2525" xr:uid="{00000000-0005-0000-0000-00001C0A0000}"/>
    <cellStyle name="Bemærk! 7 4 2" xfId="15732" xr:uid="{9ED387CD-95A0-4FFA-8A98-E4C9C6AFC869}"/>
    <cellStyle name="Bemærk! 7 5" xfId="2526" xr:uid="{00000000-0005-0000-0000-00001D0A0000}"/>
    <cellStyle name="Bemærk! 7 5 2" xfId="15733" xr:uid="{75657B37-63A6-4F9E-823E-8FF5254FF93A}"/>
    <cellStyle name="Bemærk! 7 6" xfId="2527" xr:uid="{00000000-0005-0000-0000-00001E0A0000}"/>
    <cellStyle name="Bemærk! 7 6 2" xfId="15734" xr:uid="{9E7A2524-6412-4292-83C7-7F782389FCD5}"/>
    <cellStyle name="Bemærk! 7 7" xfId="15725" xr:uid="{D57775E6-64F1-4F0C-BE59-BE2369EBDAE3}"/>
    <cellStyle name="Bemærk! 8" xfId="2528" xr:uid="{00000000-0005-0000-0000-00001F0A0000}"/>
    <cellStyle name="Bemærk! 8 2" xfId="2529" xr:uid="{00000000-0005-0000-0000-0000200A0000}"/>
    <cellStyle name="Bemærk! 8 2 2" xfId="2530" xr:uid="{00000000-0005-0000-0000-0000210A0000}"/>
    <cellStyle name="Bemærk! 8 2 2 2" xfId="15737" xr:uid="{6FDBA29A-B4F2-4A2A-B597-FAB6E236042B}"/>
    <cellStyle name="Bemærk! 8 2 3" xfId="2531" xr:uid="{00000000-0005-0000-0000-0000220A0000}"/>
    <cellStyle name="Bemærk! 8 2 3 2" xfId="15738" xr:uid="{CE63C752-DEE8-46BE-B005-68D52A913D5F}"/>
    <cellStyle name="Bemærk! 8 2 4" xfId="2532" xr:uid="{00000000-0005-0000-0000-0000230A0000}"/>
    <cellStyle name="Bemærk! 8 2 4 2" xfId="15739" xr:uid="{9BE60399-9374-4D7E-9B4B-1F429CDE33B1}"/>
    <cellStyle name="Bemærk! 8 2 5" xfId="2533" xr:uid="{00000000-0005-0000-0000-0000240A0000}"/>
    <cellStyle name="Bemærk! 8 2 5 2" xfId="15740" xr:uid="{40544DB7-0E17-4FC4-9E84-564A7901E230}"/>
    <cellStyle name="Bemærk! 8 2 6" xfId="15736" xr:uid="{9EAED5EC-6A5E-4952-B0AC-C1E346358629}"/>
    <cellStyle name="Bemærk! 8 3" xfId="2534" xr:uid="{00000000-0005-0000-0000-0000250A0000}"/>
    <cellStyle name="Bemærk! 8 3 2" xfId="15741" xr:uid="{884BB915-762B-495C-894C-E6DD8110DEF4}"/>
    <cellStyle name="Bemærk! 8 4" xfId="2535" xr:uid="{00000000-0005-0000-0000-0000260A0000}"/>
    <cellStyle name="Bemærk! 8 4 2" xfId="15742" xr:uid="{09187D5D-0461-4520-B76D-65988504094C}"/>
    <cellStyle name="Bemærk! 8 5" xfId="2536" xr:uid="{00000000-0005-0000-0000-0000270A0000}"/>
    <cellStyle name="Bemærk! 8 5 2" xfId="15743" xr:uid="{86F8245F-5AD8-4523-83D8-EEA529285216}"/>
    <cellStyle name="Bemærk! 8 6" xfId="2537" xr:uid="{00000000-0005-0000-0000-0000280A0000}"/>
    <cellStyle name="Bemærk! 8 6 2" xfId="15744" xr:uid="{5EAAD7BA-017B-4110-9D09-75B61B542B29}"/>
    <cellStyle name="Bemærk! 8 7" xfId="15735" xr:uid="{399B1A5F-7A1E-4D9D-AA7F-2468B8DA73E1}"/>
    <cellStyle name="Bemærk! 9" xfId="2538" xr:uid="{00000000-0005-0000-0000-0000290A0000}"/>
    <cellStyle name="Bemærk! 9 2" xfId="2539" xr:uid="{00000000-0005-0000-0000-00002A0A0000}"/>
    <cellStyle name="Bemærk! 9 2 2" xfId="2540" xr:uid="{00000000-0005-0000-0000-00002B0A0000}"/>
    <cellStyle name="Bemærk! 9 2 2 2" xfId="15747" xr:uid="{FB287B44-ECEB-4D21-A50C-07ADE8AB008C}"/>
    <cellStyle name="Bemærk! 9 2 3" xfId="2541" xr:uid="{00000000-0005-0000-0000-00002C0A0000}"/>
    <cellStyle name="Bemærk! 9 2 3 2" xfId="15748" xr:uid="{4AE70442-AE6B-444D-9E2B-55F9815A2581}"/>
    <cellStyle name="Bemærk! 9 2 4" xfId="2542" xr:uid="{00000000-0005-0000-0000-00002D0A0000}"/>
    <cellStyle name="Bemærk! 9 2 4 2" xfId="15749" xr:uid="{A3AAF0E0-444C-493F-9D46-C452629B0EB4}"/>
    <cellStyle name="Bemærk! 9 2 5" xfId="2543" xr:uid="{00000000-0005-0000-0000-00002E0A0000}"/>
    <cellStyle name="Bemærk! 9 2 5 2" xfId="15750" xr:uid="{C987B44D-B762-4B25-9F01-6780B0C13FD8}"/>
    <cellStyle name="Bemærk! 9 2 6" xfId="15746" xr:uid="{9FDA1C94-9A7A-4662-9C77-779A49FF7D3D}"/>
    <cellStyle name="Bemærk! 9 3" xfId="2544" xr:uid="{00000000-0005-0000-0000-00002F0A0000}"/>
    <cellStyle name="Bemærk! 9 3 2" xfId="15751" xr:uid="{320F665F-B0DD-42A2-B5A2-72CAD5404587}"/>
    <cellStyle name="Bemærk! 9 4" xfId="2545" xr:uid="{00000000-0005-0000-0000-0000300A0000}"/>
    <cellStyle name="Bemærk! 9 4 2" xfId="15752" xr:uid="{882D50B6-23E9-429D-9C01-2378AF14807E}"/>
    <cellStyle name="Bemærk! 9 5" xfId="2546" xr:uid="{00000000-0005-0000-0000-0000310A0000}"/>
    <cellStyle name="Bemærk! 9 5 2" xfId="15753" xr:uid="{638BC6D3-CA89-413B-8A98-F0813BDCF721}"/>
    <cellStyle name="Bemærk! 9 6" xfId="2547" xr:uid="{00000000-0005-0000-0000-0000320A0000}"/>
    <cellStyle name="Bemærk! 9 6 2" xfId="15754" xr:uid="{FA5AEFCB-6234-48A6-98A3-4559B638D3EB}"/>
    <cellStyle name="Bemærk! 9 7" xfId="15745" xr:uid="{D35A8BA2-4B64-4E60-8489-8A70207F6323}"/>
    <cellStyle name="Berechnung" xfId="2728" xr:uid="{00000000-0005-0000-0000-0000330A0000}"/>
    <cellStyle name="Berechnung 2" xfId="2729" xr:uid="{00000000-0005-0000-0000-0000340A0000}"/>
    <cellStyle name="Berechnung 2 2" xfId="15936" xr:uid="{592DCE3A-262D-4FD5-B0A2-3BD025425CB1}"/>
    <cellStyle name="Berechnung 3" xfId="2730" xr:uid="{00000000-0005-0000-0000-0000350A0000}"/>
    <cellStyle name="Berechnung 3 2" xfId="15937" xr:uid="{6905A67E-85CA-4F7E-ACCB-E04A765577B3}"/>
    <cellStyle name="Berechnung 4" xfId="14903" xr:uid="{00000000-0005-0000-0000-0000360A0000}"/>
    <cellStyle name="Berechnung 4 2" xfId="25718" xr:uid="{D13C9767-A3B3-41D5-8AB6-63DE54A68BAD}"/>
    <cellStyle name="Berechnung 5" xfId="15935" xr:uid="{AD00FE13-10F9-46F2-B68E-B2297BCD5A8F}"/>
    <cellStyle name="Beregning" xfId="2731" xr:uid="{00000000-0005-0000-0000-0000370A0000}"/>
    <cellStyle name="Beregning 10" xfId="2732" xr:uid="{00000000-0005-0000-0000-0000380A0000}"/>
    <cellStyle name="Beregning 10 2" xfId="2733" xr:uid="{00000000-0005-0000-0000-0000390A0000}"/>
    <cellStyle name="Beregning 10 2 2" xfId="2734" xr:uid="{00000000-0005-0000-0000-00003A0A0000}"/>
    <cellStyle name="Beregning 10 2 2 2" xfId="15941" xr:uid="{FFE7A8B1-D1B5-4D27-8052-C97EE9C98261}"/>
    <cellStyle name="Beregning 10 2 3" xfId="2735" xr:uid="{00000000-0005-0000-0000-00003B0A0000}"/>
    <cellStyle name="Beregning 10 2 3 2" xfId="15942" xr:uid="{314CF98F-D39E-40D4-9F64-BA2FCB298F5E}"/>
    <cellStyle name="Beregning 10 2 4" xfId="2736" xr:uid="{00000000-0005-0000-0000-00003C0A0000}"/>
    <cellStyle name="Beregning 10 2 4 2" xfId="15943" xr:uid="{BB5463EB-8649-4A91-A398-206434CCE309}"/>
    <cellStyle name="Beregning 10 2 5" xfId="2737" xr:uid="{00000000-0005-0000-0000-00003D0A0000}"/>
    <cellStyle name="Beregning 10 2 5 2" xfId="15944" xr:uid="{4ABAA6DA-376E-426E-9CF6-AE07F50123F2}"/>
    <cellStyle name="Beregning 10 2 6" xfId="15940" xr:uid="{C9DCC4FD-22EA-47D2-BFD6-FE0A6ECFD270}"/>
    <cellStyle name="Beregning 10 3" xfId="2738" xr:uid="{00000000-0005-0000-0000-00003E0A0000}"/>
    <cellStyle name="Beregning 10 3 2" xfId="15945" xr:uid="{F1D6E3F7-CB8B-4382-9F6D-C532AAA4600C}"/>
    <cellStyle name="Beregning 10 4" xfId="2739" xr:uid="{00000000-0005-0000-0000-00003F0A0000}"/>
    <cellStyle name="Beregning 10 4 2" xfId="15946" xr:uid="{960A6489-294D-4960-9A28-FD79DC3B6302}"/>
    <cellStyle name="Beregning 10 5" xfId="2740" xr:uid="{00000000-0005-0000-0000-0000400A0000}"/>
    <cellStyle name="Beregning 10 5 2" xfId="15947" xr:uid="{88C93C52-84B9-416A-96EF-2C63143152B0}"/>
    <cellStyle name="Beregning 10 6" xfId="2741" xr:uid="{00000000-0005-0000-0000-0000410A0000}"/>
    <cellStyle name="Beregning 10 6 2" xfId="15948" xr:uid="{59AC69C6-18DB-4EE9-B5F1-D02539DF2872}"/>
    <cellStyle name="Beregning 10 7" xfId="15939" xr:uid="{94D34461-EA3E-40A3-88DD-C03DA8A56A2A}"/>
    <cellStyle name="Beregning 11" xfId="2742" xr:uid="{00000000-0005-0000-0000-0000420A0000}"/>
    <cellStyle name="Beregning 11 2" xfId="2743" xr:uid="{00000000-0005-0000-0000-0000430A0000}"/>
    <cellStyle name="Beregning 11 2 2" xfId="2744" xr:uid="{00000000-0005-0000-0000-0000440A0000}"/>
    <cellStyle name="Beregning 11 2 2 2" xfId="15951" xr:uid="{F4E153E9-28E7-4414-9263-3C88B791314F}"/>
    <cellStyle name="Beregning 11 2 3" xfId="2745" xr:uid="{00000000-0005-0000-0000-0000450A0000}"/>
    <cellStyle name="Beregning 11 2 3 2" xfId="15952" xr:uid="{F2392ADD-BAFE-47F5-9F9F-03A38FC751EE}"/>
    <cellStyle name="Beregning 11 2 4" xfId="2746" xr:uid="{00000000-0005-0000-0000-0000460A0000}"/>
    <cellStyle name="Beregning 11 2 4 2" xfId="15953" xr:uid="{8241E78B-F68E-4CDC-B5E3-F17A63698DE0}"/>
    <cellStyle name="Beregning 11 2 5" xfId="2747" xr:uid="{00000000-0005-0000-0000-0000470A0000}"/>
    <cellStyle name="Beregning 11 2 5 2" xfId="15954" xr:uid="{35794AE6-66F2-47B0-9DAB-68CEADF2854A}"/>
    <cellStyle name="Beregning 11 2 6" xfId="15950" xr:uid="{6D53707F-9D0F-42A6-A673-172C5DFF6FE9}"/>
    <cellStyle name="Beregning 11 3" xfId="2748" xr:uid="{00000000-0005-0000-0000-0000480A0000}"/>
    <cellStyle name="Beregning 11 3 2" xfId="15955" xr:uid="{1367187F-14B4-4C83-AC1C-2633A66C7D68}"/>
    <cellStyle name="Beregning 11 4" xfId="2749" xr:uid="{00000000-0005-0000-0000-0000490A0000}"/>
    <cellStyle name="Beregning 11 4 2" xfId="15956" xr:uid="{A90E49C7-1C50-40FD-9514-67766E9B79F3}"/>
    <cellStyle name="Beregning 11 5" xfId="2750" xr:uid="{00000000-0005-0000-0000-00004A0A0000}"/>
    <cellStyle name="Beregning 11 5 2" xfId="15957" xr:uid="{E6F90033-F087-484D-8550-2046A12C3C46}"/>
    <cellStyle name="Beregning 11 6" xfId="2751" xr:uid="{00000000-0005-0000-0000-00004B0A0000}"/>
    <cellStyle name="Beregning 11 6 2" xfId="15958" xr:uid="{972A29FE-A6A3-435D-BA0D-ED417A166B5B}"/>
    <cellStyle name="Beregning 11 7" xfId="15949" xr:uid="{2F7841F0-276B-4DAF-A42B-292BCEBE0748}"/>
    <cellStyle name="Beregning 12" xfId="2752" xr:uid="{00000000-0005-0000-0000-00004C0A0000}"/>
    <cellStyle name="Beregning 12 2" xfId="2753" xr:uid="{00000000-0005-0000-0000-00004D0A0000}"/>
    <cellStyle name="Beregning 12 2 2" xfId="2754" xr:uid="{00000000-0005-0000-0000-00004E0A0000}"/>
    <cellStyle name="Beregning 12 2 2 2" xfId="15961" xr:uid="{7E40BB3A-D2CF-46D9-94B3-FABAC64347BC}"/>
    <cellStyle name="Beregning 12 2 3" xfId="2755" xr:uid="{00000000-0005-0000-0000-00004F0A0000}"/>
    <cellStyle name="Beregning 12 2 3 2" xfId="15962" xr:uid="{681AD6AB-7168-485C-8D0B-B07B4C232921}"/>
    <cellStyle name="Beregning 12 2 4" xfId="2756" xr:uid="{00000000-0005-0000-0000-0000500A0000}"/>
    <cellStyle name="Beregning 12 2 4 2" xfId="15963" xr:uid="{589E68E3-A8B9-425A-88A7-4C4483C10E2D}"/>
    <cellStyle name="Beregning 12 2 5" xfId="2757" xr:uid="{00000000-0005-0000-0000-0000510A0000}"/>
    <cellStyle name="Beregning 12 2 5 2" xfId="15964" xr:uid="{6E247DF8-D9BF-4696-9FC6-46EA036212B9}"/>
    <cellStyle name="Beregning 12 2 6" xfId="15960" xr:uid="{693086EA-919F-40E2-8410-58C3962AF2D5}"/>
    <cellStyle name="Beregning 12 3" xfId="2758" xr:uid="{00000000-0005-0000-0000-0000520A0000}"/>
    <cellStyle name="Beregning 12 3 2" xfId="15965" xr:uid="{6B768ED9-6F7D-4E2A-9FD5-F64B559B5B06}"/>
    <cellStyle name="Beregning 12 4" xfId="2759" xr:uid="{00000000-0005-0000-0000-0000530A0000}"/>
    <cellStyle name="Beregning 12 4 2" xfId="15966" xr:uid="{A85A0182-21EA-4DE1-82A8-061BA7982C0B}"/>
    <cellStyle name="Beregning 12 5" xfId="2760" xr:uid="{00000000-0005-0000-0000-0000540A0000}"/>
    <cellStyle name="Beregning 12 5 2" xfId="15967" xr:uid="{7A1547E1-BEF5-44D4-BFCA-65C954B1DBCE}"/>
    <cellStyle name="Beregning 12 6" xfId="2761" xr:uid="{00000000-0005-0000-0000-0000550A0000}"/>
    <cellStyle name="Beregning 12 6 2" xfId="15968" xr:uid="{54C243FB-B4ED-4208-B098-E26150AD1AD7}"/>
    <cellStyle name="Beregning 12 7" xfId="15959" xr:uid="{CB0CD1DD-463E-4D7B-9A53-C83BA68B76B0}"/>
    <cellStyle name="Beregning 13" xfId="2762" xr:uid="{00000000-0005-0000-0000-0000560A0000}"/>
    <cellStyle name="Beregning 13 2" xfId="2763" xr:uid="{00000000-0005-0000-0000-0000570A0000}"/>
    <cellStyle name="Beregning 13 2 2" xfId="2764" xr:uid="{00000000-0005-0000-0000-0000580A0000}"/>
    <cellStyle name="Beregning 13 2 2 2" xfId="15971" xr:uid="{7133B1B1-0198-447A-8796-14F84260DA56}"/>
    <cellStyle name="Beregning 13 2 3" xfId="2765" xr:uid="{00000000-0005-0000-0000-0000590A0000}"/>
    <cellStyle name="Beregning 13 2 3 2" xfId="15972" xr:uid="{2845CC17-AA56-4C92-B035-5EC3853C1CAB}"/>
    <cellStyle name="Beregning 13 2 4" xfId="2766" xr:uid="{00000000-0005-0000-0000-00005A0A0000}"/>
    <cellStyle name="Beregning 13 2 4 2" xfId="15973" xr:uid="{6100003F-C735-4153-A701-0FED6F46D1D7}"/>
    <cellStyle name="Beregning 13 2 5" xfId="2767" xr:uid="{00000000-0005-0000-0000-00005B0A0000}"/>
    <cellStyle name="Beregning 13 2 5 2" xfId="15974" xr:uid="{B182AE8D-08B9-4D72-A49A-3B84FB6DB8F8}"/>
    <cellStyle name="Beregning 13 2 6" xfId="15970" xr:uid="{744011FF-F4FC-4FD9-9FA2-1307C2BD3BB8}"/>
    <cellStyle name="Beregning 13 3" xfId="2768" xr:uid="{00000000-0005-0000-0000-00005C0A0000}"/>
    <cellStyle name="Beregning 13 3 2" xfId="15975" xr:uid="{86EE21A5-435C-47CA-B561-FAB91EB15CE7}"/>
    <cellStyle name="Beregning 13 4" xfId="2769" xr:uid="{00000000-0005-0000-0000-00005D0A0000}"/>
    <cellStyle name="Beregning 13 4 2" xfId="15976" xr:uid="{0422BBAC-6549-458A-B3E3-CAE8AB3C63DC}"/>
    <cellStyle name="Beregning 13 5" xfId="2770" xr:uid="{00000000-0005-0000-0000-00005E0A0000}"/>
    <cellStyle name="Beregning 13 5 2" xfId="15977" xr:uid="{2380A269-58C5-4A5D-98FC-0F76F5FF35A2}"/>
    <cellStyle name="Beregning 13 6" xfId="2771" xr:uid="{00000000-0005-0000-0000-00005F0A0000}"/>
    <cellStyle name="Beregning 13 6 2" xfId="15978" xr:uid="{5FB41944-DD04-406F-A6F6-D68FD55EE605}"/>
    <cellStyle name="Beregning 13 7" xfId="15969" xr:uid="{FD18FC50-53D2-44DC-A5F1-07BD287A7757}"/>
    <cellStyle name="Beregning 14" xfId="2772" xr:uid="{00000000-0005-0000-0000-0000600A0000}"/>
    <cellStyle name="Beregning 14 2" xfId="2773" xr:uid="{00000000-0005-0000-0000-0000610A0000}"/>
    <cellStyle name="Beregning 14 2 2" xfId="2774" xr:uid="{00000000-0005-0000-0000-0000620A0000}"/>
    <cellStyle name="Beregning 14 2 2 2" xfId="15981" xr:uid="{5EB73BA3-E977-4F0B-9240-3BAB500B671A}"/>
    <cellStyle name="Beregning 14 2 3" xfId="2775" xr:uid="{00000000-0005-0000-0000-0000630A0000}"/>
    <cellStyle name="Beregning 14 2 3 2" xfId="15982" xr:uid="{6BD1A78F-257E-4199-80AD-770A1676174B}"/>
    <cellStyle name="Beregning 14 2 4" xfId="2776" xr:uid="{00000000-0005-0000-0000-0000640A0000}"/>
    <cellStyle name="Beregning 14 2 4 2" xfId="15983" xr:uid="{FB1F72BA-33AC-41E0-9238-8E2087050799}"/>
    <cellStyle name="Beregning 14 2 5" xfId="2777" xr:uid="{00000000-0005-0000-0000-0000650A0000}"/>
    <cellStyle name="Beregning 14 2 5 2" xfId="15984" xr:uid="{799D6BB7-406B-4763-AE52-17D7D42DF953}"/>
    <cellStyle name="Beregning 14 2 6" xfId="15980" xr:uid="{CDD40815-724C-4E75-8DEE-5EDBC31ED4C5}"/>
    <cellStyle name="Beregning 14 3" xfId="2778" xr:uid="{00000000-0005-0000-0000-0000660A0000}"/>
    <cellStyle name="Beregning 14 3 2" xfId="15985" xr:uid="{4BF8BA35-AB13-407C-9C3D-072211B9CC85}"/>
    <cellStyle name="Beregning 14 4" xfId="2779" xr:uid="{00000000-0005-0000-0000-0000670A0000}"/>
    <cellStyle name="Beregning 14 4 2" xfId="15986" xr:uid="{C4889A3C-01AD-4BF4-B864-C6A0F53127AA}"/>
    <cellStyle name="Beregning 14 5" xfId="2780" xr:uid="{00000000-0005-0000-0000-0000680A0000}"/>
    <cellStyle name="Beregning 14 5 2" xfId="15987" xr:uid="{54708F31-C050-4585-B77C-B558CCAFA048}"/>
    <cellStyle name="Beregning 14 6" xfId="2781" xr:uid="{00000000-0005-0000-0000-0000690A0000}"/>
    <cellStyle name="Beregning 14 6 2" xfId="15988" xr:uid="{FFAA6B35-B236-41AB-994C-774456C2A514}"/>
    <cellStyle name="Beregning 14 7" xfId="15979" xr:uid="{ACEBAC31-4420-4EA1-8518-9D59FF3D79C6}"/>
    <cellStyle name="Beregning 15" xfId="2782" xr:uid="{00000000-0005-0000-0000-00006A0A0000}"/>
    <cellStyle name="Beregning 15 2" xfId="2783" xr:uid="{00000000-0005-0000-0000-00006B0A0000}"/>
    <cellStyle name="Beregning 15 2 2" xfId="2784" xr:uid="{00000000-0005-0000-0000-00006C0A0000}"/>
    <cellStyle name="Beregning 15 2 2 2" xfId="15991" xr:uid="{A8CE266E-41CA-4D46-8C31-96EEBDC3DD10}"/>
    <cellStyle name="Beregning 15 2 3" xfId="2785" xr:uid="{00000000-0005-0000-0000-00006D0A0000}"/>
    <cellStyle name="Beregning 15 2 3 2" xfId="15992" xr:uid="{FECEF776-5C12-44A8-A473-65FECE90CB7F}"/>
    <cellStyle name="Beregning 15 2 4" xfId="2786" xr:uid="{00000000-0005-0000-0000-00006E0A0000}"/>
    <cellStyle name="Beregning 15 2 4 2" xfId="15993" xr:uid="{6548E7C6-0F2C-41EE-A681-6FBC899BAB1D}"/>
    <cellStyle name="Beregning 15 2 5" xfId="2787" xr:uid="{00000000-0005-0000-0000-00006F0A0000}"/>
    <cellStyle name="Beregning 15 2 5 2" xfId="15994" xr:uid="{535B4967-ECE1-492F-A752-DC4F29263D5C}"/>
    <cellStyle name="Beregning 15 2 6" xfId="15990" xr:uid="{BB3CB0B3-0704-4027-8A93-B175D7A10E51}"/>
    <cellStyle name="Beregning 15 3" xfId="2788" xr:uid="{00000000-0005-0000-0000-0000700A0000}"/>
    <cellStyle name="Beregning 15 3 2" xfId="15995" xr:uid="{70AE9E1C-F2E4-46B1-8CDE-DCB08915C7FA}"/>
    <cellStyle name="Beregning 15 4" xfId="2789" xr:uid="{00000000-0005-0000-0000-0000710A0000}"/>
    <cellStyle name="Beregning 15 4 2" xfId="15996" xr:uid="{3FB6F452-B84C-4F93-9999-2A50D601AD8B}"/>
    <cellStyle name="Beregning 15 5" xfId="2790" xr:uid="{00000000-0005-0000-0000-0000720A0000}"/>
    <cellStyle name="Beregning 15 5 2" xfId="15997" xr:uid="{6C78D59B-CCD4-4EAE-A95B-482FE9433B83}"/>
    <cellStyle name="Beregning 15 6" xfId="2791" xr:uid="{00000000-0005-0000-0000-0000730A0000}"/>
    <cellStyle name="Beregning 15 6 2" xfId="15998" xr:uid="{D676C290-E02A-449F-857A-33FA1D1FFB90}"/>
    <cellStyle name="Beregning 15 7" xfId="15989" xr:uid="{A58D7143-A69D-49A4-95BB-F78B7AB018DF}"/>
    <cellStyle name="Beregning 16" xfId="2792" xr:uid="{00000000-0005-0000-0000-0000740A0000}"/>
    <cellStyle name="Beregning 16 2" xfId="2793" xr:uid="{00000000-0005-0000-0000-0000750A0000}"/>
    <cellStyle name="Beregning 16 2 2" xfId="2794" xr:uid="{00000000-0005-0000-0000-0000760A0000}"/>
    <cellStyle name="Beregning 16 2 2 2" xfId="16001" xr:uid="{E3390B40-FD14-487F-8759-298C4CC154DF}"/>
    <cellStyle name="Beregning 16 2 3" xfId="2795" xr:uid="{00000000-0005-0000-0000-0000770A0000}"/>
    <cellStyle name="Beregning 16 2 3 2" xfId="16002" xr:uid="{3D2F0DAA-1542-4DEE-8438-EB685A0236C4}"/>
    <cellStyle name="Beregning 16 2 4" xfId="2796" xr:uid="{00000000-0005-0000-0000-0000780A0000}"/>
    <cellStyle name="Beregning 16 2 4 2" xfId="16003" xr:uid="{6DA9B93A-7A4E-4FC9-95EF-399C18E138CA}"/>
    <cellStyle name="Beregning 16 2 5" xfId="2797" xr:uid="{00000000-0005-0000-0000-0000790A0000}"/>
    <cellStyle name="Beregning 16 2 5 2" xfId="16004" xr:uid="{3CEA8263-9AE5-46E8-8299-0FCC6CE5F950}"/>
    <cellStyle name="Beregning 16 2 6" xfId="16000" xr:uid="{08161DCC-277B-46DF-B97A-2ED4AB75FB1D}"/>
    <cellStyle name="Beregning 16 3" xfId="2798" xr:uid="{00000000-0005-0000-0000-00007A0A0000}"/>
    <cellStyle name="Beregning 16 3 2" xfId="16005" xr:uid="{F1CC7434-F98C-44D9-8E30-D2F1CECF6CF3}"/>
    <cellStyle name="Beregning 16 4" xfId="2799" xr:uid="{00000000-0005-0000-0000-00007B0A0000}"/>
    <cellStyle name="Beregning 16 4 2" xfId="16006" xr:uid="{1CCCE5C7-09C3-4E7B-A28E-E2931E598919}"/>
    <cellStyle name="Beregning 16 5" xfId="2800" xr:uid="{00000000-0005-0000-0000-00007C0A0000}"/>
    <cellStyle name="Beregning 16 5 2" xfId="16007" xr:uid="{C322B3D4-B0B7-418E-BB89-5CCDE997101F}"/>
    <cellStyle name="Beregning 16 6" xfId="2801" xr:uid="{00000000-0005-0000-0000-00007D0A0000}"/>
    <cellStyle name="Beregning 16 6 2" xfId="16008" xr:uid="{B3595D1C-84FE-4F04-89D9-088BDBEA7356}"/>
    <cellStyle name="Beregning 16 7" xfId="15999" xr:uid="{4659E0A5-738C-4759-847A-5331E0BEE74D}"/>
    <cellStyle name="Beregning 17" xfId="2802" xr:uid="{00000000-0005-0000-0000-00007E0A0000}"/>
    <cellStyle name="Beregning 17 2" xfId="2803" xr:uid="{00000000-0005-0000-0000-00007F0A0000}"/>
    <cellStyle name="Beregning 17 2 2" xfId="2804" xr:uid="{00000000-0005-0000-0000-0000800A0000}"/>
    <cellStyle name="Beregning 17 2 2 2" xfId="16011" xr:uid="{539BCE67-276D-47EA-B451-41658BF873A9}"/>
    <cellStyle name="Beregning 17 2 3" xfId="2805" xr:uid="{00000000-0005-0000-0000-0000810A0000}"/>
    <cellStyle name="Beregning 17 2 3 2" xfId="16012" xr:uid="{C8F7A949-62C8-4F77-96F7-C927AF61E280}"/>
    <cellStyle name="Beregning 17 2 4" xfId="2806" xr:uid="{00000000-0005-0000-0000-0000820A0000}"/>
    <cellStyle name="Beregning 17 2 4 2" xfId="16013" xr:uid="{865D53E6-D695-4C71-8556-C6CAA5EFAE07}"/>
    <cellStyle name="Beregning 17 2 5" xfId="2807" xr:uid="{00000000-0005-0000-0000-0000830A0000}"/>
    <cellStyle name="Beregning 17 2 5 2" xfId="16014" xr:uid="{0C083EFA-DC5E-4962-B325-6318423BD082}"/>
    <cellStyle name="Beregning 17 2 6" xfId="16010" xr:uid="{029C5561-134E-4AC7-9BAB-9C251204CDFD}"/>
    <cellStyle name="Beregning 17 3" xfId="2808" xr:uid="{00000000-0005-0000-0000-0000840A0000}"/>
    <cellStyle name="Beregning 17 3 2" xfId="16015" xr:uid="{F6E31BAD-FC0E-4E1A-929E-F620F0BB2EEA}"/>
    <cellStyle name="Beregning 17 4" xfId="2809" xr:uid="{00000000-0005-0000-0000-0000850A0000}"/>
    <cellStyle name="Beregning 17 4 2" xfId="16016" xr:uid="{F8750ADC-1DCC-43CF-910E-47FE8D5CD5D3}"/>
    <cellStyle name="Beregning 17 5" xfId="2810" xr:uid="{00000000-0005-0000-0000-0000860A0000}"/>
    <cellStyle name="Beregning 17 5 2" xfId="16017" xr:uid="{218A4BB0-A51C-4340-822B-BFD627A954A7}"/>
    <cellStyle name="Beregning 17 6" xfId="2811" xr:uid="{00000000-0005-0000-0000-0000870A0000}"/>
    <cellStyle name="Beregning 17 6 2" xfId="16018" xr:uid="{E5EEC02F-3E8D-4A3D-B4A7-490A04ABBC23}"/>
    <cellStyle name="Beregning 17 7" xfId="16009" xr:uid="{3CF98D3B-D70B-4D00-AA00-824730725A47}"/>
    <cellStyle name="Beregning 18" xfId="2812" xr:uid="{00000000-0005-0000-0000-0000880A0000}"/>
    <cellStyle name="Beregning 18 2" xfId="2813" xr:uid="{00000000-0005-0000-0000-0000890A0000}"/>
    <cellStyle name="Beregning 18 2 2" xfId="2814" xr:uid="{00000000-0005-0000-0000-00008A0A0000}"/>
    <cellStyle name="Beregning 18 2 2 2" xfId="16021" xr:uid="{81B97D5B-D3EE-4D9A-B385-F9F7C0493514}"/>
    <cellStyle name="Beregning 18 2 3" xfId="2815" xr:uid="{00000000-0005-0000-0000-00008B0A0000}"/>
    <cellStyle name="Beregning 18 2 3 2" xfId="16022" xr:uid="{87F039D3-1941-4316-852A-E6AFFD5BDB6D}"/>
    <cellStyle name="Beregning 18 2 4" xfId="2816" xr:uid="{00000000-0005-0000-0000-00008C0A0000}"/>
    <cellStyle name="Beregning 18 2 4 2" xfId="16023" xr:uid="{F12AEFE6-EA34-4970-B8A5-3F76EFCE13A6}"/>
    <cellStyle name="Beregning 18 2 5" xfId="2817" xr:uid="{00000000-0005-0000-0000-00008D0A0000}"/>
    <cellStyle name="Beregning 18 2 5 2" xfId="16024" xr:uid="{C720B443-5FFB-4BA8-86BC-64C72361EE71}"/>
    <cellStyle name="Beregning 18 2 6" xfId="16020" xr:uid="{35A1AD14-CCEE-4B27-8AAB-D362F32A8992}"/>
    <cellStyle name="Beregning 18 3" xfId="2818" xr:uid="{00000000-0005-0000-0000-00008E0A0000}"/>
    <cellStyle name="Beregning 18 3 2" xfId="16025" xr:uid="{0EF0431F-9D70-44ED-8CC6-F5474BC3ECB3}"/>
    <cellStyle name="Beregning 18 4" xfId="2819" xr:uid="{00000000-0005-0000-0000-00008F0A0000}"/>
    <cellStyle name="Beregning 18 4 2" xfId="16026" xr:uid="{411DBC96-19EF-4F81-91F8-8F3ED4932BED}"/>
    <cellStyle name="Beregning 18 5" xfId="2820" xr:uid="{00000000-0005-0000-0000-0000900A0000}"/>
    <cellStyle name="Beregning 18 5 2" xfId="16027" xr:uid="{54935F76-F5CE-4AA2-91A3-1F79965F5F24}"/>
    <cellStyle name="Beregning 18 6" xfId="2821" xr:uid="{00000000-0005-0000-0000-0000910A0000}"/>
    <cellStyle name="Beregning 18 6 2" xfId="16028" xr:uid="{FE81BB63-A9FC-490C-BB1F-1ED221FB69FD}"/>
    <cellStyle name="Beregning 18 7" xfId="16019" xr:uid="{7E826DF6-F5C1-48B6-A991-B48343B28F8F}"/>
    <cellStyle name="Beregning 19" xfId="2822" xr:uid="{00000000-0005-0000-0000-0000920A0000}"/>
    <cellStyle name="Beregning 19 2" xfId="2823" xr:uid="{00000000-0005-0000-0000-0000930A0000}"/>
    <cellStyle name="Beregning 19 2 2" xfId="16030" xr:uid="{A052FD27-4BE6-44E6-BB11-09B94BE034D0}"/>
    <cellStyle name="Beregning 19 3" xfId="2824" xr:uid="{00000000-0005-0000-0000-0000940A0000}"/>
    <cellStyle name="Beregning 19 3 2" xfId="16031" xr:uid="{10E37C2A-6E5C-45A8-9441-A2A470FF68AC}"/>
    <cellStyle name="Beregning 19 4" xfId="2825" xr:uid="{00000000-0005-0000-0000-0000950A0000}"/>
    <cellStyle name="Beregning 19 4 2" xfId="16032" xr:uid="{E2B983CD-760A-4E55-B26D-F225AECDE784}"/>
    <cellStyle name="Beregning 19 5" xfId="2826" xr:uid="{00000000-0005-0000-0000-0000960A0000}"/>
    <cellStyle name="Beregning 19 5 2" xfId="16033" xr:uid="{4BEB2E97-ECB2-49FF-A9D4-6DDE899E1C91}"/>
    <cellStyle name="Beregning 19 6" xfId="16029" xr:uid="{26837D0E-7CCC-4A05-BF4C-6EC754961CFE}"/>
    <cellStyle name="Beregning 2" xfId="2827" xr:uid="{00000000-0005-0000-0000-0000970A0000}"/>
    <cellStyle name="Beregning 2 2" xfId="2828" xr:uid="{00000000-0005-0000-0000-0000980A0000}"/>
    <cellStyle name="Beregning 2 2 2" xfId="2829" xr:uid="{00000000-0005-0000-0000-0000990A0000}"/>
    <cellStyle name="Beregning 2 2 2 2" xfId="16036" xr:uid="{4D4196C7-3020-441F-8EC7-E28E20019B08}"/>
    <cellStyle name="Beregning 2 2 3" xfId="2830" xr:uid="{00000000-0005-0000-0000-00009A0A0000}"/>
    <cellStyle name="Beregning 2 2 3 2" xfId="16037" xr:uid="{5C4E9214-ABE8-4742-AFBA-B93E2B4A242D}"/>
    <cellStyle name="Beregning 2 2 4" xfId="2831" xr:uid="{00000000-0005-0000-0000-00009B0A0000}"/>
    <cellStyle name="Beregning 2 2 4 2" xfId="16038" xr:uid="{7F291741-E379-4BEE-8DCE-0DB241B7403C}"/>
    <cellStyle name="Beregning 2 2 5" xfId="2832" xr:uid="{00000000-0005-0000-0000-00009C0A0000}"/>
    <cellStyle name="Beregning 2 2 5 2" xfId="16039" xr:uid="{51BCE6E3-DCCB-45E5-B66D-026852A2EFEF}"/>
    <cellStyle name="Beregning 2 2 6" xfId="16035" xr:uid="{A6E502D3-6C7C-4C8F-93E7-DFA9EEB4F8D7}"/>
    <cellStyle name="Beregning 2 3" xfId="2833" xr:uid="{00000000-0005-0000-0000-00009D0A0000}"/>
    <cellStyle name="Beregning 2 3 2" xfId="16040" xr:uid="{E797E32C-F737-4AD3-AA79-BD64F785D42C}"/>
    <cellStyle name="Beregning 2 4" xfId="2834" xr:uid="{00000000-0005-0000-0000-00009E0A0000}"/>
    <cellStyle name="Beregning 2 4 2" xfId="16041" xr:uid="{6127FA8E-B3C1-4793-B130-CF16E3BF1014}"/>
    <cellStyle name="Beregning 2 5" xfId="2835" xr:uid="{00000000-0005-0000-0000-00009F0A0000}"/>
    <cellStyle name="Beregning 2 5 2" xfId="16042" xr:uid="{9186C075-9605-4851-8D6B-4C0977C982E2}"/>
    <cellStyle name="Beregning 2 6" xfId="2836" xr:uid="{00000000-0005-0000-0000-0000A00A0000}"/>
    <cellStyle name="Beregning 2 6 2" xfId="16043" xr:uid="{66389119-EF4B-4597-88A3-51EFBD9E43E5}"/>
    <cellStyle name="Beregning 2 7" xfId="16034" xr:uid="{F6D941A4-9B98-49EF-BA44-B094F0BEF3BC}"/>
    <cellStyle name="Beregning 20" xfId="2837" xr:uid="{00000000-0005-0000-0000-0000A10A0000}"/>
    <cellStyle name="Beregning 20 2" xfId="16044" xr:uid="{06CF1141-F424-4628-BE7C-94D985EF335F}"/>
    <cellStyle name="Beregning 21" xfId="2838" xr:uid="{00000000-0005-0000-0000-0000A20A0000}"/>
    <cellStyle name="Beregning 21 2" xfId="16045" xr:uid="{8553D49A-A855-4118-AEB4-8B0417B2ADCF}"/>
    <cellStyle name="Beregning 22" xfId="2839" xr:uid="{00000000-0005-0000-0000-0000A30A0000}"/>
    <cellStyle name="Beregning 22 2" xfId="16046" xr:uid="{CA92A52D-4A0E-465A-BA76-617C12039C6F}"/>
    <cellStyle name="Beregning 23" xfId="2840" xr:uid="{00000000-0005-0000-0000-0000A40A0000}"/>
    <cellStyle name="Beregning 23 2" xfId="16047" xr:uid="{EDDC9C4A-DA5A-461D-AA90-A62A63C18094}"/>
    <cellStyle name="Beregning 24" xfId="14904" xr:uid="{00000000-0005-0000-0000-0000A50A0000}"/>
    <cellStyle name="Beregning 24 2" xfId="25719" xr:uid="{B248FB53-A13A-49EB-859D-4EE5263DC703}"/>
    <cellStyle name="Beregning 25" xfId="15938" xr:uid="{84675CCB-4C91-4F52-A491-BAE513D7735F}"/>
    <cellStyle name="Beregning 3" xfId="2841" xr:uid="{00000000-0005-0000-0000-0000A60A0000}"/>
    <cellStyle name="Beregning 3 2" xfId="2842" xr:uid="{00000000-0005-0000-0000-0000A70A0000}"/>
    <cellStyle name="Beregning 3 2 2" xfId="2843" xr:uid="{00000000-0005-0000-0000-0000A80A0000}"/>
    <cellStyle name="Beregning 3 2 2 2" xfId="16050" xr:uid="{A2484369-E467-41DF-850B-E81E0E41051A}"/>
    <cellStyle name="Beregning 3 2 3" xfId="2844" xr:uid="{00000000-0005-0000-0000-0000A90A0000}"/>
    <cellStyle name="Beregning 3 2 3 2" xfId="16051" xr:uid="{829337C5-42F4-4ED9-BD0F-72C21E098F1E}"/>
    <cellStyle name="Beregning 3 2 4" xfId="2845" xr:uid="{00000000-0005-0000-0000-0000AA0A0000}"/>
    <cellStyle name="Beregning 3 2 4 2" xfId="16052" xr:uid="{385E4629-7E1F-4A19-AF8C-5052F90AB4F1}"/>
    <cellStyle name="Beregning 3 2 5" xfId="2846" xr:uid="{00000000-0005-0000-0000-0000AB0A0000}"/>
    <cellStyle name="Beregning 3 2 5 2" xfId="16053" xr:uid="{7DEE41B4-056D-42FB-B461-BB3717908C3C}"/>
    <cellStyle name="Beregning 3 2 6" xfId="16049" xr:uid="{11FF82A1-5A61-4DB6-A7AA-3A138592B222}"/>
    <cellStyle name="Beregning 3 3" xfId="2847" xr:uid="{00000000-0005-0000-0000-0000AC0A0000}"/>
    <cellStyle name="Beregning 3 3 2" xfId="16054" xr:uid="{FF2FD2E8-380F-455D-BED2-F7E359C9F910}"/>
    <cellStyle name="Beregning 3 4" xfId="2848" xr:uid="{00000000-0005-0000-0000-0000AD0A0000}"/>
    <cellStyle name="Beregning 3 4 2" xfId="16055" xr:uid="{C41164C1-2A43-4EFF-8B15-D9D8D38D6A46}"/>
    <cellStyle name="Beregning 3 5" xfId="2849" xr:uid="{00000000-0005-0000-0000-0000AE0A0000}"/>
    <cellStyle name="Beregning 3 5 2" xfId="16056" xr:uid="{6FC38332-1D23-4998-B6CE-9330A0407ED3}"/>
    <cellStyle name="Beregning 3 6" xfId="2850" xr:uid="{00000000-0005-0000-0000-0000AF0A0000}"/>
    <cellStyle name="Beregning 3 6 2" xfId="16057" xr:uid="{D477CCF0-C54E-4D66-B491-0036D9409692}"/>
    <cellStyle name="Beregning 3 7" xfId="16048" xr:uid="{F1B589E4-6A9A-460A-96F7-137C72B7D94E}"/>
    <cellStyle name="Beregning 4" xfId="2851" xr:uid="{00000000-0005-0000-0000-0000B00A0000}"/>
    <cellStyle name="Beregning 4 2" xfId="2852" xr:uid="{00000000-0005-0000-0000-0000B10A0000}"/>
    <cellStyle name="Beregning 4 2 2" xfId="2853" xr:uid="{00000000-0005-0000-0000-0000B20A0000}"/>
    <cellStyle name="Beregning 4 2 2 2" xfId="16060" xr:uid="{3AE80D85-4238-486F-976C-CC794BC38109}"/>
    <cellStyle name="Beregning 4 2 3" xfId="2854" xr:uid="{00000000-0005-0000-0000-0000B30A0000}"/>
    <cellStyle name="Beregning 4 2 3 2" xfId="16061" xr:uid="{E10FE033-BFC1-4B9D-B29E-D12FD97C578F}"/>
    <cellStyle name="Beregning 4 2 4" xfId="2855" xr:uid="{00000000-0005-0000-0000-0000B40A0000}"/>
    <cellStyle name="Beregning 4 2 4 2" xfId="16062" xr:uid="{CCFCA7EB-5ABA-4D24-9A58-DD62E77AA7FB}"/>
    <cellStyle name="Beregning 4 2 5" xfId="2856" xr:uid="{00000000-0005-0000-0000-0000B50A0000}"/>
    <cellStyle name="Beregning 4 2 5 2" xfId="16063" xr:uid="{96F64846-8AAF-455F-B68C-FD35170D8762}"/>
    <cellStyle name="Beregning 4 2 6" xfId="16059" xr:uid="{7B3C8DBE-40D3-40A1-8532-F1E2008D1043}"/>
    <cellStyle name="Beregning 4 3" xfId="2857" xr:uid="{00000000-0005-0000-0000-0000B60A0000}"/>
    <cellStyle name="Beregning 4 3 2" xfId="16064" xr:uid="{03F79C3C-94F0-4964-94CE-B42EC7C8C184}"/>
    <cellStyle name="Beregning 4 4" xfId="2858" xr:uid="{00000000-0005-0000-0000-0000B70A0000}"/>
    <cellStyle name="Beregning 4 4 2" xfId="16065" xr:uid="{5F72BFFF-B9A2-4775-B8A4-DA2313987E7D}"/>
    <cellStyle name="Beregning 4 5" xfId="2859" xr:uid="{00000000-0005-0000-0000-0000B80A0000}"/>
    <cellStyle name="Beregning 4 5 2" xfId="16066" xr:uid="{B8EE4E37-A354-4E39-9549-39A96D21C4FF}"/>
    <cellStyle name="Beregning 4 6" xfId="2860" xr:uid="{00000000-0005-0000-0000-0000B90A0000}"/>
    <cellStyle name="Beregning 4 6 2" xfId="16067" xr:uid="{388F90A5-1C98-40F1-AE52-41FE65343668}"/>
    <cellStyle name="Beregning 4 7" xfId="16058" xr:uid="{B04C3393-3BE1-46F4-8685-63EF94BCCCC3}"/>
    <cellStyle name="Beregning 5" xfId="2861" xr:uid="{00000000-0005-0000-0000-0000BA0A0000}"/>
    <cellStyle name="Beregning 5 2" xfId="2862" xr:uid="{00000000-0005-0000-0000-0000BB0A0000}"/>
    <cellStyle name="Beregning 5 2 2" xfId="2863" xr:uid="{00000000-0005-0000-0000-0000BC0A0000}"/>
    <cellStyle name="Beregning 5 2 2 2" xfId="16070" xr:uid="{0BC043AD-26FA-4A4D-8481-25D81E0BD8DC}"/>
    <cellStyle name="Beregning 5 2 3" xfId="2864" xr:uid="{00000000-0005-0000-0000-0000BD0A0000}"/>
    <cellStyle name="Beregning 5 2 3 2" xfId="16071" xr:uid="{FE0387E1-7C7A-4C31-B313-B4647F313AF2}"/>
    <cellStyle name="Beregning 5 2 4" xfId="2865" xr:uid="{00000000-0005-0000-0000-0000BE0A0000}"/>
    <cellStyle name="Beregning 5 2 4 2" xfId="16072" xr:uid="{3EA354BC-3414-4B3C-B19E-344A6DB569BC}"/>
    <cellStyle name="Beregning 5 2 5" xfId="2866" xr:uid="{00000000-0005-0000-0000-0000BF0A0000}"/>
    <cellStyle name="Beregning 5 2 5 2" xfId="16073" xr:uid="{ACABFF7A-00E7-4A4A-8870-1D6926E5A80D}"/>
    <cellStyle name="Beregning 5 2 6" xfId="16069" xr:uid="{55312C4D-495F-4610-94B8-5073F4AA2E17}"/>
    <cellStyle name="Beregning 5 3" xfId="2867" xr:uid="{00000000-0005-0000-0000-0000C00A0000}"/>
    <cellStyle name="Beregning 5 3 2" xfId="16074" xr:uid="{1042FBC3-3AB9-4CBF-B3E4-33F5B1BD780D}"/>
    <cellStyle name="Beregning 5 4" xfId="2868" xr:uid="{00000000-0005-0000-0000-0000C10A0000}"/>
    <cellStyle name="Beregning 5 4 2" xfId="16075" xr:uid="{979B290F-9220-46FD-B8A4-5893D4E1B387}"/>
    <cellStyle name="Beregning 5 5" xfId="2869" xr:uid="{00000000-0005-0000-0000-0000C20A0000}"/>
    <cellStyle name="Beregning 5 5 2" xfId="16076" xr:uid="{0ABBC3D8-BB9F-4119-A7A9-3CAA7C80CCE1}"/>
    <cellStyle name="Beregning 5 6" xfId="2870" xr:uid="{00000000-0005-0000-0000-0000C30A0000}"/>
    <cellStyle name="Beregning 5 6 2" xfId="16077" xr:uid="{74CDDB86-FACD-4D39-9A62-800BB3448D54}"/>
    <cellStyle name="Beregning 5 7" xfId="16068" xr:uid="{95BAD349-C172-49EA-9645-DEDDC602C6A2}"/>
    <cellStyle name="Beregning 6" xfId="2871" xr:uid="{00000000-0005-0000-0000-0000C40A0000}"/>
    <cellStyle name="Beregning 6 2" xfId="2872" xr:uid="{00000000-0005-0000-0000-0000C50A0000}"/>
    <cellStyle name="Beregning 6 2 2" xfId="2873" xr:uid="{00000000-0005-0000-0000-0000C60A0000}"/>
    <cellStyle name="Beregning 6 2 2 2" xfId="16080" xr:uid="{6D0D1DD3-1AD0-4BF8-B3B8-72C28D8700B6}"/>
    <cellStyle name="Beregning 6 2 3" xfId="2874" xr:uid="{00000000-0005-0000-0000-0000C70A0000}"/>
    <cellStyle name="Beregning 6 2 3 2" xfId="16081" xr:uid="{8194822C-860A-494E-9CBA-63D8D1F0E763}"/>
    <cellStyle name="Beregning 6 2 4" xfId="2875" xr:uid="{00000000-0005-0000-0000-0000C80A0000}"/>
    <cellStyle name="Beregning 6 2 4 2" xfId="16082" xr:uid="{252E03DB-6DA3-4148-8DE3-A20D8DE62AD7}"/>
    <cellStyle name="Beregning 6 2 5" xfId="2876" xr:uid="{00000000-0005-0000-0000-0000C90A0000}"/>
    <cellStyle name="Beregning 6 2 5 2" xfId="16083" xr:uid="{BEC4D8D3-BCBA-4DAB-9276-E890229A80F8}"/>
    <cellStyle name="Beregning 6 2 6" xfId="16079" xr:uid="{14F9F2D1-58CB-4D08-9E90-C10F5C084D95}"/>
    <cellStyle name="Beregning 6 3" xfId="2877" xr:uid="{00000000-0005-0000-0000-0000CA0A0000}"/>
    <cellStyle name="Beregning 6 3 2" xfId="16084" xr:uid="{1DF7FD44-BB51-4A09-9345-05B1808BB008}"/>
    <cellStyle name="Beregning 6 4" xfId="2878" xr:uid="{00000000-0005-0000-0000-0000CB0A0000}"/>
    <cellStyle name="Beregning 6 4 2" xfId="16085" xr:uid="{F4641B87-B302-4F01-89E5-C1C626E45FCF}"/>
    <cellStyle name="Beregning 6 5" xfId="2879" xr:uid="{00000000-0005-0000-0000-0000CC0A0000}"/>
    <cellStyle name="Beregning 6 5 2" xfId="16086" xr:uid="{C7D4EAFC-BB18-4406-AE1A-345E7A794F21}"/>
    <cellStyle name="Beregning 6 6" xfId="2880" xr:uid="{00000000-0005-0000-0000-0000CD0A0000}"/>
    <cellStyle name="Beregning 6 6 2" xfId="16087" xr:uid="{7B3AC888-A4A2-4302-A5A7-382240759C55}"/>
    <cellStyle name="Beregning 6 7" xfId="16078" xr:uid="{754F46A1-FCAB-400A-8A31-68BDD5CDCBF7}"/>
    <cellStyle name="Beregning 7" xfId="2881" xr:uid="{00000000-0005-0000-0000-0000CE0A0000}"/>
    <cellStyle name="Beregning 7 2" xfId="2882" xr:uid="{00000000-0005-0000-0000-0000CF0A0000}"/>
    <cellStyle name="Beregning 7 2 2" xfId="2883" xr:uid="{00000000-0005-0000-0000-0000D00A0000}"/>
    <cellStyle name="Beregning 7 2 2 2" xfId="16090" xr:uid="{2D361FCD-91A7-46B1-9E5B-1FE54269A6FA}"/>
    <cellStyle name="Beregning 7 2 3" xfId="2884" xr:uid="{00000000-0005-0000-0000-0000D10A0000}"/>
    <cellStyle name="Beregning 7 2 3 2" xfId="16091" xr:uid="{52A5AB62-1502-48A1-8FB4-906360D24902}"/>
    <cellStyle name="Beregning 7 2 4" xfId="2885" xr:uid="{00000000-0005-0000-0000-0000D20A0000}"/>
    <cellStyle name="Beregning 7 2 4 2" xfId="16092" xr:uid="{F07A3400-F8BB-4891-8A7C-67C697580EA7}"/>
    <cellStyle name="Beregning 7 2 5" xfId="2886" xr:uid="{00000000-0005-0000-0000-0000D30A0000}"/>
    <cellStyle name="Beregning 7 2 5 2" xfId="16093" xr:uid="{DA5C9D2F-EADA-4977-AD27-12C5F4701033}"/>
    <cellStyle name="Beregning 7 2 6" xfId="16089" xr:uid="{DC3F7807-28A8-49A4-B3A6-5C6B2F1A964C}"/>
    <cellStyle name="Beregning 7 3" xfId="2887" xr:uid="{00000000-0005-0000-0000-0000D40A0000}"/>
    <cellStyle name="Beregning 7 3 2" xfId="16094" xr:uid="{28C52315-0F55-4C1A-B182-956876F530BA}"/>
    <cellStyle name="Beregning 7 4" xfId="2888" xr:uid="{00000000-0005-0000-0000-0000D50A0000}"/>
    <cellStyle name="Beregning 7 4 2" xfId="16095" xr:uid="{3CEA262E-9CA5-4B9C-AF00-996ED31E8AE9}"/>
    <cellStyle name="Beregning 7 5" xfId="2889" xr:uid="{00000000-0005-0000-0000-0000D60A0000}"/>
    <cellStyle name="Beregning 7 5 2" xfId="16096" xr:uid="{773CE449-31C6-4185-943C-FDD1E7429A64}"/>
    <cellStyle name="Beregning 7 6" xfId="2890" xr:uid="{00000000-0005-0000-0000-0000D70A0000}"/>
    <cellStyle name="Beregning 7 6 2" xfId="16097" xr:uid="{6D5553C6-BF29-4419-9955-46D398C26F0B}"/>
    <cellStyle name="Beregning 7 7" xfId="16088" xr:uid="{DC23D967-470E-430D-8B2C-BB113F8EC29B}"/>
    <cellStyle name="Beregning 8" xfId="2891" xr:uid="{00000000-0005-0000-0000-0000D80A0000}"/>
    <cellStyle name="Beregning 8 2" xfId="2892" xr:uid="{00000000-0005-0000-0000-0000D90A0000}"/>
    <cellStyle name="Beregning 8 2 2" xfId="2893" xr:uid="{00000000-0005-0000-0000-0000DA0A0000}"/>
    <cellStyle name="Beregning 8 2 2 2" xfId="16100" xr:uid="{3ABE1A1A-3F89-4BE1-BF0E-FA94BBDF255C}"/>
    <cellStyle name="Beregning 8 2 3" xfId="2894" xr:uid="{00000000-0005-0000-0000-0000DB0A0000}"/>
    <cellStyle name="Beregning 8 2 3 2" xfId="16101" xr:uid="{270298B8-4D2F-45E4-851F-0591847B0993}"/>
    <cellStyle name="Beregning 8 2 4" xfId="2895" xr:uid="{00000000-0005-0000-0000-0000DC0A0000}"/>
    <cellStyle name="Beregning 8 2 4 2" xfId="16102" xr:uid="{6A33EC5F-8293-4941-AA54-FC841A0908A8}"/>
    <cellStyle name="Beregning 8 2 5" xfId="2896" xr:uid="{00000000-0005-0000-0000-0000DD0A0000}"/>
    <cellStyle name="Beregning 8 2 5 2" xfId="16103" xr:uid="{583E155A-45AA-4487-8135-4D58E4D4176C}"/>
    <cellStyle name="Beregning 8 2 6" xfId="16099" xr:uid="{9FF55EBA-DE8F-464C-8CFE-556DDB144A58}"/>
    <cellStyle name="Beregning 8 3" xfId="2897" xr:uid="{00000000-0005-0000-0000-0000DE0A0000}"/>
    <cellStyle name="Beregning 8 3 2" xfId="16104" xr:uid="{F26F8904-3108-44CE-9DB8-688D75CB303B}"/>
    <cellStyle name="Beregning 8 4" xfId="2898" xr:uid="{00000000-0005-0000-0000-0000DF0A0000}"/>
    <cellStyle name="Beregning 8 4 2" xfId="16105" xr:uid="{7D4F2315-2023-4B10-8B47-E92F104C99D2}"/>
    <cellStyle name="Beregning 8 5" xfId="2899" xr:uid="{00000000-0005-0000-0000-0000E00A0000}"/>
    <cellStyle name="Beregning 8 5 2" xfId="16106" xr:uid="{A6469F15-56B0-48DB-B967-7D80425E56FE}"/>
    <cellStyle name="Beregning 8 6" xfId="2900" xr:uid="{00000000-0005-0000-0000-0000E10A0000}"/>
    <cellStyle name="Beregning 8 6 2" xfId="16107" xr:uid="{CF6B6522-D7B0-486D-849D-36E233261B28}"/>
    <cellStyle name="Beregning 8 7" xfId="16098" xr:uid="{D10D38E8-A1DA-4A74-BED6-DF486A95FFF0}"/>
    <cellStyle name="Beregning 9" xfId="2901" xr:uid="{00000000-0005-0000-0000-0000E20A0000}"/>
    <cellStyle name="Beregning 9 2" xfId="2902" xr:uid="{00000000-0005-0000-0000-0000E30A0000}"/>
    <cellStyle name="Beregning 9 2 2" xfId="2903" xr:uid="{00000000-0005-0000-0000-0000E40A0000}"/>
    <cellStyle name="Beregning 9 2 2 2" xfId="16110" xr:uid="{1A90EB06-3E29-44E0-B742-4BDD6BECC7C7}"/>
    <cellStyle name="Beregning 9 2 3" xfId="2904" xr:uid="{00000000-0005-0000-0000-0000E50A0000}"/>
    <cellStyle name="Beregning 9 2 3 2" xfId="16111" xr:uid="{D1C43B5E-A342-4748-87D4-DD3312F96194}"/>
    <cellStyle name="Beregning 9 2 4" xfId="2905" xr:uid="{00000000-0005-0000-0000-0000E60A0000}"/>
    <cellStyle name="Beregning 9 2 4 2" xfId="16112" xr:uid="{E4CFE4AA-9218-432D-A24A-AB65263E3391}"/>
    <cellStyle name="Beregning 9 2 5" xfId="2906" xr:uid="{00000000-0005-0000-0000-0000E70A0000}"/>
    <cellStyle name="Beregning 9 2 5 2" xfId="16113" xr:uid="{F7609685-162D-4918-A43E-937D29720F2F}"/>
    <cellStyle name="Beregning 9 2 6" xfId="16109" xr:uid="{CFB11D4F-7D8F-44A0-8BB2-676236ADB494}"/>
    <cellStyle name="Beregning 9 3" xfId="2907" xr:uid="{00000000-0005-0000-0000-0000E80A0000}"/>
    <cellStyle name="Beregning 9 3 2" xfId="16114" xr:uid="{CE6E420D-9D31-43CE-85CB-808AA1DA3A03}"/>
    <cellStyle name="Beregning 9 4" xfId="2908" xr:uid="{00000000-0005-0000-0000-0000E90A0000}"/>
    <cellStyle name="Beregning 9 4 2" xfId="16115" xr:uid="{9FE9F959-2503-47E4-A9F7-3602BD8D4431}"/>
    <cellStyle name="Beregning 9 5" xfId="2909" xr:uid="{00000000-0005-0000-0000-0000EA0A0000}"/>
    <cellStyle name="Beregning 9 5 2" xfId="16116" xr:uid="{85FF6E53-E816-4CA8-B57F-5838CD760737}"/>
    <cellStyle name="Beregning 9 6" xfId="2910" xr:uid="{00000000-0005-0000-0000-0000EB0A0000}"/>
    <cellStyle name="Beregning 9 6 2" xfId="16117" xr:uid="{CB0EFB9B-A2D5-4ABB-8A2E-7B4962D59C0D}"/>
    <cellStyle name="Beregning 9 7" xfId="16108" xr:uid="{A2FC5151-171F-4176-BFCB-9D89353D3F28}"/>
    <cellStyle name="Beräkning" xfId="2548" xr:uid="{00000000-0005-0000-0000-0000EC0A0000}"/>
    <cellStyle name="Beräkning 10" xfId="2549" xr:uid="{00000000-0005-0000-0000-0000ED0A0000}"/>
    <cellStyle name="Beräkning 10 2" xfId="2550" xr:uid="{00000000-0005-0000-0000-0000EE0A0000}"/>
    <cellStyle name="Beräkning 10 2 2" xfId="2551" xr:uid="{00000000-0005-0000-0000-0000EF0A0000}"/>
    <cellStyle name="Beräkning 10 2 2 2" xfId="15758" xr:uid="{7C0993B9-0D65-49BB-AA46-3D446DE79669}"/>
    <cellStyle name="Beräkning 10 2 3" xfId="2552" xr:uid="{00000000-0005-0000-0000-0000F00A0000}"/>
    <cellStyle name="Beräkning 10 2 3 2" xfId="15759" xr:uid="{9C798AAD-FE13-42A7-AB42-4A0EDE9041CC}"/>
    <cellStyle name="Beräkning 10 2 4" xfId="2553" xr:uid="{00000000-0005-0000-0000-0000F10A0000}"/>
    <cellStyle name="Beräkning 10 2 4 2" xfId="15760" xr:uid="{17BB5CCA-264C-43CD-A87F-686C4DCE4981}"/>
    <cellStyle name="Beräkning 10 2 5" xfId="2554" xr:uid="{00000000-0005-0000-0000-0000F20A0000}"/>
    <cellStyle name="Beräkning 10 2 5 2" xfId="15761" xr:uid="{5F2564F2-FA2C-433C-BF52-6E25EBB40C3C}"/>
    <cellStyle name="Beräkning 10 2 6" xfId="15757" xr:uid="{BC6E74CC-A93E-4D54-995E-B9B6D190737A}"/>
    <cellStyle name="Beräkning 10 3" xfId="2555" xr:uid="{00000000-0005-0000-0000-0000F30A0000}"/>
    <cellStyle name="Beräkning 10 3 2" xfId="15762" xr:uid="{62347813-175A-40C6-B61A-3AEA01B06D7A}"/>
    <cellStyle name="Beräkning 10 4" xfId="2556" xr:uid="{00000000-0005-0000-0000-0000F40A0000}"/>
    <cellStyle name="Beräkning 10 4 2" xfId="15763" xr:uid="{A4A5F172-F8E3-4233-94AC-B2999F623BA7}"/>
    <cellStyle name="Beräkning 10 5" xfId="2557" xr:uid="{00000000-0005-0000-0000-0000F50A0000}"/>
    <cellStyle name="Beräkning 10 5 2" xfId="15764" xr:uid="{9A2121EF-E4A4-4B3E-844D-E4C113ABBE22}"/>
    <cellStyle name="Beräkning 10 6" xfId="2558" xr:uid="{00000000-0005-0000-0000-0000F60A0000}"/>
    <cellStyle name="Beräkning 10 6 2" xfId="15765" xr:uid="{C557BB48-8693-45F2-8B35-8CDA16C2296E}"/>
    <cellStyle name="Beräkning 10 7" xfId="15756" xr:uid="{8914B587-23C4-439F-9C7A-910413619ED5}"/>
    <cellStyle name="Beräkning 11" xfId="2559" xr:uid="{00000000-0005-0000-0000-0000F70A0000}"/>
    <cellStyle name="Beräkning 11 2" xfId="2560" xr:uid="{00000000-0005-0000-0000-0000F80A0000}"/>
    <cellStyle name="Beräkning 11 2 2" xfId="2561" xr:uid="{00000000-0005-0000-0000-0000F90A0000}"/>
    <cellStyle name="Beräkning 11 2 2 2" xfId="15768" xr:uid="{F7B275DF-6203-49DA-A91A-4C9A27F03563}"/>
    <cellStyle name="Beräkning 11 2 3" xfId="2562" xr:uid="{00000000-0005-0000-0000-0000FA0A0000}"/>
    <cellStyle name="Beräkning 11 2 3 2" xfId="15769" xr:uid="{28FF454B-F636-45F8-93BE-7FAAF73BB22D}"/>
    <cellStyle name="Beräkning 11 2 4" xfId="2563" xr:uid="{00000000-0005-0000-0000-0000FB0A0000}"/>
    <cellStyle name="Beräkning 11 2 4 2" xfId="15770" xr:uid="{80CBD956-41FB-41DC-9DEF-6CE9B975E4B1}"/>
    <cellStyle name="Beräkning 11 2 5" xfId="2564" xr:uid="{00000000-0005-0000-0000-0000FC0A0000}"/>
    <cellStyle name="Beräkning 11 2 5 2" xfId="15771" xr:uid="{18FE8C29-9432-4DF1-8F96-EC5597649A98}"/>
    <cellStyle name="Beräkning 11 2 6" xfId="15767" xr:uid="{D5F0D6EE-FCAB-4B44-AFB8-9CAF1D7687E7}"/>
    <cellStyle name="Beräkning 11 3" xfId="2565" xr:uid="{00000000-0005-0000-0000-0000FD0A0000}"/>
    <cellStyle name="Beräkning 11 3 2" xfId="15772" xr:uid="{E3350562-03C3-4CDF-A7F8-972C60537B31}"/>
    <cellStyle name="Beräkning 11 4" xfId="2566" xr:uid="{00000000-0005-0000-0000-0000FE0A0000}"/>
    <cellStyle name="Beräkning 11 4 2" xfId="15773" xr:uid="{306A51F2-432B-42B7-91C9-E17B9C4513D2}"/>
    <cellStyle name="Beräkning 11 5" xfId="2567" xr:uid="{00000000-0005-0000-0000-0000FF0A0000}"/>
    <cellStyle name="Beräkning 11 5 2" xfId="15774" xr:uid="{ADC353E0-7BD6-406F-B4EE-515A50256D89}"/>
    <cellStyle name="Beräkning 11 6" xfId="2568" xr:uid="{00000000-0005-0000-0000-0000000B0000}"/>
    <cellStyle name="Beräkning 11 6 2" xfId="15775" xr:uid="{692AEE33-0062-488D-881E-74959783DA1E}"/>
    <cellStyle name="Beräkning 11 7" xfId="15766" xr:uid="{19A4B326-1B1F-4DC7-9265-359BC45D5929}"/>
    <cellStyle name="Beräkning 12" xfId="2569" xr:uid="{00000000-0005-0000-0000-0000010B0000}"/>
    <cellStyle name="Beräkning 12 2" xfId="2570" xr:uid="{00000000-0005-0000-0000-0000020B0000}"/>
    <cellStyle name="Beräkning 12 2 2" xfId="2571" xr:uid="{00000000-0005-0000-0000-0000030B0000}"/>
    <cellStyle name="Beräkning 12 2 2 2" xfId="15778" xr:uid="{4FAC0047-8FB5-40D4-86D0-3B6E8C820FBA}"/>
    <cellStyle name="Beräkning 12 2 3" xfId="2572" xr:uid="{00000000-0005-0000-0000-0000040B0000}"/>
    <cellStyle name="Beräkning 12 2 3 2" xfId="15779" xr:uid="{C57E0176-1438-4004-9B57-1A8C34EF8532}"/>
    <cellStyle name="Beräkning 12 2 4" xfId="2573" xr:uid="{00000000-0005-0000-0000-0000050B0000}"/>
    <cellStyle name="Beräkning 12 2 4 2" xfId="15780" xr:uid="{AAF916E5-6C19-4F31-909C-C14E8DB19C2C}"/>
    <cellStyle name="Beräkning 12 2 5" xfId="2574" xr:uid="{00000000-0005-0000-0000-0000060B0000}"/>
    <cellStyle name="Beräkning 12 2 5 2" xfId="15781" xr:uid="{C18D1E53-F9D6-4187-B296-C20ABE6F174B}"/>
    <cellStyle name="Beräkning 12 2 6" xfId="15777" xr:uid="{3BC68916-DA66-4B3E-9737-C0577B499487}"/>
    <cellStyle name="Beräkning 12 3" xfId="2575" xr:uid="{00000000-0005-0000-0000-0000070B0000}"/>
    <cellStyle name="Beräkning 12 3 2" xfId="15782" xr:uid="{B3B73405-6DC5-42AF-8CC7-428B357F4A21}"/>
    <cellStyle name="Beräkning 12 4" xfId="2576" xr:uid="{00000000-0005-0000-0000-0000080B0000}"/>
    <cellStyle name="Beräkning 12 4 2" xfId="15783" xr:uid="{4D2A656A-809A-459B-BBF9-E2B950EBDAC9}"/>
    <cellStyle name="Beräkning 12 5" xfId="2577" xr:uid="{00000000-0005-0000-0000-0000090B0000}"/>
    <cellStyle name="Beräkning 12 5 2" xfId="15784" xr:uid="{1C97D22F-73AC-4B34-ABAE-DD9CEF5E7110}"/>
    <cellStyle name="Beräkning 12 6" xfId="2578" xr:uid="{00000000-0005-0000-0000-00000A0B0000}"/>
    <cellStyle name="Beräkning 12 6 2" xfId="15785" xr:uid="{E2545721-B38E-450F-81E1-88D4D32A8515}"/>
    <cellStyle name="Beräkning 12 7" xfId="15776" xr:uid="{4FA368C4-B30A-4D35-8663-2A52FA674CF7}"/>
    <cellStyle name="Beräkning 13" xfId="2579" xr:uid="{00000000-0005-0000-0000-00000B0B0000}"/>
    <cellStyle name="Beräkning 13 2" xfId="2580" xr:uid="{00000000-0005-0000-0000-00000C0B0000}"/>
    <cellStyle name="Beräkning 13 2 2" xfId="2581" xr:uid="{00000000-0005-0000-0000-00000D0B0000}"/>
    <cellStyle name="Beräkning 13 2 2 2" xfId="15788" xr:uid="{F8CFA52A-4A54-4CDD-BC80-6B0BA2391E35}"/>
    <cellStyle name="Beräkning 13 2 3" xfId="2582" xr:uid="{00000000-0005-0000-0000-00000E0B0000}"/>
    <cellStyle name="Beräkning 13 2 3 2" xfId="15789" xr:uid="{FC3305DC-D736-419F-8940-C11597253325}"/>
    <cellStyle name="Beräkning 13 2 4" xfId="2583" xr:uid="{00000000-0005-0000-0000-00000F0B0000}"/>
    <cellStyle name="Beräkning 13 2 4 2" xfId="15790" xr:uid="{17BF6D43-C8BF-4BB7-8C33-E80A4A012C1D}"/>
    <cellStyle name="Beräkning 13 2 5" xfId="2584" xr:uid="{00000000-0005-0000-0000-0000100B0000}"/>
    <cellStyle name="Beräkning 13 2 5 2" xfId="15791" xr:uid="{EC50C09B-760E-466B-A312-F79571F0B3CC}"/>
    <cellStyle name="Beräkning 13 2 6" xfId="15787" xr:uid="{7FA85DD5-AC5D-4457-83C6-DDCC96E06159}"/>
    <cellStyle name="Beräkning 13 3" xfId="2585" xr:uid="{00000000-0005-0000-0000-0000110B0000}"/>
    <cellStyle name="Beräkning 13 3 2" xfId="15792" xr:uid="{99298B39-E682-42B6-8A86-4AF36E08DA06}"/>
    <cellStyle name="Beräkning 13 4" xfId="2586" xr:uid="{00000000-0005-0000-0000-0000120B0000}"/>
    <cellStyle name="Beräkning 13 4 2" xfId="15793" xr:uid="{7F538BA5-BDFE-4EC3-A025-445EC1E95501}"/>
    <cellStyle name="Beräkning 13 5" xfId="2587" xr:uid="{00000000-0005-0000-0000-0000130B0000}"/>
    <cellStyle name="Beräkning 13 5 2" xfId="15794" xr:uid="{87552CB6-A13F-452C-BDFF-A8F7841E496F}"/>
    <cellStyle name="Beräkning 13 6" xfId="2588" xr:uid="{00000000-0005-0000-0000-0000140B0000}"/>
    <cellStyle name="Beräkning 13 6 2" xfId="15795" xr:uid="{95257996-8C59-4E43-824B-73F976351841}"/>
    <cellStyle name="Beräkning 13 7" xfId="15786" xr:uid="{B9A282BE-DFC8-4EA1-8BA8-1BE9FE88BE16}"/>
    <cellStyle name="Beräkning 14" xfId="2589" xr:uid="{00000000-0005-0000-0000-0000150B0000}"/>
    <cellStyle name="Beräkning 14 2" xfId="2590" xr:uid="{00000000-0005-0000-0000-0000160B0000}"/>
    <cellStyle name="Beräkning 14 2 2" xfId="2591" xr:uid="{00000000-0005-0000-0000-0000170B0000}"/>
    <cellStyle name="Beräkning 14 2 2 2" xfId="15798" xr:uid="{E4787636-B3AA-4E07-A159-4B437669773E}"/>
    <cellStyle name="Beräkning 14 2 3" xfId="2592" xr:uid="{00000000-0005-0000-0000-0000180B0000}"/>
    <cellStyle name="Beräkning 14 2 3 2" xfId="15799" xr:uid="{A2550B5E-D026-4D92-AA7C-79538B26DA17}"/>
    <cellStyle name="Beräkning 14 2 4" xfId="2593" xr:uid="{00000000-0005-0000-0000-0000190B0000}"/>
    <cellStyle name="Beräkning 14 2 4 2" xfId="15800" xr:uid="{BD97ED7E-1618-4CBF-A411-4D60158E6533}"/>
    <cellStyle name="Beräkning 14 2 5" xfId="2594" xr:uid="{00000000-0005-0000-0000-00001A0B0000}"/>
    <cellStyle name="Beräkning 14 2 5 2" xfId="15801" xr:uid="{3CFE165E-37AE-4245-96A1-46664D7C3DF3}"/>
    <cellStyle name="Beräkning 14 2 6" xfId="15797" xr:uid="{F2C18881-113C-4536-A9A0-C463E2063E85}"/>
    <cellStyle name="Beräkning 14 3" xfId="2595" xr:uid="{00000000-0005-0000-0000-00001B0B0000}"/>
    <cellStyle name="Beräkning 14 3 2" xfId="15802" xr:uid="{D3C20394-6253-4AFA-96A7-C3FC302DD9EF}"/>
    <cellStyle name="Beräkning 14 4" xfId="2596" xr:uid="{00000000-0005-0000-0000-00001C0B0000}"/>
    <cellStyle name="Beräkning 14 4 2" xfId="15803" xr:uid="{9B2CD915-66BB-42C2-A562-4B6E50AADBA3}"/>
    <cellStyle name="Beräkning 14 5" xfId="2597" xr:uid="{00000000-0005-0000-0000-00001D0B0000}"/>
    <cellStyle name="Beräkning 14 5 2" xfId="15804" xr:uid="{95904267-C96C-4988-89FB-FFF33E575CCB}"/>
    <cellStyle name="Beräkning 14 6" xfId="2598" xr:uid="{00000000-0005-0000-0000-00001E0B0000}"/>
    <cellStyle name="Beräkning 14 6 2" xfId="15805" xr:uid="{DF73BE3D-820C-4561-8550-14A802A9902C}"/>
    <cellStyle name="Beräkning 14 7" xfId="15796" xr:uid="{74702ABD-5C4B-43F1-A4A9-CA539616E874}"/>
    <cellStyle name="Beräkning 15" xfId="2599" xr:uid="{00000000-0005-0000-0000-00001F0B0000}"/>
    <cellStyle name="Beräkning 15 2" xfId="2600" xr:uid="{00000000-0005-0000-0000-0000200B0000}"/>
    <cellStyle name="Beräkning 15 2 2" xfId="2601" xr:uid="{00000000-0005-0000-0000-0000210B0000}"/>
    <cellStyle name="Beräkning 15 2 2 2" xfId="15808" xr:uid="{52FD7EC3-F961-4334-897A-4FB6558D5A2C}"/>
    <cellStyle name="Beräkning 15 2 3" xfId="2602" xr:uid="{00000000-0005-0000-0000-0000220B0000}"/>
    <cellStyle name="Beräkning 15 2 3 2" xfId="15809" xr:uid="{85AFCBF9-D1BD-4215-BF45-7853CC3E1FE8}"/>
    <cellStyle name="Beräkning 15 2 4" xfId="2603" xr:uid="{00000000-0005-0000-0000-0000230B0000}"/>
    <cellStyle name="Beräkning 15 2 4 2" xfId="15810" xr:uid="{87665179-602D-4FFE-A2C1-A97E6E6FFABB}"/>
    <cellStyle name="Beräkning 15 2 5" xfId="2604" xr:uid="{00000000-0005-0000-0000-0000240B0000}"/>
    <cellStyle name="Beräkning 15 2 5 2" xfId="15811" xr:uid="{77C5BFB8-358D-47C9-945A-BB56C34C99E1}"/>
    <cellStyle name="Beräkning 15 2 6" xfId="15807" xr:uid="{3A0DD7DB-1FAA-4E14-B6C8-7FD226F47801}"/>
    <cellStyle name="Beräkning 15 3" xfId="2605" xr:uid="{00000000-0005-0000-0000-0000250B0000}"/>
    <cellStyle name="Beräkning 15 3 2" xfId="15812" xr:uid="{971069EF-67BD-4A6E-9737-592E923BE097}"/>
    <cellStyle name="Beräkning 15 4" xfId="2606" xr:uid="{00000000-0005-0000-0000-0000260B0000}"/>
    <cellStyle name="Beräkning 15 4 2" xfId="15813" xr:uid="{566EAD73-8754-4A84-BC45-53E74EE8D8DF}"/>
    <cellStyle name="Beräkning 15 5" xfId="2607" xr:uid="{00000000-0005-0000-0000-0000270B0000}"/>
    <cellStyle name="Beräkning 15 5 2" xfId="15814" xr:uid="{A7E44224-1521-4A32-B5C6-A698418E4EFA}"/>
    <cellStyle name="Beräkning 15 6" xfId="2608" xr:uid="{00000000-0005-0000-0000-0000280B0000}"/>
    <cellStyle name="Beräkning 15 6 2" xfId="15815" xr:uid="{D2155F46-4F52-4365-8186-0BB61CC35172}"/>
    <cellStyle name="Beräkning 15 7" xfId="15806" xr:uid="{713380A9-4365-4EB1-BCEB-635D36BDF0DD}"/>
    <cellStyle name="Beräkning 16" xfId="2609" xr:uid="{00000000-0005-0000-0000-0000290B0000}"/>
    <cellStyle name="Beräkning 16 2" xfId="2610" xr:uid="{00000000-0005-0000-0000-00002A0B0000}"/>
    <cellStyle name="Beräkning 16 2 2" xfId="2611" xr:uid="{00000000-0005-0000-0000-00002B0B0000}"/>
    <cellStyle name="Beräkning 16 2 2 2" xfId="15818" xr:uid="{76C30E59-7A5B-4B6C-B042-7ADE6A6B5B3D}"/>
    <cellStyle name="Beräkning 16 2 3" xfId="2612" xr:uid="{00000000-0005-0000-0000-00002C0B0000}"/>
    <cellStyle name="Beräkning 16 2 3 2" xfId="15819" xr:uid="{4B59D0B1-2D58-4410-8EF7-7BB8467EA48B}"/>
    <cellStyle name="Beräkning 16 2 4" xfId="2613" xr:uid="{00000000-0005-0000-0000-00002D0B0000}"/>
    <cellStyle name="Beräkning 16 2 4 2" xfId="15820" xr:uid="{FBAA901A-0A9E-4C50-8829-A383B544624C}"/>
    <cellStyle name="Beräkning 16 2 5" xfId="2614" xr:uid="{00000000-0005-0000-0000-00002E0B0000}"/>
    <cellStyle name="Beräkning 16 2 5 2" xfId="15821" xr:uid="{17F4B2FB-DC74-453F-97E0-FFA460BC1864}"/>
    <cellStyle name="Beräkning 16 2 6" xfId="15817" xr:uid="{AB9ECE14-E601-4A61-84DD-D859ABBEA5F0}"/>
    <cellStyle name="Beräkning 16 3" xfId="2615" xr:uid="{00000000-0005-0000-0000-00002F0B0000}"/>
    <cellStyle name="Beräkning 16 3 2" xfId="15822" xr:uid="{B813978F-E2A4-4ACC-96F5-D1A58BA2A38C}"/>
    <cellStyle name="Beräkning 16 4" xfId="2616" xr:uid="{00000000-0005-0000-0000-0000300B0000}"/>
    <cellStyle name="Beräkning 16 4 2" xfId="15823" xr:uid="{EB3B69F1-09B2-4C04-8F76-8BFE0D94C334}"/>
    <cellStyle name="Beräkning 16 5" xfId="2617" xr:uid="{00000000-0005-0000-0000-0000310B0000}"/>
    <cellStyle name="Beräkning 16 5 2" xfId="15824" xr:uid="{BF54C539-6FFC-4C03-AA02-67F5BA8E1F09}"/>
    <cellStyle name="Beräkning 16 6" xfId="2618" xr:uid="{00000000-0005-0000-0000-0000320B0000}"/>
    <cellStyle name="Beräkning 16 6 2" xfId="15825" xr:uid="{CA310174-787F-4EB4-9F08-F7B06903E488}"/>
    <cellStyle name="Beräkning 16 7" xfId="15816" xr:uid="{E962CEBC-B3EF-425A-920C-215417F8CDD0}"/>
    <cellStyle name="Beräkning 17" xfId="2619" xr:uid="{00000000-0005-0000-0000-0000330B0000}"/>
    <cellStyle name="Beräkning 17 2" xfId="2620" xr:uid="{00000000-0005-0000-0000-0000340B0000}"/>
    <cellStyle name="Beräkning 17 2 2" xfId="2621" xr:uid="{00000000-0005-0000-0000-0000350B0000}"/>
    <cellStyle name="Beräkning 17 2 2 2" xfId="15828" xr:uid="{B0301AE7-0CD5-4B6B-AE63-0CE11B9C78F6}"/>
    <cellStyle name="Beräkning 17 2 3" xfId="2622" xr:uid="{00000000-0005-0000-0000-0000360B0000}"/>
    <cellStyle name="Beräkning 17 2 3 2" xfId="15829" xr:uid="{26F2F5AB-94D9-472E-9007-2863915A239D}"/>
    <cellStyle name="Beräkning 17 2 4" xfId="2623" xr:uid="{00000000-0005-0000-0000-0000370B0000}"/>
    <cellStyle name="Beräkning 17 2 4 2" xfId="15830" xr:uid="{8FEC4E6D-D115-4885-B91D-0B3F5D6586DF}"/>
    <cellStyle name="Beräkning 17 2 5" xfId="2624" xr:uid="{00000000-0005-0000-0000-0000380B0000}"/>
    <cellStyle name="Beräkning 17 2 5 2" xfId="15831" xr:uid="{B7A891D5-7BF5-4C3B-88ED-FC51A895DC88}"/>
    <cellStyle name="Beräkning 17 2 6" xfId="15827" xr:uid="{4C484C99-BA96-4744-87E7-F28DFAF5D96B}"/>
    <cellStyle name="Beräkning 17 3" xfId="2625" xr:uid="{00000000-0005-0000-0000-0000390B0000}"/>
    <cellStyle name="Beräkning 17 3 2" xfId="15832" xr:uid="{4C98DF2F-2153-492B-85B3-0BC6A61348C1}"/>
    <cellStyle name="Beräkning 17 4" xfId="2626" xr:uid="{00000000-0005-0000-0000-00003A0B0000}"/>
    <cellStyle name="Beräkning 17 4 2" xfId="15833" xr:uid="{A02DDD5B-15EC-4BCF-838A-736F0AF5E659}"/>
    <cellStyle name="Beräkning 17 5" xfId="2627" xr:uid="{00000000-0005-0000-0000-00003B0B0000}"/>
    <cellStyle name="Beräkning 17 5 2" xfId="15834" xr:uid="{39CB7D4C-72A0-4ADA-AF01-783CD535A3AE}"/>
    <cellStyle name="Beräkning 17 6" xfId="2628" xr:uid="{00000000-0005-0000-0000-00003C0B0000}"/>
    <cellStyle name="Beräkning 17 6 2" xfId="15835" xr:uid="{48949E8A-5F8F-4A49-9A53-AE6ECECC1FC6}"/>
    <cellStyle name="Beräkning 17 7" xfId="15826" xr:uid="{4617B0A2-F91D-45B2-A777-D6B6B3C109B5}"/>
    <cellStyle name="Beräkning 18" xfId="2629" xr:uid="{00000000-0005-0000-0000-00003D0B0000}"/>
    <cellStyle name="Beräkning 18 2" xfId="2630" xr:uid="{00000000-0005-0000-0000-00003E0B0000}"/>
    <cellStyle name="Beräkning 18 2 2" xfId="2631" xr:uid="{00000000-0005-0000-0000-00003F0B0000}"/>
    <cellStyle name="Beräkning 18 2 2 2" xfId="15838" xr:uid="{806D69F8-5CCF-4F15-B11A-DCFD79BC8EDA}"/>
    <cellStyle name="Beräkning 18 2 3" xfId="2632" xr:uid="{00000000-0005-0000-0000-0000400B0000}"/>
    <cellStyle name="Beräkning 18 2 3 2" xfId="15839" xr:uid="{5F569F98-4B4B-4605-90F6-CB923FBF024A}"/>
    <cellStyle name="Beräkning 18 2 4" xfId="2633" xr:uid="{00000000-0005-0000-0000-0000410B0000}"/>
    <cellStyle name="Beräkning 18 2 4 2" xfId="15840" xr:uid="{2EF48DC9-BCFA-4594-A3EA-C9AD79BEDFF0}"/>
    <cellStyle name="Beräkning 18 2 5" xfId="2634" xr:uid="{00000000-0005-0000-0000-0000420B0000}"/>
    <cellStyle name="Beräkning 18 2 5 2" xfId="15841" xr:uid="{A4168F96-1806-41B7-B0A6-ABD1DD7E56B5}"/>
    <cellStyle name="Beräkning 18 2 6" xfId="15837" xr:uid="{ECCF4659-9FD7-4F20-AA9E-EEF7C5D2038E}"/>
    <cellStyle name="Beräkning 18 3" xfId="2635" xr:uid="{00000000-0005-0000-0000-0000430B0000}"/>
    <cellStyle name="Beräkning 18 3 2" xfId="15842" xr:uid="{2AA978E5-6C6D-481B-8FA5-0246CD6233D3}"/>
    <cellStyle name="Beräkning 18 4" xfId="2636" xr:uid="{00000000-0005-0000-0000-0000440B0000}"/>
    <cellStyle name="Beräkning 18 4 2" xfId="15843" xr:uid="{E690F3BA-F1B5-402B-8AC1-AE15B7E8559B}"/>
    <cellStyle name="Beräkning 18 5" xfId="2637" xr:uid="{00000000-0005-0000-0000-0000450B0000}"/>
    <cellStyle name="Beräkning 18 5 2" xfId="15844" xr:uid="{5523EEDB-4AAF-4683-AA9C-4C6837EB83B3}"/>
    <cellStyle name="Beräkning 18 6" xfId="2638" xr:uid="{00000000-0005-0000-0000-0000460B0000}"/>
    <cellStyle name="Beräkning 18 6 2" xfId="15845" xr:uid="{8789F253-4E68-4577-BB37-EF23DBFE102E}"/>
    <cellStyle name="Beräkning 18 7" xfId="15836" xr:uid="{D5DE1C01-8627-45A4-8E74-7FBAAD88BA72}"/>
    <cellStyle name="Beräkning 19" xfId="2639" xr:uid="{00000000-0005-0000-0000-0000470B0000}"/>
    <cellStyle name="Beräkning 19 2" xfId="2640" xr:uid="{00000000-0005-0000-0000-0000480B0000}"/>
    <cellStyle name="Beräkning 19 2 2" xfId="15847" xr:uid="{EC809416-044C-4436-B26D-AD9F1B1D742B}"/>
    <cellStyle name="Beräkning 19 3" xfId="2641" xr:uid="{00000000-0005-0000-0000-0000490B0000}"/>
    <cellStyle name="Beräkning 19 3 2" xfId="15848" xr:uid="{838B069B-E97A-48D6-A459-AF6440D46268}"/>
    <cellStyle name="Beräkning 19 4" xfId="2642" xr:uid="{00000000-0005-0000-0000-00004A0B0000}"/>
    <cellStyle name="Beräkning 19 4 2" xfId="15849" xr:uid="{987002CD-FFF1-4486-B9C9-FA0EB924788D}"/>
    <cellStyle name="Beräkning 19 5" xfId="2643" xr:uid="{00000000-0005-0000-0000-00004B0B0000}"/>
    <cellStyle name="Beräkning 19 5 2" xfId="15850" xr:uid="{AF54C6EF-0309-42FB-B412-AB1169852BDE}"/>
    <cellStyle name="Beräkning 19 6" xfId="15846" xr:uid="{E4B2C7F7-B44D-4BD0-A2B6-D4798603C1EC}"/>
    <cellStyle name="Beräkning 2" xfId="2644" xr:uid="{00000000-0005-0000-0000-00004C0B0000}"/>
    <cellStyle name="Beräkning 2 2" xfId="2645" xr:uid="{00000000-0005-0000-0000-00004D0B0000}"/>
    <cellStyle name="Beräkning 2 2 2" xfId="2646" xr:uid="{00000000-0005-0000-0000-00004E0B0000}"/>
    <cellStyle name="Beräkning 2 2 2 2" xfId="15853" xr:uid="{D5F05DDB-32A6-4808-A402-DD9109BD1C9D}"/>
    <cellStyle name="Beräkning 2 2 3" xfId="2647" xr:uid="{00000000-0005-0000-0000-00004F0B0000}"/>
    <cellStyle name="Beräkning 2 2 3 2" xfId="15854" xr:uid="{4A861B83-B3F1-4CB8-99ED-F1B902F782C7}"/>
    <cellStyle name="Beräkning 2 2 4" xfId="2648" xr:uid="{00000000-0005-0000-0000-0000500B0000}"/>
    <cellStyle name="Beräkning 2 2 4 2" xfId="15855" xr:uid="{DFC446B6-5E0B-40E3-BA69-F6DF63A34A0D}"/>
    <cellStyle name="Beräkning 2 2 5" xfId="2649" xr:uid="{00000000-0005-0000-0000-0000510B0000}"/>
    <cellStyle name="Beräkning 2 2 5 2" xfId="15856" xr:uid="{C0741757-3286-4CC0-88F0-9F4AEF7D5EF8}"/>
    <cellStyle name="Beräkning 2 2 6" xfId="15852" xr:uid="{95DD4E1B-7FD1-4C5B-BA2A-EF9948776913}"/>
    <cellStyle name="Beräkning 2 3" xfId="2650" xr:uid="{00000000-0005-0000-0000-0000520B0000}"/>
    <cellStyle name="Beräkning 2 3 2" xfId="15857" xr:uid="{7257A16B-822B-427F-8DEC-A74637717DBB}"/>
    <cellStyle name="Beräkning 2 4" xfId="2651" xr:uid="{00000000-0005-0000-0000-0000530B0000}"/>
    <cellStyle name="Beräkning 2 4 2" xfId="15858" xr:uid="{AAD0DC25-1E05-4B6B-A2A1-25A3913EDAD2}"/>
    <cellStyle name="Beräkning 2 5" xfId="2652" xr:uid="{00000000-0005-0000-0000-0000540B0000}"/>
    <cellStyle name="Beräkning 2 5 2" xfId="15859" xr:uid="{5FE04FD2-CAEB-49C0-9E6C-AE1DACD8F110}"/>
    <cellStyle name="Beräkning 2 6" xfId="2653" xr:uid="{00000000-0005-0000-0000-0000550B0000}"/>
    <cellStyle name="Beräkning 2 6 2" xfId="15860" xr:uid="{D8F373AC-FEFA-4AA2-AC6F-573D74E74B3F}"/>
    <cellStyle name="Beräkning 2 7" xfId="15851" xr:uid="{2839A92C-A5E4-41FF-80B4-F53F224E9CD9}"/>
    <cellStyle name="Beräkning 20" xfId="2654" xr:uid="{00000000-0005-0000-0000-0000560B0000}"/>
    <cellStyle name="Beräkning 20 2" xfId="15861" xr:uid="{EC576AC6-F791-4417-85C6-6489CF8A0974}"/>
    <cellStyle name="Beräkning 21" xfId="2655" xr:uid="{00000000-0005-0000-0000-0000570B0000}"/>
    <cellStyle name="Beräkning 21 2" xfId="15862" xr:uid="{9FE31ABB-7ACA-4172-AF32-E1787FB951D9}"/>
    <cellStyle name="Beräkning 22" xfId="2656" xr:uid="{00000000-0005-0000-0000-0000580B0000}"/>
    <cellStyle name="Beräkning 22 2" xfId="15863" xr:uid="{C1F49A27-78AC-4530-BEAD-D15568761CD6}"/>
    <cellStyle name="Beräkning 23" xfId="2657" xr:uid="{00000000-0005-0000-0000-0000590B0000}"/>
    <cellStyle name="Beräkning 23 2" xfId="15864" xr:uid="{DCBF37B0-D548-4C03-91D4-85EC73B93AC1}"/>
    <cellStyle name="Beräkning 24" xfId="14902" xr:uid="{00000000-0005-0000-0000-00005A0B0000}"/>
    <cellStyle name="Beräkning 24 2" xfId="25717" xr:uid="{D9BE5E0A-D9CF-4539-8D52-5DC54EA472A7}"/>
    <cellStyle name="Beräkning 25" xfId="15755" xr:uid="{5D435480-A793-4933-95F8-747F1EC5A7DA}"/>
    <cellStyle name="Beräkning 3" xfId="2658" xr:uid="{00000000-0005-0000-0000-00005B0B0000}"/>
    <cellStyle name="Beräkning 3 2" xfId="2659" xr:uid="{00000000-0005-0000-0000-00005C0B0000}"/>
    <cellStyle name="Beräkning 3 2 2" xfId="2660" xr:uid="{00000000-0005-0000-0000-00005D0B0000}"/>
    <cellStyle name="Beräkning 3 2 2 2" xfId="15867" xr:uid="{D91DC49F-F08B-4E55-8A21-D5729EF947E4}"/>
    <cellStyle name="Beräkning 3 2 3" xfId="2661" xr:uid="{00000000-0005-0000-0000-00005E0B0000}"/>
    <cellStyle name="Beräkning 3 2 3 2" xfId="15868" xr:uid="{B1C69953-D0DC-4EF9-B717-5C83C1DE3241}"/>
    <cellStyle name="Beräkning 3 2 4" xfId="2662" xr:uid="{00000000-0005-0000-0000-00005F0B0000}"/>
    <cellStyle name="Beräkning 3 2 4 2" xfId="15869" xr:uid="{AC78711F-57A8-4CB6-BF5F-02AB8C4D3A1A}"/>
    <cellStyle name="Beräkning 3 2 5" xfId="2663" xr:uid="{00000000-0005-0000-0000-0000600B0000}"/>
    <cellStyle name="Beräkning 3 2 5 2" xfId="15870" xr:uid="{F2496E68-CFF5-4362-8967-2AF19F5F43FD}"/>
    <cellStyle name="Beräkning 3 2 6" xfId="15866" xr:uid="{E5A7BA81-0508-4285-9487-4FCDAEBCA838}"/>
    <cellStyle name="Beräkning 3 3" xfId="2664" xr:uid="{00000000-0005-0000-0000-0000610B0000}"/>
    <cellStyle name="Beräkning 3 3 2" xfId="15871" xr:uid="{B454EAA5-74EF-40AB-B506-FC8F637F33FA}"/>
    <cellStyle name="Beräkning 3 4" xfId="2665" xr:uid="{00000000-0005-0000-0000-0000620B0000}"/>
    <cellStyle name="Beräkning 3 4 2" xfId="15872" xr:uid="{508EEC45-39B5-4684-8CB1-74B8E3E762BB}"/>
    <cellStyle name="Beräkning 3 5" xfId="2666" xr:uid="{00000000-0005-0000-0000-0000630B0000}"/>
    <cellStyle name="Beräkning 3 5 2" xfId="15873" xr:uid="{5787BD66-CBA0-46A2-827A-50D7509FF5A7}"/>
    <cellStyle name="Beräkning 3 6" xfId="2667" xr:uid="{00000000-0005-0000-0000-0000640B0000}"/>
    <cellStyle name="Beräkning 3 6 2" xfId="15874" xr:uid="{784D0FA9-6F63-4264-82BA-6D41F5DED35C}"/>
    <cellStyle name="Beräkning 3 7" xfId="15865" xr:uid="{6DE83EF4-A813-4768-B185-09AB0FDA7336}"/>
    <cellStyle name="Beräkning 4" xfId="2668" xr:uid="{00000000-0005-0000-0000-0000650B0000}"/>
    <cellStyle name="Beräkning 4 2" xfId="2669" xr:uid="{00000000-0005-0000-0000-0000660B0000}"/>
    <cellStyle name="Beräkning 4 2 2" xfId="2670" xr:uid="{00000000-0005-0000-0000-0000670B0000}"/>
    <cellStyle name="Beräkning 4 2 2 2" xfId="15877" xr:uid="{86E6357D-815D-440B-9A4E-52549FF230F2}"/>
    <cellStyle name="Beräkning 4 2 3" xfId="2671" xr:uid="{00000000-0005-0000-0000-0000680B0000}"/>
    <cellStyle name="Beräkning 4 2 3 2" xfId="15878" xr:uid="{5CF9ED40-2D72-4DD5-906C-EA9F99723C7E}"/>
    <cellStyle name="Beräkning 4 2 4" xfId="2672" xr:uid="{00000000-0005-0000-0000-0000690B0000}"/>
    <cellStyle name="Beräkning 4 2 4 2" xfId="15879" xr:uid="{638DB8B9-AFDE-40DE-B236-A19FE2460230}"/>
    <cellStyle name="Beräkning 4 2 5" xfId="2673" xr:uid="{00000000-0005-0000-0000-00006A0B0000}"/>
    <cellStyle name="Beräkning 4 2 5 2" xfId="15880" xr:uid="{D0EDB66A-F431-4233-B9A1-BD7EFE687F6E}"/>
    <cellStyle name="Beräkning 4 2 6" xfId="15876" xr:uid="{8E826B99-B21E-46A7-AF70-90B8BEBEC807}"/>
    <cellStyle name="Beräkning 4 3" xfId="2674" xr:uid="{00000000-0005-0000-0000-00006B0B0000}"/>
    <cellStyle name="Beräkning 4 3 2" xfId="15881" xr:uid="{D0B266B2-DE3E-4272-827B-783DCAD1F81E}"/>
    <cellStyle name="Beräkning 4 4" xfId="2675" xr:uid="{00000000-0005-0000-0000-00006C0B0000}"/>
    <cellStyle name="Beräkning 4 4 2" xfId="15882" xr:uid="{B9983AC8-42BA-4662-93BB-DBB12604FA42}"/>
    <cellStyle name="Beräkning 4 5" xfId="2676" xr:uid="{00000000-0005-0000-0000-00006D0B0000}"/>
    <cellStyle name="Beräkning 4 5 2" xfId="15883" xr:uid="{075F6E67-E257-44CC-8E5A-98A3A3D87897}"/>
    <cellStyle name="Beräkning 4 6" xfId="2677" xr:uid="{00000000-0005-0000-0000-00006E0B0000}"/>
    <cellStyle name="Beräkning 4 6 2" xfId="15884" xr:uid="{124DF8D9-923C-48AE-AE0A-6A3D47445161}"/>
    <cellStyle name="Beräkning 4 7" xfId="15875" xr:uid="{A36A5626-6BC4-4061-870C-9EF75AEA7A33}"/>
    <cellStyle name="Beräkning 5" xfId="2678" xr:uid="{00000000-0005-0000-0000-00006F0B0000}"/>
    <cellStyle name="Beräkning 5 2" xfId="2679" xr:uid="{00000000-0005-0000-0000-0000700B0000}"/>
    <cellStyle name="Beräkning 5 2 2" xfId="2680" xr:uid="{00000000-0005-0000-0000-0000710B0000}"/>
    <cellStyle name="Beräkning 5 2 2 2" xfId="15887" xr:uid="{B0B94355-FD97-4728-8068-ECB5A8CA36DC}"/>
    <cellStyle name="Beräkning 5 2 3" xfId="2681" xr:uid="{00000000-0005-0000-0000-0000720B0000}"/>
    <cellStyle name="Beräkning 5 2 3 2" xfId="15888" xr:uid="{C79C2B79-C49F-4265-85D0-E85A29823C32}"/>
    <cellStyle name="Beräkning 5 2 4" xfId="2682" xr:uid="{00000000-0005-0000-0000-0000730B0000}"/>
    <cellStyle name="Beräkning 5 2 4 2" xfId="15889" xr:uid="{55CF9E2F-5A85-49C3-8B0A-93CA3D3C46AE}"/>
    <cellStyle name="Beräkning 5 2 5" xfId="2683" xr:uid="{00000000-0005-0000-0000-0000740B0000}"/>
    <cellStyle name="Beräkning 5 2 5 2" xfId="15890" xr:uid="{473C8DB4-726C-4A8D-B656-FCC438EF2F2D}"/>
    <cellStyle name="Beräkning 5 2 6" xfId="15886" xr:uid="{3F9F9F79-3046-4613-AC5C-B2B825B25C56}"/>
    <cellStyle name="Beräkning 5 3" xfId="2684" xr:uid="{00000000-0005-0000-0000-0000750B0000}"/>
    <cellStyle name="Beräkning 5 3 2" xfId="15891" xr:uid="{E57523B9-E0CA-487B-B6D4-1973726EC2E7}"/>
    <cellStyle name="Beräkning 5 4" xfId="2685" xr:uid="{00000000-0005-0000-0000-0000760B0000}"/>
    <cellStyle name="Beräkning 5 4 2" xfId="15892" xr:uid="{1A4774C7-00A3-4F82-84D8-8011D2320595}"/>
    <cellStyle name="Beräkning 5 5" xfId="2686" xr:uid="{00000000-0005-0000-0000-0000770B0000}"/>
    <cellStyle name="Beräkning 5 5 2" xfId="15893" xr:uid="{D54800C1-20D0-456D-A995-11BC143F04B5}"/>
    <cellStyle name="Beräkning 5 6" xfId="2687" xr:uid="{00000000-0005-0000-0000-0000780B0000}"/>
    <cellStyle name="Beräkning 5 6 2" xfId="15894" xr:uid="{E591CFB8-9C04-4F50-BA95-E7747CBA71CE}"/>
    <cellStyle name="Beräkning 5 7" xfId="15885" xr:uid="{1984A672-CA1F-4792-97FD-6A6402C6B17F}"/>
    <cellStyle name="Beräkning 6" xfId="2688" xr:uid="{00000000-0005-0000-0000-0000790B0000}"/>
    <cellStyle name="Beräkning 6 2" xfId="2689" xr:uid="{00000000-0005-0000-0000-00007A0B0000}"/>
    <cellStyle name="Beräkning 6 2 2" xfId="2690" xr:uid="{00000000-0005-0000-0000-00007B0B0000}"/>
    <cellStyle name="Beräkning 6 2 2 2" xfId="15897" xr:uid="{C2A07FBC-AC08-457C-B08A-6E1484EB3A64}"/>
    <cellStyle name="Beräkning 6 2 3" xfId="2691" xr:uid="{00000000-0005-0000-0000-00007C0B0000}"/>
    <cellStyle name="Beräkning 6 2 3 2" xfId="15898" xr:uid="{26CC666E-98E2-4D9C-AE3C-9D23E5CE1E9B}"/>
    <cellStyle name="Beräkning 6 2 4" xfId="2692" xr:uid="{00000000-0005-0000-0000-00007D0B0000}"/>
    <cellStyle name="Beräkning 6 2 4 2" xfId="15899" xr:uid="{BA4F5A5F-1155-49FB-963B-379FBE38E69C}"/>
    <cellStyle name="Beräkning 6 2 5" xfId="2693" xr:uid="{00000000-0005-0000-0000-00007E0B0000}"/>
    <cellStyle name="Beräkning 6 2 5 2" xfId="15900" xr:uid="{80AC27E0-C0C1-41AF-94A6-6823702F3357}"/>
    <cellStyle name="Beräkning 6 2 6" xfId="15896" xr:uid="{FCA68D50-E40F-4EF1-BC03-F08F29CADDD8}"/>
    <cellStyle name="Beräkning 6 3" xfId="2694" xr:uid="{00000000-0005-0000-0000-00007F0B0000}"/>
    <cellStyle name="Beräkning 6 3 2" xfId="15901" xr:uid="{F0E6E364-DADA-41D1-9066-5F62A675AE78}"/>
    <cellStyle name="Beräkning 6 4" xfId="2695" xr:uid="{00000000-0005-0000-0000-0000800B0000}"/>
    <cellStyle name="Beräkning 6 4 2" xfId="15902" xr:uid="{22BB4BD9-891C-48C7-BB27-04CD710B5606}"/>
    <cellStyle name="Beräkning 6 5" xfId="2696" xr:uid="{00000000-0005-0000-0000-0000810B0000}"/>
    <cellStyle name="Beräkning 6 5 2" xfId="15903" xr:uid="{550121FD-6A02-4856-802B-D27106D04EE7}"/>
    <cellStyle name="Beräkning 6 6" xfId="2697" xr:uid="{00000000-0005-0000-0000-0000820B0000}"/>
    <cellStyle name="Beräkning 6 6 2" xfId="15904" xr:uid="{82E4AEC1-ED91-4CB5-8DB3-9B682C0FAE99}"/>
    <cellStyle name="Beräkning 6 7" xfId="15895" xr:uid="{2F14DA54-484A-4819-92CB-CF73ADD8FC98}"/>
    <cellStyle name="Beräkning 7" xfId="2698" xr:uid="{00000000-0005-0000-0000-0000830B0000}"/>
    <cellStyle name="Beräkning 7 2" xfId="2699" xr:uid="{00000000-0005-0000-0000-0000840B0000}"/>
    <cellStyle name="Beräkning 7 2 2" xfId="2700" xr:uid="{00000000-0005-0000-0000-0000850B0000}"/>
    <cellStyle name="Beräkning 7 2 2 2" xfId="15907" xr:uid="{16261DF1-E7A3-4643-8410-471BF6E9B448}"/>
    <cellStyle name="Beräkning 7 2 3" xfId="2701" xr:uid="{00000000-0005-0000-0000-0000860B0000}"/>
    <cellStyle name="Beräkning 7 2 3 2" xfId="15908" xr:uid="{C9050A3D-FBD6-4C05-A5A0-033F122341F7}"/>
    <cellStyle name="Beräkning 7 2 4" xfId="2702" xr:uid="{00000000-0005-0000-0000-0000870B0000}"/>
    <cellStyle name="Beräkning 7 2 4 2" xfId="15909" xr:uid="{65F90A4A-C829-4244-B760-5030BACFFE71}"/>
    <cellStyle name="Beräkning 7 2 5" xfId="2703" xr:uid="{00000000-0005-0000-0000-0000880B0000}"/>
    <cellStyle name="Beräkning 7 2 5 2" xfId="15910" xr:uid="{22AC065C-6B47-461B-B19B-153981CFD592}"/>
    <cellStyle name="Beräkning 7 2 6" xfId="15906" xr:uid="{314CAE73-22ED-4A70-95C2-107B88DDD6D0}"/>
    <cellStyle name="Beräkning 7 3" xfId="2704" xr:uid="{00000000-0005-0000-0000-0000890B0000}"/>
    <cellStyle name="Beräkning 7 3 2" xfId="15911" xr:uid="{E56F815E-266B-4D7C-B897-073016CDF25C}"/>
    <cellStyle name="Beräkning 7 4" xfId="2705" xr:uid="{00000000-0005-0000-0000-00008A0B0000}"/>
    <cellStyle name="Beräkning 7 4 2" xfId="15912" xr:uid="{82131252-2A15-48C2-AAF0-79CB4F2887EE}"/>
    <cellStyle name="Beräkning 7 5" xfId="2706" xr:uid="{00000000-0005-0000-0000-00008B0B0000}"/>
    <cellStyle name="Beräkning 7 5 2" xfId="15913" xr:uid="{2D6F7ECB-02EA-4CF5-A3E9-C1108D0833AE}"/>
    <cellStyle name="Beräkning 7 6" xfId="2707" xr:uid="{00000000-0005-0000-0000-00008C0B0000}"/>
    <cellStyle name="Beräkning 7 6 2" xfId="15914" xr:uid="{52C26933-BCBC-4C69-B35C-2774B3F75E4A}"/>
    <cellStyle name="Beräkning 7 7" xfId="15905" xr:uid="{2B6755EB-4058-4BE2-942F-DA051C57EADC}"/>
    <cellStyle name="Beräkning 8" xfId="2708" xr:uid="{00000000-0005-0000-0000-00008D0B0000}"/>
    <cellStyle name="Beräkning 8 2" xfId="2709" xr:uid="{00000000-0005-0000-0000-00008E0B0000}"/>
    <cellStyle name="Beräkning 8 2 2" xfId="2710" xr:uid="{00000000-0005-0000-0000-00008F0B0000}"/>
    <cellStyle name="Beräkning 8 2 2 2" xfId="15917" xr:uid="{5ED6C86F-9BB9-4CBF-A5B4-6E4642A31C58}"/>
    <cellStyle name="Beräkning 8 2 3" xfId="2711" xr:uid="{00000000-0005-0000-0000-0000900B0000}"/>
    <cellStyle name="Beräkning 8 2 3 2" xfId="15918" xr:uid="{0C1A5BD4-BD11-4A92-A6F4-1B32E22F769F}"/>
    <cellStyle name="Beräkning 8 2 4" xfId="2712" xr:uid="{00000000-0005-0000-0000-0000910B0000}"/>
    <cellStyle name="Beräkning 8 2 4 2" xfId="15919" xr:uid="{BEB5D45B-E6CA-47A0-A01F-F2671EDCCE03}"/>
    <cellStyle name="Beräkning 8 2 5" xfId="2713" xr:uid="{00000000-0005-0000-0000-0000920B0000}"/>
    <cellStyle name="Beräkning 8 2 5 2" xfId="15920" xr:uid="{E31A35E3-B5F1-4564-B778-B61AE29C1862}"/>
    <cellStyle name="Beräkning 8 2 6" xfId="15916" xr:uid="{733827F7-DDAD-41E7-AE60-7164D2B41231}"/>
    <cellStyle name="Beräkning 8 3" xfId="2714" xr:uid="{00000000-0005-0000-0000-0000930B0000}"/>
    <cellStyle name="Beräkning 8 3 2" xfId="15921" xr:uid="{8D107148-08BA-4D3B-A932-EF8B8D67804B}"/>
    <cellStyle name="Beräkning 8 4" xfId="2715" xr:uid="{00000000-0005-0000-0000-0000940B0000}"/>
    <cellStyle name="Beräkning 8 4 2" xfId="15922" xr:uid="{8A65FDC1-B2BA-4E62-8DEB-5B8754BE4268}"/>
    <cellStyle name="Beräkning 8 5" xfId="2716" xr:uid="{00000000-0005-0000-0000-0000950B0000}"/>
    <cellStyle name="Beräkning 8 5 2" xfId="15923" xr:uid="{58E2A5F4-0BB6-4ABD-AD47-5F9C9D3CC6B7}"/>
    <cellStyle name="Beräkning 8 6" xfId="2717" xr:uid="{00000000-0005-0000-0000-0000960B0000}"/>
    <cellStyle name="Beräkning 8 6 2" xfId="15924" xr:uid="{DB2BFEE3-84E9-4558-AE92-60195DFAC3AC}"/>
    <cellStyle name="Beräkning 8 7" xfId="15915" xr:uid="{7733D51F-8412-4AA8-BFA3-F13FFFD9B208}"/>
    <cellStyle name="Beräkning 9" xfId="2718" xr:uid="{00000000-0005-0000-0000-0000970B0000}"/>
    <cellStyle name="Beräkning 9 2" xfId="2719" xr:uid="{00000000-0005-0000-0000-0000980B0000}"/>
    <cellStyle name="Beräkning 9 2 2" xfId="2720" xr:uid="{00000000-0005-0000-0000-0000990B0000}"/>
    <cellStyle name="Beräkning 9 2 2 2" xfId="15927" xr:uid="{CF35615A-7B57-4953-8342-2A2403C764AC}"/>
    <cellStyle name="Beräkning 9 2 3" xfId="2721" xr:uid="{00000000-0005-0000-0000-00009A0B0000}"/>
    <cellStyle name="Beräkning 9 2 3 2" xfId="15928" xr:uid="{430AAE49-30EA-4D19-8EA4-180CAD8126F8}"/>
    <cellStyle name="Beräkning 9 2 4" xfId="2722" xr:uid="{00000000-0005-0000-0000-00009B0B0000}"/>
    <cellStyle name="Beräkning 9 2 4 2" xfId="15929" xr:uid="{0B70F176-D872-4E6B-B6C2-7DD25C372363}"/>
    <cellStyle name="Beräkning 9 2 5" xfId="2723" xr:uid="{00000000-0005-0000-0000-00009C0B0000}"/>
    <cellStyle name="Beräkning 9 2 5 2" xfId="15930" xr:uid="{0314CC05-DAE6-4DF4-A670-E1AEFB35B318}"/>
    <cellStyle name="Beräkning 9 2 6" xfId="15926" xr:uid="{C121A099-516C-4368-97F3-D7C8615CF7EF}"/>
    <cellStyle name="Beräkning 9 3" xfId="2724" xr:uid="{00000000-0005-0000-0000-00009D0B0000}"/>
    <cellStyle name="Beräkning 9 3 2" xfId="15931" xr:uid="{FF2EEF0C-D119-4DBB-8BD6-6E6DE942BE89}"/>
    <cellStyle name="Beräkning 9 4" xfId="2725" xr:uid="{00000000-0005-0000-0000-00009E0B0000}"/>
    <cellStyle name="Beräkning 9 4 2" xfId="15932" xr:uid="{F861882C-01CD-47A3-B4F9-86E8E596FD11}"/>
    <cellStyle name="Beräkning 9 5" xfId="2726" xr:uid="{00000000-0005-0000-0000-00009F0B0000}"/>
    <cellStyle name="Beräkning 9 5 2" xfId="15933" xr:uid="{041C8CBE-6063-4660-815B-80E59696AAC1}"/>
    <cellStyle name="Beräkning 9 6" xfId="2727" xr:uid="{00000000-0005-0000-0000-0000A00B0000}"/>
    <cellStyle name="Beräkning 9 6 2" xfId="15934" xr:uid="{912D045C-62ED-4F09-9738-910D65F2A4EE}"/>
    <cellStyle name="Beräkning 9 7" xfId="15925" xr:uid="{3F62EED5-8DF8-4BD3-B95A-CF688BEF4939}"/>
    <cellStyle name="Beräkning_PGM_CHECK" xfId="14678" xr:uid="{00000000-0005-0000-0000-0000A10B0000}"/>
    <cellStyle name="Bevitel 2" xfId="2911" xr:uid="{00000000-0005-0000-0000-0000A20B0000}"/>
    <cellStyle name="Bevitel 2 2" xfId="2912" xr:uid="{00000000-0005-0000-0000-0000A30B0000}"/>
    <cellStyle name="Bevitel 2 2 2" xfId="16119" xr:uid="{B81AD64B-1FE6-48B2-A6A5-166A3C86C8AF}"/>
    <cellStyle name="Bevitel 2 3" xfId="2913" xr:uid="{00000000-0005-0000-0000-0000A40B0000}"/>
    <cellStyle name="Bevitel 2 3 2" xfId="16120" xr:uid="{F70B5574-1011-4F4E-8BF1-339D2DC3DD34}"/>
    <cellStyle name="Bevitel 2 4" xfId="15149" xr:uid="{00000000-0005-0000-0000-0000A50B0000}"/>
    <cellStyle name="Bevitel 2 4 2" xfId="25860" xr:uid="{7C2889A4-DF0F-4E6E-A4FB-63BE92B11D7B}"/>
    <cellStyle name="Bevitel 2 5" xfId="16118" xr:uid="{562FE47C-45A8-4708-9711-8A1EF5B1DFB7}"/>
    <cellStyle name="blank" xfId="2914" xr:uid="{00000000-0005-0000-0000-0000A60B0000}"/>
    <cellStyle name="BlankRow" xfId="2915" xr:uid="{00000000-0005-0000-0000-0000A70B0000}"/>
    <cellStyle name="Blogas" xfId="2916" xr:uid="{00000000-0005-0000-0000-0000A80B0000}"/>
    <cellStyle name="Bon" xfId="2917" xr:uid="{00000000-0005-0000-0000-0000A90B0000}"/>
    <cellStyle name="Border Heavy" xfId="2918" xr:uid="{00000000-0005-0000-0000-0000AA0B0000}"/>
    <cellStyle name="Border Thin" xfId="2919" xr:uid="{00000000-0005-0000-0000-0000AB0B0000}"/>
    <cellStyle name="Border Thin 2" xfId="14667" xr:uid="{00000000-0005-0000-0000-0000AC0B0000}"/>
    <cellStyle name="Border Thin 2 2" xfId="25677" xr:uid="{378AFA87-6535-4720-BD2D-87B6DD65B074}"/>
    <cellStyle name="Border Thin 3" xfId="16121" xr:uid="{B96B29F2-598D-49CD-B2D9-AEF670BCE452}"/>
    <cellStyle name="Bra" xfId="2920" xr:uid="{00000000-0005-0000-0000-0000AD0B0000}"/>
    <cellStyle name="brakcomma" xfId="2921" xr:uid="{00000000-0005-0000-0000-0000AE0B0000}"/>
    <cellStyle name="Buena" xfId="2922" xr:uid="{00000000-0005-0000-0000-0000AF0B0000}"/>
    <cellStyle name="bullet" xfId="2923" xr:uid="{00000000-0005-0000-0000-0000B00B0000}"/>
    <cellStyle name="bwcomma" xfId="2924" xr:uid="{00000000-0005-0000-0000-0000B10B0000}"/>
    <cellStyle name="C" xfId="2925" xr:uid="{00000000-0005-0000-0000-0000B20B0000}"/>
    <cellStyle name="Calander_heading" xfId="2926" xr:uid="{00000000-0005-0000-0000-0000B30B0000}"/>
    <cellStyle name="Calc" xfId="2927" xr:uid="{00000000-0005-0000-0000-0000B40B0000}"/>
    <cellStyle name="Calc - Blue" xfId="2928" xr:uid="{00000000-0005-0000-0000-0000B50B0000}"/>
    <cellStyle name="Calc - Blue 2" xfId="2929" xr:uid="{00000000-0005-0000-0000-0000B60B0000}"/>
    <cellStyle name="Calc - Blue 3" xfId="2930" xr:uid="{00000000-0005-0000-0000-0000B70B0000}"/>
    <cellStyle name="Calc - Feed" xfId="2931" xr:uid="{00000000-0005-0000-0000-0000B80B0000}"/>
    <cellStyle name="Calc - Feed 2" xfId="2932" xr:uid="{00000000-0005-0000-0000-0000B90B0000}"/>
    <cellStyle name="Calc - Feed 3" xfId="2933" xr:uid="{00000000-0005-0000-0000-0000BA0B0000}"/>
    <cellStyle name="Calc - Green" xfId="2934" xr:uid="{00000000-0005-0000-0000-0000BB0B0000}"/>
    <cellStyle name="Calc - Green 2" xfId="2935" xr:uid="{00000000-0005-0000-0000-0000BC0B0000}"/>
    <cellStyle name="Calc - Green 3" xfId="2936" xr:uid="{00000000-0005-0000-0000-0000BD0B0000}"/>
    <cellStyle name="Calc - Grey" xfId="2937" xr:uid="{00000000-0005-0000-0000-0000BE0B0000}"/>
    <cellStyle name="Calc - Grey 2" xfId="2938" xr:uid="{00000000-0005-0000-0000-0000BF0B0000}"/>
    <cellStyle name="Calc - Grey 3" xfId="2939" xr:uid="{00000000-0005-0000-0000-0000C00B0000}"/>
    <cellStyle name="Calc - Index" xfId="2940" xr:uid="{00000000-0005-0000-0000-0000C10B0000}"/>
    <cellStyle name="Calc - White" xfId="2941" xr:uid="{00000000-0005-0000-0000-0000C20B0000}"/>
    <cellStyle name="Calc - White 2" xfId="2942" xr:uid="{00000000-0005-0000-0000-0000C30B0000}"/>
    <cellStyle name="Calc - White 3" xfId="2943" xr:uid="{00000000-0005-0000-0000-0000C40B0000}"/>
    <cellStyle name="Calc - yellow" xfId="2944" xr:uid="{00000000-0005-0000-0000-0000C50B0000}"/>
    <cellStyle name="Calc - yellow 2" xfId="2945" xr:uid="{00000000-0005-0000-0000-0000C60B0000}"/>
    <cellStyle name="Calc - yellow 3" xfId="2946" xr:uid="{00000000-0005-0000-0000-0000C70B0000}"/>
    <cellStyle name="Calc 10" xfId="2947" xr:uid="{00000000-0005-0000-0000-0000C80B0000}"/>
    <cellStyle name="Calc 11" xfId="2948" xr:uid="{00000000-0005-0000-0000-0000C90B0000}"/>
    <cellStyle name="Calc 12" xfId="2949" xr:uid="{00000000-0005-0000-0000-0000CA0B0000}"/>
    <cellStyle name="Calc 13" xfId="2950" xr:uid="{00000000-0005-0000-0000-0000CB0B0000}"/>
    <cellStyle name="Calc 14" xfId="2951" xr:uid="{00000000-0005-0000-0000-0000CC0B0000}"/>
    <cellStyle name="Calc 15" xfId="2952" xr:uid="{00000000-0005-0000-0000-0000CD0B0000}"/>
    <cellStyle name="Calc 16" xfId="2953" xr:uid="{00000000-0005-0000-0000-0000CE0B0000}"/>
    <cellStyle name="Calc 17" xfId="2954" xr:uid="{00000000-0005-0000-0000-0000CF0B0000}"/>
    <cellStyle name="Calc 18" xfId="2955" xr:uid="{00000000-0005-0000-0000-0000D00B0000}"/>
    <cellStyle name="Calc 19" xfId="14690" xr:uid="{00000000-0005-0000-0000-0000D10B0000}"/>
    <cellStyle name="Calc 2" xfId="2956" xr:uid="{00000000-0005-0000-0000-0000D20B0000}"/>
    <cellStyle name="Calc 3" xfId="2957" xr:uid="{00000000-0005-0000-0000-0000D30B0000}"/>
    <cellStyle name="Calc 4" xfId="2958" xr:uid="{00000000-0005-0000-0000-0000D40B0000}"/>
    <cellStyle name="Calc 5" xfId="2959" xr:uid="{00000000-0005-0000-0000-0000D50B0000}"/>
    <cellStyle name="Calc 6" xfId="2960" xr:uid="{00000000-0005-0000-0000-0000D60B0000}"/>
    <cellStyle name="Calc 7" xfId="2961" xr:uid="{00000000-0005-0000-0000-0000D70B0000}"/>
    <cellStyle name="Calc 8" xfId="2962" xr:uid="{00000000-0005-0000-0000-0000D80B0000}"/>
    <cellStyle name="Calc 9" xfId="2963" xr:uid="{00000000-0005-0000-0000-0000D90B0000}"/>
    <cellStyle name="Calc_BizMo" xfId="2964" xr:uid="{00000000-0005-0000-0000-0000DA0B0000}"/>
    <cellStyle name="Calcolo 10" xfId="2965" xr:uid="{00000000-0005-0000-0000-0000DB0B0000}"/>
    <cellStyle name="Calcolo 10 2" xfId="2966" xr:uid="{00000000-0005-0000-0000-0000DC0B0000}"/>
    <cellStyle name="Calcolo 10 2 2" xfId="2967" xr:uid="{00000000-0005-0000-0000-0000DD0B0000}"/>
    <cellStyle name="Calcolo 10 2 2 2" xfId="16124" xr:uid="{D8C5843D-2F9A-4E38-BE47-CFECCA1F8E67}"/>
    <cellStyle name="Calcolo 10 2 3" xfId="2968" xr:uid="{00000000-0005-0000-0000-0000DE0B0000}"/>
    <cellStyle name="Calcolo 10 2 3 2" xfId="16125" xr:uid="{8ECF0B43-927C-4B95-A5DE-AE0EB1C59AF0}"/>
    <cellStyle name="Calcolo 10 2 4" xfId="2969" xr:uid="{00000000-0005-0000-0000-0000DF0B0000}"/>
    <cellStyle name="Calcolo 10 2 4 2" xfId="16126" xr:uid="{D3F37424-04C9-42F9-A069-CD408E731BF3}"/>
    <cellStyle name="Calcolo 10 2 5" xfId="2970" xr:uid="{00000000-0005-0000-0000-0000E00B0000}"/>
    <cellStyle name="Calcolo 10 2 5 2" xfId="16127" xr:uid="{B4F8049A-22F2-4586-8FDA-8872D12B86D2}"/>
    <cellStyle name="Calcolo 10 2 6" xfId="16123" xr:uid="{8E267703-0C6E-40D4-9DFE-5E0AB29FE43C}"/>
    <cellStyle name="Calcolo 10 3" xfId="2971" xr:uid="{00000000-0005-0000-0000-0000E10B0000}"/>
    <cellStyle name="Calcolo 10 3 2" xfId="16128" xr:uid="{996C21D5-265E-4808-B0E2-A31F39128838}"/>
    <cellStyle name="Calcolo 10 4" xfId="2972" xr:uid="{00000000-0005-0000-0000-0000E20B0000}"/>
    <cellStyle name="Calcolo 10 4 2" xfId="16129" xr:uid="{637CCB60-241D-407C-BC5B-03A2E3422747}"/>
    <cellStyle name="Calcolo 10 5" xfId="2973" xr:uid="{00000000-0005-0000-0000-0000E30B0000}"/>
    <cellStyle name="Calcolo 10 5 2" xfId="16130" xr:uid="{0F54AB17-02C1-494A-AA5F-E8D6BADFE8B6}"/>
    <cellStyle name="Calcolo 10 6" xfId="2974" xr:uid="{00000000-0005-0000-0000-0000E40B0000}"/>
    <cellStyle name="Calcolo 10 6 2" xfId="16131" xr:uid="{1CC49820-31A0-4304-A200-9CF28F0E77EA}"/>
    <cellStyle name="Calcolo 10 7" xfId="16122" xr:uid="{DA0D4A12-5991-4522-99D7-18B3AB4BE6A2}"/>
    <cellStyle name="Calcolo 11" xfId="2975" xr:uid="{00000000-0005-0000-0000-0000E50B0000}"/>
    <cellStyle name="Calcolo 11 2" xfId="2976" xr:uid="{00000000-0005-0000-0000-0000E60B0000}"/>
    <cellStyle name="Calcolo 11 2 2" xfId="2977" xr:uid="{00000000-0005-0000-0000-0000E70B0000}"/>
    <cellStyle name="Calcolo 11 2 2 2" xfId="16134" xr:uid="{2EFF3F0A-8C06-4474-9529-F21DD400FF42}"/>
    <cellStyle name="Calcolo 11 2 3" xfId="2978" xr:uid="{00000000-0005-0000-0000-0000E80B0000}"/>
    <cellStyle name="Calcolo 11 2 3 2" xfId="16135" xr:uid="{D4AF4117-B2E7-4E88-AF17-30D6C2D5FE8B}"/>
    <cellStyle name="Calcolo 11 2 4" xfId="2979" xr:uid="{00000000-0005-0000-0000-0000E90B0000}"/>
    <cellStyle name="Calcolo 11 2 4 2" xfId="16136" xr:uid="{70091422-DB94-491E-9257-D68CA4C333BE}"/>
    <cellStyle name="Calcolo 11 2 5" xfId="2980" xr:uid="{00000000-0005-0000-0000-0000EA0B0000}"/>
    <cellStyle name="Calcolo 11 2 5 2" xfId="16137" xr:uid="{29D3326A-C5FA-45E6-ADCF-033EC3E36C72}"/>
    <cellStyle name="Calcolo 11 2 6" xfId="16133" xr:uid="{9993D64B-11FA-4AB8-A2FC-0317E4C85C84}"/>
    <cellStyle name="Calcolo 11 3" xfId="2981" xr:uid="{00000000-0005-0000-0000-0000EB0B0000}"/>
    <cellStyle name="Calcolo 11 3 2" xfId="16138" xr:uid="{AFE73B0D-5D61-458F-AEB2-F91B3FAE3F16}"/>
    <cellStyle name="Calcolo 11 4" xfId="2982" xr:uid="{00000000-0005-0000-0000-0000EC0B0000}"/>
    <cellStyle name="Calcolo 11 4 2" xfId="16139" xr:uid="{F692ED17-0D0E-4F20-9C5E-AF72358A50E5}"/>
    <cellStyle name="Calcolo 11 5" xfId="2983" xr:uid="{00000000-0005-0000-0000-0000ED0B0000}"/>
    <cellStyle name="Calcolo 11 5 2" xfId="16140" xr:uid="{A57418A7-3FB2-4D4E-A52F-4AD04F313E5B}"/>
    <cellStyle name="Calcolo 11 6" xfId="2984" xr:uid="{00000000-0005-0000-0000-0000EE0B0000}"/>
    <cellStyle name="Calcolo 11 6 2" xfId="16141" xr:uid="{D3A91A0E-C2DA-4A73-AB3E-C6A198D10BC2}"/>
    <cellStyle name="Calcolo 11 7" xfId="16132" xr:uid="{BB60B665-700C-40C1-8428-405E74D350FD}"/>
    <cellStyle name="Calcolo 12" xfId="2985" xr:uid="{00000000-0005-0000-0000-0000EF0B0000}"/>
    <cellStyle name="Calcolo 12 2" xfId="2986" xr:uid="{00000000-0005-0000-0000-0000F00B0000}"/>
    <cellStyle name="Calcolo 12 2 2" xfId="2987" xr:uid="{00000000-0005-0000-0000-0000F10B0000}"/>
    <cellStyle name="Calcolo 12 2 2 2" xfId="16144" xr:uid="{16CB9F34-E21A-418C-8A08-D98BACA106F5}"/>
    <cellStyle name="Calcolo 12 2 3" xfId="2988" xr:uid="{00000000-0005-0000-0000-0000F20B0000}"/>
    <cellStyle name="Calcolo 12 2 3 2" xfId="16145" xr:uid="{57FADD2E-31C0-4D7B-9902-0C7D2B5C7CAA}"/>
    <cellStyle name="Calcolo 12 2 4" xfId="2989" xr:uid="{00000000-0005-0000-0000-0000F30B0000}"/>
    <cellStyle name="Calcolo 12 2 4 2" xfId="16146" xr:uid="{5E8097B8-BC02-4952-B994-738F646509D9}"/>
    <cellStyle name="Calcolo 12 2 5" xfId="2990" xr:uid="{00000000-0005-0000-0000-0000F40B0000}"/>
    <cellStyle name="Calcolo 12 2 5 2" xfId="16147" xr:uid="{C20FD535-BFFD-4223-BF72-ED0E83901A5C}"/>
    <cellStyle name="Calcolo 12 2 6" xfId="16143" xr:uid="{71E7B28E-5884-4CFD-8CDA-0C953B0EBFC8}"/>
    <cellStyle name="Calcolo 12 3" xfId="2991" xr:uid="{00000000-0005-0000-0000-0000F50B0000}"/>
    <cellStyle name="Calcolo 12 3 2" xfId="16148" xr:uid="{7AE1244D-A708-4E86-B4C3-901C88FB800B}"/>
    <cellStyle name="Calcolo 12 4" xfId="2992" xr:uid="{00000000-0005-0000-0000-0000F60B0000}"/>
    <cellStyle name="Calcolo 12 4 2" xfId="16149" xr:uid="{0AA809F3-F2D8-4B89-9612-84DA112DA82E}"/>
    <cellStyle name="Calcolo 12 5" xfId="2993" xr:uid="{00000000-0005-0000-0000-0000F70B0000}"/>
    <cellStyle name="Calcolo 12 5 2" xfId="16150" xr:uid="{A6BEAD7B-6212-495D-80BE-2CB9F4049D28}"/>
    <cellStyle name="Calcolo 12 6" xfId="2994" xr:uid="{00000000-0005-0000-0000-0000F80B0000}"/>
    <cellStyle name="Calcolo 12 6 2" xfId="16151" xr:uid="{0344F287-4BBE-442D-A376-22CFF57E778E}"/>
    <cellStyle name="Calcolo 12 7" xfId="16142" xr:uid="{2FBED74E-4EBC-4279-8C58-683B48CACBF4}"/>
    <cellStyle name="Calcolo 13" xfId="2995" xr:uid="{00000000-0005-0000-0000-0000F90B0000}"/>
    <cellStyle name="Calcolo 13 2" xfId="2996" xr:uid="{00000000-0005-0000-0000-0000FA0B0000}"/>
    <cellStyle name="Calcolo 13 2 2" xfId="2997" xr:uid="{00000000-0005-0000-0000-0000FB0B0000}"/>
    <cellStyle name="Calcolo 13 2 2 2" xfId="16154" xr:uid="{31AF0D55-B844-4E67-85E0-6D9BB0B8777B}"/>
    <cellStyle name="Calcolo 13 2 3" xfId="2998" xr:uid="{00000000-0005-0000-0000-0000FC0B0000}"/>
    <cellStyle name="Calcolo 13 2 3 2" xfId="16155" xr:uid="{4338CAFA-31AB-4BC2-84EE-2150E26D6224}"/>
    <cellStyle name="Calcolo 13 2 4" xfId="2999" xr:uid="{00000000-0005-0000-0000-0000FD0B0000}"/>
    <cellStyle name="Calcolo 13 2 4 2" xfId="16156" xr:uid="{6B1582A3-408A-47E8-A9AD-CD6E859E6FC2}"/>
    <cellStyle name="Calcolo 13 2 5" xfId="3000" xr:uid="{00000000-0005-0000-0000-0000FE0B0000}"/>
    <cellStyle name="Calcolo 13 2 5 2" xfId="16157" xr:uid="{FA3130B4-3558-4004-ABB0-C69B331D9363}"/>
    <cellStyle name="Calcolo 13 2 6" xfId="16153" xr:uid="{9C49200B-8300-4BC0-A5F5-4DC39F686C7D}"/>
    <cellStyle name="Calcolo 13 3" xfId="3001" xr:uid="{00000000-0005-0000-0000-0000FF0B0000}"/>
    <cellStyle name="Calcolo 13 3 2" xfId="16158" xr:uid="{312536F1-4DAE-4128-803E-85AC276987E4}"/>
    <cellStyle name="Calcolo 13 4" xfId="3002" xr:uid="{00000000-0005-0000-0000-0000000C0000}"/>
    <cellStyle name="Calcolo 13 4 2" xfId="16159" xr:uid="{C5BF6718-13E8-4ACA-BA17-296AE3CD936E}"/>
    <cellStyle name="Calcolo 13 5" xfId="3003" xr:uid="{00000000-0005-0000-0000-0000010C0000}"/>
    <cellStyle name="Calcolo 13 5 2" xfId="16160" xr:uid="{3475F90D-FF6B-4345-B4C9-026E9A7ED1D1}"/>
    <cellStyle name="Calcolo 13 6" xfId="3004" xr:uid="{00000000-0005-0000-0000-0000020C0000}"/>
    <cellStyle name="Calcolo 13 6 2" xfId="16161" xr:uid="{74C37D13-E8FB-4821-8072-B8AB1C413CCB}"/>
    <cellStyle name="Calcolo 13 7" xfId="16152" xr:uid="{009AAFDD-9F66-4F0E-A38A-D0AB8A396246}"/>
    <cellStyle name="Calcolo 14" xfId="3005" xr:uid="{00000000-0005-0000-0000-0000030C0000}"/>
    <cellStyle name="Calcolo 14 2" xfId="3006" xr:uid="{00000000-0005-0000-0000-0000040C0000}"/>
    <cellStyle name="Calcolo 14 2 2" xfId="3007" xr:uid="{00000000-0005-0000-0000-0000050C0000}"/>
    <cellStyle name="Calcolo 14 2 2 2" xfId="16164" xr:uid="{90E98977-1ED5-4405-87C0-ACA4FA6738AD}"/>
    <cellStyle name="Calcolo 14 2 3" xfId="3008" xr:uid="{00000000-0005-0000-0000-0000060C0000}"/>
    <cellStyle name="Calcolo 14 2 3 2" xfId="16165" xr:uid="{028782B4-EAD6-4095-B81D-F18FA6C760C8}"/>
    <cellStyle name="Calcolo 14 2 4" xfId="3009" xr:uid="{00000000-0005-0000-0000-0000070C0000}"/>
    <cellStyle name="Calcolo 14 2 4 2" xfId="16166" xr:uid="{8AECD4F2-C9C8-4361-832B-34C4B8D93D1F}"/>
    <cellStyle name="Calcolo 14 2 5" xfId="3010" xr:uid="{00000000-0005-0000-0000-0000080C0000}"/>
    <cellStyle name="Calcolo 14 2 5 2" xfId="16167" xr:uid="{049B546C-BAB6-4FFE-95AC-31B9E436E085}"/>
    <cellStyle name="Calcolo 14 2 6" xfId="16163" xr:uid="{C2438DC5-83BE-423D-9007-EBF8C640AFFB}"/>
    <cellStyle name="Calcolo 14 3" xfId="3011" xr:uid="{00000000-0005-0000-0000-0000090C0000}"/>
    <cellStyle name="Calcolo 14 3 2" xfId="16168" xr:uid="{40A37169-0228-4EBC-B221-66162302408E}"/>
    <cellStyle name="Calcolo 14 4" xfId="3012" xr:uid="{00000000-0005-0000-0000-00000A0C0000}"/>
    <cellStyle name="Calcolo 14 4 2" xfId="16169" xr:uid="{906664D3-DD5F-4689-8D02-E094752A3928}"/>
    <cellStyle name="Calcolo 14 5" xfId="3013" xr:uid="{00000000-0005-0000-0000-00000B0C0000}"/>
    <cellStyle name="Calcolo 14 5 2" xfId="16170" xr:uid="{B8526C21-97CC-46EA-B78D-AB597A42F8B8}"/>
    <cellStyle name="Calcolo 14 6" xfId="3014" xr:uid="{00000000-0005-0000-0000-00000C0C0000}"/>
    <cellStyle name="Calcolo 14 6 2" xfId="16171" xr:uid="{F87B8BC8-C2C7-4CE4-8B19-B3BEC3A7A506}"/>
    <cellStyle name="Calcolo 14 7" xfId="16162" xr:uid="{8DDCA994-6C20-4410-814A-392A0D201E6E}"/>
    <cellStyle name="Calcolo 15" xfId="3015" xr:uid="{00000000-0005-0000-0000-00000D0C0000}"/>
    <cellStyle name="Calcolo 15 2" xfId="3016" xr:uid="{00000000-0005-0000-0000-00000E0C0000}"/>
    <cellStyle name="Calcolo 15 2 2" xfId="3017" xr:uid="{00000000-0005-0000-0000-00000F0C0000}"/>
    <cellStyle name="Calcolo 15 2 2 2" xfId="16174" xr:uid="{BCF5AB16-01E1-4A7D-847B-09F99A1BF27D}"/>
    <cellStyle name="Calcolo 15 2 3" xfId="3018" xr:uid="{00000000-0005-0000-0000-0000100C0000}"/>
    <cellStyle name="Calcolo 15 2 3 2" xfId="16175" xr:uid="{47E7D9F1-84CC-428B-8956-3EF4A4BED099}"/>
    <cellStyle name="Calcolo 15 2 4" xfId="3019" xr:uid="{00000000-0005-0000-0000-0000110C0000}"/>
    <cellStyle name="Calcolo 15 2 4 2" xfId="16176" xr:uid="{99415197-6871-4E0E-ACEB-8AEDFCDF562A}"/>
    <cellStyle name="Calcolo 15 2 5" xfId="3020" xr:uid="{00000000-0005-0000-0000-0000120C0000}"/>
    <cellStyle name="Calcolo 15 2 5 2" xfId="16177" xr:uid="{8867A9A7-AAD0-4BFF-92E6-E5E7A927A437}"/>
    <cellStyle name="Calcolo 15 2 6" xfId="16173" xr:uid="{3F3A47F1-57C0-4F96-BDC9-8F76B00ACE06}"/>
    <cellStyle name="Calcolo 15 3" xfId="3021" xr:uid="{00000000-0005-0000-0000-0000130C0000}"/>
    <cellStyle name="Calcolo 15 3 2" xfId="16178" xr:uid="{E9937E12-6A67-40C3-9201-7BCF93961B2D}"/>
    <cellStyle name="Calcolo 15 4" xfId="3022" xr:uid="{00000000-0005-0000-0000-0000140C0000}"/>
    <cellStyle name="Calcolo 15 4 2" xfId="16179" xr:uid="{C9BEA963-A4A9-4856-9162-C8D010D2A080}"/>
    <cellStyle name="Calcolo 15 5" xfId="3023" xr:uid="{00000000-0005-0000-0000-0000150C0000}"/>
    <cellStyle name="Calcolo 15 5 2" xfId="16180" xr:uid="{B85548CB-0C80-47E8-9624-9BFC2A99D295}"/>
    <cellStyle name="Calcolo 15 6" xfId="3024" xr:uid="{00000000-0005-0000-0000-0000160C0000}"/>
    <cellStyle name="Calcolo 15 6 2" xfId="16181" xr:uid="{E8A44760-7F6C-41B3-BC1D-61311A83AAFB}"/>
    <cellStyle name="Calcolo 15 7" xfId="16172" xr:uid="{14C124A7-0548-4D1C-8E02-607A29485AAC}"/>
    <cellStyle name="Calcolo 16" xfId="3025" xr:uid="{00000000-0005-0000-0000-0000170C0000}"/>
    <cellStyle name="Calcolo 16 2" xfId="3026" xr:uid="{00000000-0005-0000-0000-0000180C0000}"/>
    <cellStyle name="Calcolo 16 2 2" xfId="3027" xr:uid="{00000000-0005-0000-0000-0000190C0000}"/>
    <cellStyle name="Calcolo 16 2 2 2" xfId="16184" xr:uid="{CE8AF335-6665-4FF5-BD6A-12088E53296F}"/>
    <cellStyle name="Calcolo 16 2 3" xfId="3028" xr:uid="{00000000-0005-0000-0000-00001A0C0000}"/>
    <cellStyle name="Calcolo 16 2 3 2" xfId="16185" xr:uid="{DF3F4AEA-97EE-461B-B4AF-51ED2A5C1EA6}"/>
    <cellStyle name="Calcolo 16 2 4" xfId="3029" xr:uid="{00000000-0005-0000-0000-00001B0C0000}"/>
    <cellStyle name="Calcolo 16 2 4 2" xfId="16186" xr:uid="{5C2DC9D4-C38B-407E-82AD-AF1F6517CB84}"/>
    <cellStyle name="Calcolo 16 2 5" xfId="3030" xr:uid="{00000000-0005-0000-0000-00001C0C0000}"/>
    <cellStyle name="Calcolo 16 2 5 2" xfId="16187" xr:uid="{CB13DF22-68E7-4723-B08E-F97DBFCE1733}"/>
    <cellStyle name="Calcolo 16 2 6" xfId="16183" xr:uid="{DB5698C3-452E-402D-B29F-2B6CBB2593C5}"/>
    <cellStyle name="Calcolo 16 3" xfId="3031" xr:uid="{00000000-0005-0000-0000-00001D0C0000}"/>
    <cellStyle name="Calcolo 16 3 2" xfId="16188" xr:uid="{056B07CD-E271-410A-8C62-87A725871A34}"/>
    <cellStyle name="Calcolo 16 4" xfId="3032" xr:uid="{00000000-0005-0000-0000-00001E0C0000}"/>
    <cellStyle name="Calcolo 16 4 2" xfId="16189" xr:uid="{7BBE9B54-6F26-4E6A-BD87-08DAB66B59D7}"/>
    <cellStyle name="Calcolo 16 5" xfId="3033" xr:uid="{00000000-0005-0000-0000-00001F0C0000}"/>
    <cellStyle name="Calcolo 16 5 2" xfId="16190" xr:uid="{19181E43-FAAE-4B37-B5BF-7141CB85A525}"/>
    <cellStyle name="Calcolo 16 6" xfId="3034" xr:uid="{00000000-0005-0000-0000-0000200C0000}"/>
    <cellStyle name="Calcolo 16 6 2" xfId="16191" xr:uid="{D1E5306A-2C0D-4626-9D7A-F189E341ED77}"/>
    <cellStyle name="Calcolo 16 7" xfId="16182" xr:uid="{047BCF3A-35C4-4369-97FF-FE389B7C774F}"/>
    <cellStyle name="Calcolo 17" xfId="3035" xr:uid="{00000000-0005-0000-0000-0000210C0000}"/>
    <cellStyle name="Calcolo 17 2" xfId="3036" xr:uid="{00000000-0005-0000-0000-0000220C0000}"/>
    <cellStyle name="Calcolo 17 2 2" xfId="16193" xr:uid="{A4EBF3D0-C0DD-464A-A21C-BCCC7BCD0A43}"/>
    <cellStyle name="Calcolo 17 3" xfId="3037" xr:uid="{00000000-0005-0000-0000-0000230C0000}"/>
    <cellStyle name="Calcolo 17 3 2" xfId="16194" xr:uid="{C877B875-0288-48D6-BF8F-3AC20F8850B3}"/>
    <cellStyle name="Calcolo 17 4" xfId="3038" xr:uid="{00000000-0005-0000-0000-0000240C0000}"/>
    <cellStyle name="Calcolo 17 4 2" xfId="16195" xr:uid="{066FD4A7-C337-4E9D-865E-F70D23763FEA}"/>
    <cellStyle name="Calcolo 17 5" xfId="3039" xr:uid="{00000000-0005-0000-0000-0000250C0000}"/>
    <cellStyle name="Calcolo 17 5 2" xfId="16196" xr:uid="{F9B9267F-1E80-4E3A-8D22-C9F850771BCA}"/>
    <cellStyle name="Calcolo 17 6" xfId="16192" xr:uid="{D05FBD19-7449-44E1-859C-6ADAA70DC5B6}"/>
    <cellStyle name="Calcolo 18" xfId="3040" xr:uid="{00000000-0005-0000-0000-0000260C0000}"/>
    <cellStyle name="Calcolo 18 2" xfId="3041" xr:uid="{00000000-0005-0000-0000-0000270C0000}"/>
    <cellStyle name="Calcolo 18 2 2" xfId="16198" xr:uid="{4093A18E-22F0-4CEE-BA36-ADD41B53206E}"/>
    <cellStyle name="Calcolo 18 3" xfId="3042" xr:uid="{00000000-0005-0000-0000-0000280C0000}"/>
    <cellStyle name="Calcolo 18 3 2" xfId="16199" xr:uid="{9B0C4ADF-8012-46E3-9060-1CAB33C0B48A}"/>
    <cellStyle name="Calcolo 18 4" xfId="3043" xr:uid="{00000000-0005-0000-0000-0000290C0000}"/>
    <cellStyle name="Calcolo 18 4 2" xfId="16200" xr:uid="{8C79AC7B-1273-46D6-ACC2-9D01CEBBC8C6}"/>
    <cellStyle name="Calcolo 18 5" xfId="3044" xr:uid="{00000000-0005-0000-0000-00002A0C0000}"/>
    <cellStyle name="Calcolo 18 5 2" xfId="16201" xr:uid="{FBF94F91-7E0F-41FF-AA07-96ECD8F34677}"/>
    <cellStyle name="Calcolo 18 6" xfId="16197" xr:uid="{E737BB84-F21D-4412-929D-F244E6344683}"/>
    <cellStyle name="Calcolo 2" xfId="3045" xr:uid="{00000000-0005-0000-0000-00002B0C0000}"/>
    <cellStyle name="Calcolo 2 2" xfId="3046" xr:uid="{00000000-0005-0000-0000-00002C0C0000}"/>
    <cellStyle name="Calcolo 2 2 2" xfId="3047" xr:uid="{00000000-0005-0000-0000-00002D0C0000}"/>
    <cellStyle name="Calcolo 2 2 2 2" xfId="16204" xr:uid="{47DAAC66-DAC7-4890-943A-8E83C034B304}"/>
    <cellStyle name="Calcolo 2 2 3" xfId="3048" xr:uid="{00000000-0005-0000-0000-00002E0C0000}"/>
    <cellStyle name="Calcolo 2 2 3 2" xfId="16205" xr:uid="{9665AAF4-69C1-4473-B086-8BFE4272B488}"/>
    <cellStyle name="Calcolo 2 2 4" xfId="3049" xr:uid="{00000000-0005-0000-0000-00002F0C0000}"/>
    <cellStyle name="Calcolo 2 2 4 2" xfId="16206" xr:uid="{A69031AF-2539-4744-B201-A23A4E2F2C0B}"/>
    <cellStyle name="Calcolo 2 2 5" xfId="3050" xr:uid="{00000000-0005-0000-0000-0000300C0000}"/>
    <cellStyle name="Calcolo 2 2 5 2" xfId="16207" xr:uid="{37F50A91-A204-40D3-9FE1-C5ECDA5E94B2}"/>
    <cellStyle name="Calcolo 2 2 6" xfId="16203" xr:uid="{38C303AB-15CF-4D3C-894F-5E1AE308D034}"/>
    <cellStyle name="Calcolo 2 3" xfId="3051" xr:uid="{00000000-0005-0000-0000-0000310C0000}"/>
    <cellStyle name="Calcolo 2 3 2" xfId="16208" xr:uid="{48FCB065-59E4-424F-BE1A-AAE21C2606F4}"/>
    <cellStyle name="Calcolo 2 4" xfId="3052" xr:uid="{00000000-0005-0000-0000-0000320C0000}"/>
    <cellStyle name="Calcolo 2 4 2" xfId="16209" xr:uid="{76EF05FA-C568-4005-97AF-E16B21B3BE57}"/>
    <cellStyle name="Calcolo 2 5" xfId="3053" xr:uid="{00000000-0005-0000-0000-0000330C0000}"/>
    <cellStyle name="Calcolo 2 5 2" xfId="16210" xr:uid="{2D3BDF62-0F7A-4069-8D95-EB31EAAC0E75}"/>
    <cellStyle name="Calcolo 2 6" xfId="3054" xr:uid="{00000000-0005-0000-0000-0000340C0000}"/>
    <cellStyle name="Calcolo 2 6 2" xfId="16211" xr:uid="{4F60A7E7-D484-4ABA-935D-C9DB99E2B50C}"/>
    <cellStyle name="Calcolo 2 7" xfId="16202" xr:uid="{6D8C5841-2D5E-43DB-B4D0-9FCBF9582918}"/>
    <cellStyle name="Calcolo 3" xfId="3055" xr:uid="{00000000-0005-0000-0000-0000350C0000}"/>
    <cellStyle name="Calcolo 3 2" xfId="3056" xr:uid="{00000000-0005-0000-0000-0000360C0000}"/>
    <cellStyle name="Calcolo 3 2 2" xfId="3057" xr:uid="{00000000-0005-0000-0000-0000370C0000}"/>
    <cellStyle name="Calcolo 3 2 2 2" xfId="16214" xr:uid="{CBDFA98F-AF52-44E9-928E-8C5EA50EF47F}"/>
    <cellStyle name="Calcolo 3 2 3" xfId="3058" xr:uid="{00000000-0005-0000-0000-0000380C0000}"/>
    <cellStyle name="Calcolo 3 2 3 2" xfId="16215" xr:uid="{53365526-F045-4E30-8BD9-D42DEF09D2FF}"/>
    <cellStyle name="Calcolo 3 2 4" xfId="3059" xr:uid="{00000000-0005-0000-0000-0000390C0000}"/>
    <cellStyle name="Calcolo 3 2 4 2" xfId="16216" xr:uid="{D772A0F2-8B79-4F4C-AE73-A0F57187A6C4}"/>
    <cellStyle name="Calcolo 3 2 5" xfId="3060" xr:uid="{00000000-0005-0000-0000-00003A0C0000}"/>
    <cellStyle name="Calcolo 3 2 5 2" xfId="16217" xr:uid="{972DD750-A26A-4F4D-B914-9E99E2863027}"/>
    <cellStyle name="Calcolo 3 2 6" xfId="16213" xr:uid="{BB248C3B-1FD6-4627-8B63-1C0E3152A37C}"/>
    <cellStyle name="Calcolo 3 3" xfId="3061" xr:uid="{00000000-0005-0000-0000-00003B0C0000}"/>
    <cellStyle name="Calcolo 3 3 2" xfId="16218" xr:uid="{FD1C1D31-E5FC-4B18-A2F1-966EAD995D7F}"/>
    <cellStyle name="Calcolo 3 4" xfId="3062" xr:uid="{00000000-0005-0000-0000-00003C0C0000}"/>
    <cellStyle name="Calcolo 3 4 2" xfId="16219" xr:uid="{5129CCB1-B488-4F81-A714-C4ED6D5A7CAD}"/>
    <cellStyle name="Calcolo 3 5" xfId="3063" xr:uid="{00000000-0005-0000-0000-00003D0C0000}"/>
    <cellStyle name="Calcolo 3 5 2" xfId="16220" xr:uid="{3877463E-81AC-4DE3-8CE0-A07ED992605B}"/>
    <cellStyle name="Calcolo 3 6" xfId="3064" xr:uid="{00000000-0005-0000-0000-00003E0C0000}"/>
    <cellStyle name="Calcolo 3 6 2" xfId="16221" xr:uid="{91ED30FB-2370-401C-9E2F-114BC6A00FC2}"/>
    <cellStyle name="Calcolo 3 7" xfId="16212" xr:uid="{9A808E61-D416-49CD-8F0E-2C0E02A55B38}"/>
    <cellStyle name="Calcolo 4" xfId="3065" xr:uid="{00000000-0005-0000-0000-00003F0C0000}"/>
    <cellStyle name="Calcolo 4 2" xfId="3066" xr:uid="{00000000-0005-0000-0000-0000400C0000}"/>
    <cellStyle name="Calcolo 4 2 2" xfId="3067" xr:uid="{00000000-0005-0000-0000-0000410C0000}"/>
    <cellStyle name="Calcolo 4 2 2 2" xfId="16224" xr:uid="{7577AA34-3AB0-46F0-AB20-9F90D4E90249}"/>
    <cellStyle name="Calcolo 4 2 3" xfId="3068" xr:uid="{00000000-0005-0000-0000-0000420C0000}"/>
    <cellStyle name="Calcolo 4 2 3 2" xfId="16225" xr:uid="{FEE158CB-B776-4CAE-A72C-DA6205BE87C0}"/>
    <cellStyle name="Calcolo 4 2 4" xfId="3069" xr:uid="{00000000-0005-0000-0000-0000430C0000}"/>
    <cellStyle name="Calcolo 4 2 4 2" xfId="16226" xr:uid="{0127670A-2F94-4A38-AB93-0F2F7082EF5E}"/>
    <cellStyle name="Calcolo 4 2 5" xfId="3070" xr:uid="{00000000-0005-0000-0000-0000440C0000}"/>
    <cellStyle name="Calcolo 4 2 5 2" xfId="16227" xr:uid="{75DF0C00-4DA0-446D-ABFD-69F3C64EFEBC}"/>
    <cellStyle name="Calcolo 4 2 6" xfId="16223" xr:uid="{CB662E76-3E4F-41BA-B4B3-1C065879E1B8}"/>
    <cellStyle name="Calcolo 4 3" xfId="3071" xr:uid="{00000000-0005-0000-0000-0000450C0000}"/>
    <cellStyle name="Calcolo 4 3 2" xfId="16228" xr:uid="{60DD10D4-6C4A-405C-800A-D49D2C2F6F3E}"/>
    <cellStyle name="Calcolo 4 4" xfId="3072" xr:uid="{00000000-0005-0000-0000-0000460C0000}"/>
    <cellStyle name="Calcolo 4 4 2" xfId="16229" xr:uid="{534EC9C1-D7F7-472C-97FB-CC5666353C22}"/>
    <cellStyle name="Calcolo 4 5" xfId="3073" xr:uid="{00000000-0005-0000-0000-0000470C0000}"/>
    <cellStyle name="Calcolo 4 5 2" xfId="16230" xr:uid="{0D799915-C99D-4E6C-A2D0-28A942489357}"/>
    <cellStyle name="Calcolo 4 6" xfId="3074" xr:uid="{00000000-0005-0000-0000-0000480C0000}"/>
    <cellStyle name="Calcolo 4 6 2" xfId="16231" xr:uid="{D1668E1C-D9AE-4EDF-B100-F240A172CE23}"/>
    <cellStyle name="Calcolo 4 7" xfId="16222" xr:uid="{7466BD95-FEFE-4C39-8A55-41C227E501BB}"/>
    <cellStyle name="Calcolo 5" xfId="3075" xr:uid="{00000000-0005-0000-0000-0000490C0000}"/>
    <cellStyle name="Calcolo 5 2" xfId="3076" xr:uid="{00000000-0005-0000-0000-00004A0C0000}"/>
    <cellStyle name="Calcolo 5 2 2" xfId="3077" xr:uid="{00000000-0005-0000-0000-00004B0C0000}"/>
    <cellStyle name="Calcolo 5 2 2 2" xfId="16234" xr:uid="{604EA00D-9037-4574-9883-15A75652E4E6}"/>
    <cellStyle name="Calcolo 5 2 3" xfId="3078" xr:uid="{00000000-0005-0000-0000-00004C0C0000}"/>
    <cellStyle name="Calcolo 5 2 3 2" xfId="16235" xr:uid="{36CF5135-2E42-4E2C-B24D-21CAD8E97ED7}"/>
    <cellStyle name="Calcolo 5 2 4" xfId="3079" xr:uid="{00000000-0005-0000-0000-00004D0C0000}"/>
    <cellStyle name="Calcolo 5 2 4 2" xfId="16236" xr:uid="{B9884A31-16BF-4DD9-9A75-6C52A9A4FDA5}"/>
    <cellStyle name="Calcolo 5 2 5" xfId="3080" xr:uid="{00000000-0005-0000-0000-00004E0C0000}"/>
    <cellStyle name="Calcolo 5 2 5 2" xfId="16237" xr:uid="{F07ADEB2-AF0B-4157-8C52-9DE6F03E5408}"/>
    <cellStyle name="Calcolo 5 2 6" xfId="16233" xr:uid="{B6D2072D-B816-4D5F-B742-E39F5D342458}"/>
    <cellStyle name="Calcolo 5 3" xfId="3081" xr:uid="{00000000-0005-0000-0000-00004F0C0000}"/>
    <cellStyle name="Calcolo 5 3 2" xfId="16238" xr:uid="{B82D1C42-DD0F-4B65-AE78-2B7CDFFE6B67}"/>
    <cellStyle name="Calcolo 5 4" xfId="3082" xr:uid="{00000000-0005-0000-0000-0000500C0000}"/>
    <cellStyle name="Calcolo 5 4 2" xfId="16239" xr:uid="{85525E3D-6782-4FBE-99C7-28D952E3D02E}"/>
    <cellStyle name="Calcolo 5 5" xfId="3083" xr:uid="{00000000-0005-0000-0000-0000510C0000}"/>
    <cellStyle name="Calcolo 5 5 2" xfId="16240" xr:uid="{A14A9B4B-DCE7-4F8E-AFDB-E9CD69668514}"/>
    <cellStyle name="Calcolo 5 6" xfId="3084" xr:uid="{00000000-0005-0000-0000-0000520C0000}"/>
    <cellStyle name="Calcolo 5 6 2" xfId="16241" xr:uid="{54F3375A-7CD1-4324-9F85-416247B2E120}"/>
    <cellStyle name="Calcolo 5 7" xfId="16232" xr:uid="{9EE6E10C-C71E-4F4D-BC40-F8E9EA285D6F}"/>
    <cellStyle name="Calcolo 6" xfId="3085" xr:uid="{00000000-0005-0000-0000-0000530C0000}"/>
    <cellStyle name="Calcolo 6 2" xfId="3086" xr:uid="{00000000-0005-0000-0000-0000540C0000}"/>
    <cellStyle name="Calcolo 6 2 2" xfId="3087" xr:uid="{00000000-0005-0000-0000-0000550C0000}"/>
    <cellStyle name="Calcolo 6 2 2 2" xfId="16244" xr:uid="{8F0EBE15-9585-4B36-BDA0-00154C75369A}"/>
    <cellStyle name="Calcolo 6 2 3" xfId="3088" xr:uid="{00000000-0005-0000-0000-0000560C0000}"/>
    <cellStyle name="Calcolo 6 2 3 2" xfId="16245" xr:uid="{776211D5-5CF2-4131-858D-FFE70ED72258}"/>
    <cellStyle name="Calcolo 6 2 4" xfId="3089" xr:uid="{00000000-0005-0000-0000-0000570C0000}"/>
    <cellStyle name="Calcolo 6 2 4 2" xfId="16246" xr:uid="{2EF38D08-24C5-4E61-A88F-6380739A4373}"/>
    <cellStyle name="Calcolo 6 2 5" xfId="3090" xr:uid="{00000000-0005-0000-0000-0000580C0000}"/>
    <cellStyle name="Calcolo 6 2 5 2" xfId="16247" xr:uid="{8EE7AC0C-7B7E-470F-A1D3-E318583A145F}"/>
    <cellStyle name="Calcolo 6 2 6" xfId="16243" xr:uid="{051B38B5-5CE7-43B0-8AD4-FA5363DCF02F}"/>
    <cellStyle name="Calcolo 6 3" xfId="3091" xr:uid="{00000000-0005-0000-0000-0000590C0000}"/>
    <cellStyle name="Calcolo 6 3 2" xfId="16248" xr:uid="{087AFF36-0C9F-4EBD-BE99-AD4416134FF0}"/>
    <cellStyle name="Calcolo 6 4" xfId="3092" xr:uid="{00000000-0005-0000-0000-00005A0C0000}"/>
    <cellStyle name="Calcolo 6 4 2" xfId="16249" xr:uid="{8F09CE77-1E32-4942-AE9D-FAD1F3319189}"/>
    <cellStyle name="Calcolo 6 5" xfId="3093" xr:uid="{00000000-0005-0000-0000-00005B0C0000}"/>
    <cellStyle name="Calcolo 6 5 2" xfId="16250" xr:uid="{6F3E10F5-928C-436B-8D37-001296B82BF3}"/>
    <cellStyle name="Calcolo 6 6" xfId="3094" xr:uid="{00000000-0005-0000-0000-00005C0C0000}"/>
    <cellStyle name="Calcolo 6 6 2" xfId="16251" xr:uid="{A1A670E1-D966-4D30-B49A-E7CED2E390FE}"/>
    <cellStyle name="Calcolo 6 7" xfId="16242" xr:uid="{064F9369-74FC-48E5-84FA-0AB19933FAC4}"/>
    <cellStyle name="Calcolo 7" xfId="3095" xr:uid="{00000000-0005-0000-0000-00005D0C0000}"/>
    <cellStyle name="Calcolo 7 2" xfId="3096" xr:uid="{00000000-0005-0000-0000-00005E0C0000}"/>
    <cellStyle name="Calcolo 7 2 2" xfId="3097" xr:uid="{00000000-0005-0000-0000-00005F0C0000}"/>
    <cellStyle name="Calcolo 7 2 2 2" xfId="16254" xr:uid="{A64DC4C6-F937-4EDB-851B-AA814A847476}"/>
    <cellStyle name="Calcolo 7 2 3" xfId="3098" xr:uid="{00000000-0005-0000-0000-0000600C0000}"/>
    <cellStyle name="Calcolo 7 2 3 2" xfId="16255" xr:uid="{2196A922-D7D1-4D7D-8B1F-7591C681B93E}"/>
    <cellStyle name="Calcolo 7 2 4" xfId="3099" xr:uid="{00000000-0005-0000-0000-0000610C0000}"/>
    <cellStyle name="Calcolo 7 2 4 2" xfId="16256" xr:uid="{5AD55190-5497-4290-858A-AF1DCFC33CC4}"/>
    <cellStyle name="Calcolo 7 2 5" xfId="3100" xr:uid="{00000000-0005-0000-0000-0000620C0000}"/>
    <cellStyle name="Calcolo 7 2 5 2" xfId="16257" xr:uid="{08B2AD71-5386-4035-BF87-14BD46A04F6E}"/>
    <cellStyle name="Calcolo 7 2 6" xfId="16253" xr:uid="{139C3D63-6B77-47ED-AF88-FECE41F9386E}"/>
    <cellStyle name="Calcolo 7 3" xfId="3101" xr:uid="{00000000-0005-0000-0000-0000630C0000}"/>
    <cellStyle name="Calcolo 7 3 2" xfId="16258" xr:uid="{69CB6927-DC30-4C03-8C21-9963056FAEF2}"/>
    <cellStyle name="Calcolo 7 4" xfId="3102" xr:uid="{00000000-0005-0000-0000-0000640C0000}"/>
    <cellStyle name="Calcolo 7 4 2" xfId="16259" xr:uid="{BB63454A-E19F-4A2B-9C48-3A14B5F546CF}"/>
    <cellStyle name="Calcolo 7 5" xfId="3103" xr:uid="{00000000-0005-0000-0000-0000650C0000}"/>
    <cellStyle name="Calcolo 7 5 2" xfId="16260" xr:uid="{3EF821DD-6924-4B85-869A-2BB79B667264}"/>
    <cellStyle name="Calcolo 7 6" xfId="3104" xr:uid="{00000000-0005-0000-0000-0000660C0000}"/>
    <cellStyle name="Calcolo 7 6 2" xfId="16261" xr:uid="{05750651-2845-4ACF-88F3-7B10CBF487C2}"/>
    <cellStyle name="Calcolo 7 7" xfId="16252" xr:uid="{A7CAFA57-AA53-4BF8-AAB8-91CADC550F4D}"/>
    <cellStyle name="Calcolo 8" xfId="3105" xr:uid="{00000000-0005-0000-0000-0000670C0000}"/>
    <cellStyle name="Calcolo 8 2" xfId="3106" xr:uid="{00000000-0005-0000-0000-0000680C0000}"/>
    <cellStyle name="Calcolo 8 2 2" xfId="3107" xr:uid="{00000000-0005-0000-0000-0000690C0000}"/>
    <cellStyle name="Calcolo 8 2 2 2" xfId="16264" xr:uid="{939C326A-7E92-4C7F-BAFB-12580F24EDED}"/>
    <cellStyle name="Calcolo 8 2 3" xfId="3108" xr:uid="{00000000-0005-0000-0000-00006A0C0000}"/>
    <cellStyle name="Calcolo 8 2 3 2" xfId="16265" xr:uid="{EE252776-5D26-4CF1-B394-BCF6323FEEFB}"/>
    <cellStyle name="Calcolo 8 2 4" xfId="3109" xr:uid="{00000000-0005-0000-0000-00006B0C0000}"/>
    <cellStyle name="Calcolo 8 2 4 2" xfId="16266" xr:uid="{43D4E527-53B6-4809-BC46-7DE57AB5A8A7}"/>
    <cellStyle name="Calcolo 8 2 5" xfId="3110" xr:uid="{00000000-0005-0000-0000-00006C0C0000}"/>
    <cellStyle name="Calcolo 8 2 5 2" xfId="16267" xr:uid="{363C211B-3247-4F17-A1F0-9DCD2A84978E}"/>
    <cellStyle name="Calcolo 8 2 6" xfId="16263" xr:uid="{D2A2CF3A-2735-4FFD-8AF9-7B2655472B9F}"/>
    <cellStyle name="Calcolo 8 3" xfId="3111" xr:uid="{00000000-0005-0000-0000-00006D0C0000}"/>
    <cellStyle name="Calcolo 8 3 2" xfId="16268" xr:uid="{CE4D2320-4874-4A99-9288-BFF5C4BE9B55}"/>
    <cellStyle name="Calcolo 8 4" xfId="3112" xr:uid="{00000000-0005-0000-0000-00006E0C0000}"/>
    <cellStyle name="Calcolo 8 4 2" xfId="16269" xr:uid="{3029E0E4-D93C-4C27-AEBC-18EC594A244F}"/>
    <cellStyle name="Calcolo 8 5" xfId="3113" xr:uid="{00000000-0005-0000-0000-00006F0C0000}"/>
    <cellStyle name="Calcolo 8 5 2" xfId="16270" xr:uid="{925107E1-F085-4F8E-8B87-E0E41FBC7042}"/>
    <cellStyle name="Calcolo 8 6" xfId="3114" xr:uid="{00000000-0005-0000-0000-0000700C0000}"/>
    <cellStyle name="Calcolo 8 6 2" xfId="16271" xr:uid="{D761F991-6EE3-4A33-9E6B-11D9DD23E874}"/>
    <cellStyle name="Calcolo 8 7" xfId="16262" xr:uid="{34628023-2179-47AA-BF1C-65D2C4D5D8F6}"/>
    <cellStyle name="Calcolo 9" xfId="3115" xr:uid="{00000000-0005-0000-0000-0000710C0000}"/>
    <cellStyle name="Calcolo 9 2" xfId="3116" xr:uid="{00000000-0005-0000-0000-0000720C0000}"/>
    <cellStyle name="Calcolo 9 2 2" xfId="3117" xr:uid="{00000000-0005-0000-0000-0000730C0000}"/>
    <cellStyle name="Calcolo 9 2 2 2" xfId="16274" xr:uid="{F598007F-796A-41AC-BAFE-0A28DFA47138}"/>
    <cellStyle name="Calcolo 9 2 3" xfId="3118" xr:uid="{00000000-0005-0000-0000-0000740C0000}"/>
    <cellStyle name="Calcolo 9 2 3 2" xfId="16275" xr:uid="{F4EC17EA-61DC-4277-BFF3-80D15199AE89}"/>
    <cellStyle name="Calcolo 9 2 4" xfId="3119" xr:uid="{00000000-0005-0000-0000-0000750C0000}"/>
    <cellStyle name="Calcolo 9 2 4 2" xfId="16276" xr:uid="{34F10DFF-8758-4F51-B6FE-EF0032885A4F}"/>
    <cellStyle name="Calcolo 9 2 5" xfId="3120" xr:uid="{00000000-0005-0000-0000-0000760C0000}"/>
    <cellStyle name="Calcolo 9 2 5 2" xfId="16277" xr:uid="{8EAB2D8A-D7E9-46AD-AE74-B672AB61132E}"/>
    <cellStyle name="Calcolo 9 2 6" xfId="16273" xr:uid="{CD4B9BCF-F84C-4D7A-A35E-4384470C6045}"/>
    <cellStyle name="Calcolo 9 3" xfId="3121" xr:uid="{00000000-0005-0000-0000-0000770C0000}"/>
    <cellStyle name="Calcolo 9 3 2" xfId="16278" xr:uid="{E35ACED1-5D7A-4B39-BB31-0AA34B7F9082}"/>
    <cellStyle name="Calcolo 9 4" xfId="3122" xr:uid="{00000000-0005-0000-0000-0000780C0000}"/>
    <cellStyle name="Calcolo 9 4 2" xfId="16279" xr:uid="{D6AE4BA6-B12B-44D1-9963-79CBC7E213B5}"/>
    <cellStyle name="Calcolo 9 5" xfId="3123" xr:uid="{00000000-0005-0000-0000-0000790C0000}"/>
    <cellStyle name="Calcolo 9 5 2" xfId="16280" xr:uid="{38065870-4711-4460-AA61-4AEC25D74D95}"/>
    <cellStyle name="Calcolo 9 6" xfId="3124" xr:uid="{00000000-0005-0000-0000-00007A0C0000}"/>
    <cellStyle name="Calcolo 9 6 2" xfId="16281" xr:uid="{68F53A98-0E05-4252-923C-D7A5F9C04346}"/>
    <cellStyle name="Calcolo 9 7" xfId="16272" xr:uid="{1741FEA1-0ECE-453A-AB1A-072C188CBED4}"/>
    <cellStyle name="Calcul" xfId="14905" xr:uid="{00000000-0005-0000-0000-00007B0C0000}"/>
    <cellStyle name="Calcul 10" xfId="3125" xr:uid="{00000000-0005-0000-0000-00007C0C0000}"/>
    <cellStyle name="Calcul 10 2" xfId="3126" xr:uid="{00000000-0005-0000-0000-00007D0C0000}"/>
    <cellStyle name="Calcul 10 2 2" xfId="3127" xr:uid="{00000000-0005-0000-0000-00007E0C0000}"/>
    <cellStyle name="Calcul 10 2 2 2" xfId="16284" xr:uid="{6A04C14F-FD92-4AAD-B4B0-5CDEB7FA7113}"/>
    <cellStyle name="Calcul 10 2 3" xfId="3128" xr:uid="{00000000-0005-0000-0000-00007F0C0000}"/>
    <cellStyle name="Calcul 10 2 3 2" xfId="16285" xr:uid="{BA6F1DC7-3407-4374-BFFC-1A8AFD26B04A}"/>
    <cellStyle name="Calcul 10 2 4" xfId="3129" xr:uid="{00000000-0005-0000-0000-0000800C0000}"/>
    <cellStyle name="Calcul 10 2 4 2" xfId="16286" xr:uid="{36616E7A-9AB2-4E28-9C50-62F1735A86AA}"/>
    <cellStyle name="Calcul 10 2 5" xfId="3130" xr:uid="{00000000-0005-0000-0000-0000810C0000}"/>
    <cellStyle name="Calcul 10 2 5 2" xfId="16287" xr:uid="{FD536EFD-684C-4877-A198-2DB163455B03}"/>
    <cellStyle name="Calcul 10 2 6" xfId="16283" xr:uid="{8B20E76F-629A-4EDD-9330-1A4929360880}"/>
    <cellStyle name="Calcul 10 3" xfId="3131" xr:uid="{00000000-0005-0000-0000-0000820C0000}"/>
    <cellStyle name="Calcul 10 3 2" xfId="16288" xr:uid="{20B38516-5161-441B-B2EC-CB2EC655AE3C}"/>
    <cellStyle name="Calcul 10 4" xfId="3132" xr:uid="{00000000-0005-0000-0000-0000830C0000}"/>
    <cellStyle name="Calcul 10 4 2" xfId="16289" xr:uid="{3FC83977-1509-46D6-8F5E-6D6E057367B6}"/>
    <cellStyle name="Calcul 10 5" xfId="3133" xr:uid="{00000000-0005-0000-0000-0000840C0000}"/>
    <cellStyle name="Calcul 10 5 2" xfId="16290" xr:uid="{EFE02868-1607-4E2F-BFC0-7DCCE3EFEAC2}"/>
    <cellStyle name="Calcul 10 6" xfId="3134" xr:uid="{00000000-0005-0000-0000-0000850C0000}"/>
    <cellStyle name="Calcul 10 6 2" xfId="16291" xr:uid="{1E3B2439-83EB-4128-B8A8-8D541EDDA4FA}"/>
    <cellStyle name="Calcul 10 7" xfId="16282" xr:uid="{DC696DC8-2086-41C0-BD9C-F736799B64E2}"/>
    <cellStyle name="Calcul 11" xfId="3135" xr:uid="{00000000-0005-0000-0000-0000860C0000}"/>
    <cellStyle name="Calcul 11 2" xfId="3136" xr:uid="{00000000-0005-0000-0000-0000870C0000}"/>
    <cellStyle name="Calcul 11 2 2" xfId="3137" xr:uid="{00000000-0005-0000-0000-0000880C0000}"/>
    <cellStyle name="Calcul 11 2 2 2" xfId="16294" xr:uid="{52500AAD-05A8-49A0-A696-4F1F36593D23}"/>
    <cellStyle name="Calcul 11 2 3" xfId="3138" xr:uid="{00000000-0005-0000-0000-0000890C0000}"/>
    <cellStyle name="Calcul 11 2 3 2" xfId="16295" xr:uid="{C9BE797D-7EFE-4E6F-90C4-A975BE42EFF3}"/>
    <cellStyle name="Calcul 11 2 4" xfId="3139" xr:uid="{00000000-0005-0000-0000-00008A0C0000}"/>
    <cellStyle name="Calcul 11 2 4 2" xfId="16296" xr:uid="{02CD10BB-41F7-4C58-895D-804F4B210FB3}"/>
    <cellStyle name="Calcul 11 2 5" xfId="3140" xr:uid="{00000000-0005-0000-0000-00008B0C0000}"/>
    <cellStyle name="Calcul 11 2 5 2" xfId="16297" xr:uid="{62424856-404F-40FA-849D-6413F2844124}"/>
    <cellStyle name="Calcul 11 2 6" xfId="16293" xr:uid="{9F1F505C-7A73-45B7-92E6-426DFC40DB6E}"/>
    <cellStyle name="Calcul 11 3" xfId="3141" xr:uid="{00000000-0005-0000-0000-00008C0C0000}"/>
    <cellStyle name="Calcul 11 3 2" xfId="16298" xr:uid="{B43C3C79-6179-4B73-9108-1CDA42EE4CCC}"/>
    <cellStyle name="Calcul 11 4" xfId="3142" xr:uid="{00000000-0005-0000-0000-00008D0C0000}"/>
    <cellStyle name="Calcul 11 4 2" xfId="16299" xr:uid="{3C587ACF-D540-47D8-9DEA-3D52538FDEBD}"/>
    <cellStyle name="Calcul 11 5" xfId="3143" xr:uid="{00000000-0005-0000-0000-00008E0C0000}"/>
    <cellStyle name="Calcul 11 5 2" xfId="16300" xr:uid="{D7DE3FB5-65FD-464D-B2A4-8839165D20DE}"/>
    <cellStyle name="Calcul 11 6" xfId="3144" xr:uid="{00000000-0005-0000-0000-00008F0C0000}"/>
    <cellStyle name="Calcul 11 6 2" xfId="16301" xr:uid="{1706DC43-4840-4E10-A6C0-53C702C8D783}"/>
    <cellStyle name="Calcul 11 7" xfId="16292" xr:uid="{0F5272C4-4961-4695-A04E-1FDA45859827}"/>
    <cellStyle name="Calcul 12" xfId="3145" xr:uid="{00000000-0005-0000-0000-0000900C0000}"/>
    <cellStyle name="Calcul 12 2" xfId="3146" xr:uid="{00000000-0005-0000-0000-0000910C0000}"/>
    <cellStyle name="Calcul 12 2 2" xfId="3147" xr:uid="{00000000-0005-0000-0000-0000920C0000}"/>
    <cellStyle name="Calcul 12 2 2 2" xfId="16304" xr:uid="{066B0851-F97D-4E9C-8F83-7CE1D58E3A0D}"/>
    <cellStyle name="Calcul 12 2 3" xfId="3148" xr:uid="{00000000-0005-0000-0000-0000930C0000}"/>
    <cellStyle name="Calcul 12 2 3 2" xfId="16305" xr:uid="{6CC5AC5B-A7BE-4684-B20D-6B1C89C4F8FB}"/>
    <cellStyle name="Calcul 12 2 4" xfId="3149" xr:uid="{00000000-0005-0000-0000-0000940C0000}"/>
    <cellStyle name="Calcul 12 2 4 2" xfId="16306" xr:uid="{E5993FA3-C1F3-4EC6-97C3-9E66BA3EF402}"/>
    <cellStyle name="Calcul 12 2 5" xfId="3150" xr:uid="{00000000-0005-0000-0000-0000950C0000}"/>
    <cellStyle name="Calcul 12 2 5 2" xfId="16307" xr:uid="{5CD5A177-19AD-4465-BEC8-0E8F30CF8B48}"/>
    <cellStyle name="Calcul 12 2 6" xfId="16303" xr:uid="{CF5DE8EA-5055-4907-BD99-C5EA7A934474}"/>
    <cellStyle name="Calcul 12 3" xfId="3151" xr:uid="{00000000-0005-0000-0000-0000960C0000}"/>
    <cellStyle name="Calcul 12 3 2" xfId="16308" xr:uid="{5F7E9F5C-D584-428A-B411-34FCB282136A}"/>
    <cellStyle name="Calcul 12 4" xfId="3152" xr:uid="{00000000-0005-0000-0000-0000970C0000}"/>
    <cellStyle name="Calcul 12 4 2" xfId="16309" xr:uid="{7F0CE2C9-D0F1-475A-9434-0FE7A066A65B}"/>
    <cellStyle name="Calcul 12 5" xfId="3153" xr:uid="{00000000-0005-0000-0000-0000980C0000}"/>
    <cellStyle name="Calcul 12 5 2" xfId="16310" xr:uid="{9E1E0799-E31D-4BB2-B7A3-BB753B6730FD}"/>
    <cellStyle name="Calcul 12 6" xfId="3154" xr:uid="{00000000-0005-0000-0000-0000990C0000}"/>
    <cellStyle name="Calcul 12 6 2" xfId="16311" xr:uid="{B13543C5-3694-44D0-A430-DA80A8E5B810}"/>
    <cellStyle name="Calcul 12 7" xfId="16302" xr:uid="{4438521A-1514-46B7-8EA9-00B502F71B93}"/>
    <cellStyle name="Calcul 13" xfId="3155" xr:uid="{00000000-0005-0000-0000-00009A0C0000}"/>
    <cellStyle name="Calcul 13 2" xfId="3156" xr:uid="{00000000-0005-0000-0000-00009B0C0000}"/>
    <cellStyle name="Calcul 13 2 2" xfId="3157" xr:uid="{00000000-0005-0000-0000-00009C0C0000}"/>
    <cellStyle name="Calcul 13 2 2 2" xfId="16314" xr:uid="{AFA5635D-C791-4001-A15C-1FE126AF9889}"/>
    <cellStyle name="Calcul 13 2 3" xfId="3158" xr:uid="{00000000-0005-0000-0000-00009D0C0000}"/>
    <cellStyle name="Calcul 13 2 3 2" xfId="16315" xr:uid="{06D12653-7FEA-44CC-B2B5-E20B3238CC5B}"/>
    <cellStyle name="Calcul 13 2 4" xfId="3159" xr:uid="{00000000-0005-0000-0000-00009E0C0000}"/>
    <cellStyle name="Calcul 13 2 4 2" xfId="16316" xr:uid="{658CAF95-F595-452C-B34A-9194E2F708E4}"/>
    <cellStyle name="Calcul 13 2 5" xfId="3160" xr:uid="{00000000-0005-0000-0000-00009F0C0000}"/>
    <cellStyle name="Calcul 13 2 5 2" xfId="16317" xr:uid="{A71089DF-D3C9-407A-83D8-959EE907F972}"/>
    <cellStyle name="Calcul 13 2 6" xfId="16313" xr:uid="{186C958A-6DD8-4242-82D2-9BF953D566B6}"/>
    <cellStyle name="Calcul 13 3" xfId="3161" xr:uid="{00000000-0005-0000-0000-0000A00C0000}"/>
    <cellStyle name="Calcul 13 3 2" xfId="16318" xr:uid="{198B6D15-2ACB-4F80-B537-EA6768F6207B}"/>
    <cellStyle name="Calcul 13 4" xfId="3162" xr:uid="{00000000-0005-0000-0000-0000A10C0000}"/>
    <cellStyle name="Calcul 13 4 2" xfId="16319" xr:uid="{2CC05135-7F83-42B0-9B6B-8EC6335B8069}"/>
    <cellStyle name="Calcul 13 5" xfId="3163" xr:uid="{00000000-0005-0000-0000-0000A20C0000}"/>
    <cellStyle name="Calcul 13 5 2" xfId="16320" xr:uid="{990D7E6F-287C-4B40-8D9E-6A9AE7FED39D}"/>
    <cellStyle name="Calcul 13 6" xfId="3164" xr:uid="{00000000-0005-0000-0000-0000A30C0000}"/>
    <cellStyle name="Calcul 13 6 2" xfId="16321" xr:uid="{D2603611-B70C-4E98-B955-AE830291437A}"/>
    <cellStyle name="Calcul 13 7" xfId="16312" xr:uid="{E25D4B47-DFB7-49C6-8BFC-57CB6ADDEF13}"/>
    <cellStyle name="Calcul 14" xfId="3165" xr:uid="{00000000-0005-0000-0000-0000A40C0000}"/>
    <cellStyle name="Calcul 14 2" xfId="3166" xr:uid="{00000000-0005-0000-0000-0000A50C0000}"/>
    <cellStyle name="Calcul 14 2 2" xfId="3167" xr:uid="{00000000-0005-0000-0000-0000A60C0000}"/>
    <cellStyle name="Calcul 14 2 2 2" xfId="16324" xr:uid="{6C8F5C6D-A001-4445-8AF2-9F4BC22771EC}"/>
    <cellStyle name="Calcul 14 2 3" xfId="3168" xr:uid="{00000000-0005-0000-0000-0000A70C0000}"/>
    <cellStyle name="Calcul 14 2 3 2" xfId="16325" xr:uid="{3F1EC058-CDD5-49B7-833B-C6036F951EDC}"/>
    <cellStyle name="Calcul 14 2 4" xfId="3169" xr:uid="{00000000-0005-0000-0000-0000A80C0000}"/>
    <cellStyle name="Calcul 14 2 4 2" xfId="16326" xr:uid="{0CFBE40B-A771-47D4-896F-D0F99F8BA134}"/>
    <cellStyle name="Calcul 14 2 5" xfId="3170" xr:uid="{00000000-0005-0000-0000-0000A90C0000}"/>
    <cellStyle name="Calcul 14 2 5 2" xfId="16327" xr:uid="{CCF35A4E-53E2-4260-AB65-EEC32C61D24F}"/>
    <cellStyle name="Calcul 14 2 6" xfId="16323" xr:uid="{8CFE0729-F05F-429B-A12D-73D9F03F0D18}"/>
    <cellStyle name="Calcul 14 3" xfId="3171" xr:uid="{00000000-0005-0000-0000-0000AA0C0000}"/>
    <cellStyle name="Calcul 14 3 2" xfId="16328" xr:uid="{5920CEF4-A796-4EBA-B823-BD9F5F11E0AE}"/>
    <cellStyle name="Calcul 14 4" xfId="3172" xr:uid="{00000000-0005-0000-0000-0000AB0C0000}"/>
    <cellStyle name="Calcul 14 4 2" xfId="16329" xr:uid="{F9EB10B9-4546-4F13-B245-5A171F7E41E8}"/>
    <cellStyle name="Calcul 14 5" xfId="3173" xr:uid="{00000000-0005-0000-0000-0000AC0C0000}"/>
    <cellStyle name="Calcul 14 5 2" xfId="16330" xr:uid="{7EF7874B-3E95-4747-8D2D-155A792C7D52}"/>
    <cellStyle name="Calcul 14 6" xfId="3174" xr:uid="{00000000-0005-0000-0000-0000AD0C0000}"/>
    <cellStyle name="Calcul 14 6 2" xfId="16331" xr:uid="{432B223E-8543-420A-A5BB-EF55A45DE67F}"/>
    <cellStyle name="Calcul 14 7" xfId="16322" xr:uid="{31F6FB52-DB21-4CD7-8563-ABADA5AF7784}"/>
    <cellStyle name="Calcul 15" xfId="3175" xr:uid="{00000000-0005-0000-0000-0000AE0C0000}"/>
    <cellStyle name="Calcul 15 2" xfId="3176" xr:uid="{00000000-0005-0000-0000-0000AF0C0000}"/>
    <cellStyle name="Calcul 15 2 2" xfId="3177" xr:uid="{00000000-0005-0000-0000-0000B00C0000}"/>
    <cellStyle name="Calcul 15 2 2 2" xfId="16334" xr:uid="{9FD119AB-1379-4ACA-A7C6-224EA396D3D9}"/>
    <cellStyle name="Calcul 15 2 3" xfId="3178" xr:uid="{00000000-0005-0000-0000-0000B10C0000}"/>
    <cellStyle name="Calcul 15 2 3 2" xfId="16335" xr:uid="{49559FFB-E292-4BDA-919D-D50C98C61E5C}"/>
    <cellStyle name="Calcul 15 2 4" xfId="3179" xr:uid="{00000000-0005-0000-0000-0000B20C0000}"/>
    <cellStyle name="Calcul 15 2 4 2" xfId="16336" xr:uid="{6B847E69-FA45-4AF7-9994-CC931A1A8BCD}"/>
    <cellStyle name="Calcul 15 2 5" xfId="3180" xr:uid="{00000000-0005-0000-0000-0000B30C0000}"/>
    <cellStyle name="Calcul 15 2 5 2" xfId="16337" xr:uid="{434DD3DB-6752-4296-981C-902CED60AFC8}"/>
    <cellStyle name="Calcul 15 2 6" xfId="16333" xr:uid="{F88E8B02-B4CA-4C88-BBBF-ABD45869F7CF}"/>
    <cellStyle name="Calcul 15 3" xfId="3181" xr:uid="{00000000-0005-0000-0000-0000B40C0000}"/>
    <cellStyle name="Calcul 15 3 2" xfId="16338" xr:uid="{5B917C5C-EEF6-4BDB-AB56-65CE053495F1}"/>
    <cellStyle name="Calcul 15 4" xfId="3182" xr:uid="{00000000-0005-0000-0000-0000B50C0000}"/>
    <cellStyle name="Calcul 15 4 2" xfId="16339" xr:uid="{3CFAA649-92F3-4984-9E2D-FBDAD09583F5}"/>
    <cellStyle name="Calcul 15 5" xfId="3183" xr:uid="{00000000-0005-0000-0000-0000B60C0000}"/>
    <cellStyle name="Calcul 15 5 2" xfId="16340" xr:uid="{06A84E62-B934-4E2D-8120-05B1FF536BEA}"/>
    <cellStyle name="Calcul 15 6" xfId="3184" xr:uid="{00000000-0005-0000-0000-0000B70C0000}"/>
    <cellStyle name="Calcul 15 6 2" xfId="16341" xr:uid="{D6236719-D922-42FD-BEB3-4A26BAAE1ECA}"/>
    <cellStyle name="Calcul 15 7" xfId="16332" xr:uid="{48532B65-8C91-4F6B-8E16-99AD438E088E}"/>
    <cellStyle name="Calcul 16" xfId="3185" xr:uid="{00000000-0005-0000-0000-0000B80C0000}"/>
    <cellStyle name="Calcul 16 2" xfId="3186" xr:uid="{00000000-0005-0000-0000-0000B90C0000}"/>
    <cellStyle name="Calcul 16 2 2" xfId="16343" xr:uid="{3040061F-6FCE-405B-BBA3-8AF479752A3B}"/>
    <cellStyle name="Calcul 16 3" xfId="3187" xr:uid="{00000000-0005-0000-0000-0000BA0C0000}"/>
    <cellStyle name="Calcul 16 3 2" xfId="16344" xr:uid="{51B58826-0EC1-4773-9695-1A4BEF964160}"/>
    <cellStyle name="Calcul 16 4" xfId="3188" xr:uid="{00000000-0005-0000-0000-0000BB0C0000}"/>
    <cellStyle name="Calcul 16 4 2" xfId="16345" xr:uid="{88638757-4551-48B8-B484-A05C55792432}"/>
    <cellStyle name="Calcul 16 5" xfId="3189" xr:uid="{00000000-0005-0000-0000-0000BC0C0000}"/>
    <cellStyle name="Calcul 16 5 2" xfId="16346" xr:uid="{9383D4E1-4EC8-4F1D-87B0-86F5DF2BFF0D}"/>
    <cellStyle name="Calcul 16 6" xfId="16342" xr:uid="{9FA64456-203F-42ED-B7A0-F8CA234E1E45}"/>
    <cellStyle name="Calcul 17" xfId="3190" xr:uid="{00000000-0005-0000-0000-0000BD0C0000}"/>
    <cellStyle name="Calcul 17 2" xfId="3191" xr:uid="{00000000-0005-0000-0000-0000BE0C0000}"/>
    <cellStyle name="Calcul 17 2 2" xfId="16348" xr:uid="{A384F243-0CAE-4BEB-83CC-48C36C6AF2FA}"/>
    <cellStyle name="Calcul 17 3" xfId="3192" xr:uid="{00000000-0005-0000-0000-0000BF0C0000}"/>
    <cellStyle name="Calcul 17 3 2" xfId="16349" xr:uid="{EE23ABD0-FE27-491A-8A87-58E00DFC62E6}"/>
    <cellStyle name="Calcul 17 4" xfId="16347" xr:uid="{C71AB63A-7062-4C21-A513-564281DD18E2}"/>
    <cellStyle name="Calcul 18" xfId="3193" xr:uid="{00000000-0005-0000-0000-0000C00C0000}"/>
    <cellStyle name="Calcul 18 2" xfId="16350" xr:uid="{0E5BF369-0E8A-41F5-BDC9-8BE8914215D7}"/>
    <cellStyle name="Calcul 19" xfId="3194" xr:uid="{00000000-0005-0000-0000-0000C10C0000}"/>
    <cellStyle name="Calcul 19 2" xfId="16351" xr:uid="{8623E066-3D76-4482-BCA9-BA06E2DE0861}"/>
    <cellStyle name="Calcul 2" xfId="3195" xr:uid="{00000000-0005-0000-0000-0000C20C0000}"/>
    <cellStyle name="Calcul 2 2" xfId="3196" xr:uid="{00000000-0005-0000-0000-0000C30C0000}"/>
    <cellStyle name="Calcul 2 2 2" xfId="3197" xr:uid="{00000000-0005-0000-0000-0000C40C0000}"/>
    <cellStyle name="Calcul 2 2 2 2" xfId="3198" xr:uid="{00000000-0005-0000-0000-0000C50C0000}"/>
    <cellStyle name="Calcul 2 2 2 2 2" xfId="16355" xr:uid="{799735FB-30B0-4914-AA90-36477808C810}"/>
    <cellStyle name="Calcul 2 2 2 3" xfId="16354" xr:uid="{EFCEB524-4C8B-426B-9796-3BBC09CE7521}"/>
    <cellStyle name="Calcul 2 2 3" xfId="3199" xr:uid="{00000000-0005-0000-0000-0000C60C0000}"/>
    <cellStyle name="Calcul 2 2 3 2" xfId="3200" xr:uid="{00000000-0005-0000-0000-0000C70C0000}"/>
    <cellStyle name="Calcul 2 2 3 2 2" xfId="16357" xr:uid="{5E893477-2EB5-46AF-8676-61E24C424E7E}"/>
    <cellStyle name="Calcul 2 2 3 3" xfId="16356" xr:uid="{F83AC5DB-EB38-461B-9B50-592D81ADFB38}"/>
    <cellStyle name="Calcul 2 2 4" xfId="3201" xr:uid="{00000000-0005-0000-0000-0000C80C0000}"/>
    <cellStyle name="Calcul 2 2 4 2" xfId="3202" xr:uid="{00000000-0005-0000-0000-0000C90C0000}"/>
    <cellStyle name="Calcul 2 2 4 2 2" xfId="16359" xr:uid="{E3D46713-F337-4DCB-925C-129CE4EA06F0}"/>
    <cellStyle name="Calcul 2 2 4 3" xfId="16358" xr:uid="{CBC54FB9-BD51-4D47-96B6-032F89C302EA}"/>
    <cellStyle name="Calcul 2 2 5" xfId="3203" xr:uid="{00000000-0005-0000-0000-0000CA0C0000}"/>
    <cellStyle name="Calcul 2 2 5 2" xfId="16360" xr:uid="{3C0BD720-8BB9-401E-9478-D3BA051B6AAB}"/>
    <cellStyle name="Calcul 2 2 6" xfId="16353" xr:uid="{942D5628-EE60-48DE-B6E6-0C38BC2F3C6A}"/>
    <cellStyle name="Calcul 2 3" xfId="3204" xr:uid="{00000000-0005-0000-0000-0000CB0C0000}"/>
    <cellStyle name="Calcul 2 3 2" xfId="3205" xr:uid="{00000000-0005-0000-0000-0000CC0C0000}"/>
    <cellStyle name="Calcul 2 3 2 2" xfId="16362" xr:uid="{FF6E78F2-1B83-40B3-A1A2-FD00DB1AB857}"/>
    <cellStyle name="Calcul 2 3 3" xfId="16361" xr:uid="{52DCD173-BA77-41A1-B738-EB158B82A598}"/>
    <cellStyle name="Calcul 2 4" xfId="3206" xr:uid="{00000000-0005-0000-0000-0000CD0C0000}"/>
    <cellStyle name="Calcul 2 4 2" xfId="3207" xr:uid="{00000000-0005-0000-0000-0000CE0C0000}"/>
    <cellStyle name="Calcul 2 4 2 2" xfId="16364" xr:uid="{2DAF6207-4FFE-49AC-A38B-2E9AFBFBC9D1}"/>
    <cellStyle name="Calcul 2 4 3" xfId="16363" xr:uid="{DD5F3C3F-DE57-41FE-9B4C-E86CA48B921E}"/>
    <cellStyle name="Calcul 2 5" xfId="3208" xr:uid="{00000000-0005-0000-0000-0000CF0C0000}"/>
    <cellStyle name="Calcul 2 5 2" xfId="3209" xr:uid="{00000000-0005-0000-0000-0000D00C0000}"/>
    <cellStyle name="Calcul 2 5 2 2" xfId="16366" xr:uid="{D8A750D6-DD90-4548-8A71-26D874B840A0}"/>
    <cellStyle name="Calcul 2 5 3" xfId="16365" xr:uid="{EBB011F3-2896-4B88-B025-CA8C548F25D3}"/>
    <cellStyle name="Calcul 2 6" xfId="3210" xr:uid="{00000000-0005-0000-0000-0000D10C0000}"/>
    <cellStyle name="Calcul 2 6 2" xfId="16367" xr:uid="{7D503F50-D6E5-4C67-8D16-6085B6537AF6}"/>
    <cellStyle name="Calcul 2 7" xfId="15150" xr:uid="{00000000-0005-0000-0000-0000D20C0000}"/>
    <cellStyle name="Calcul 2 7 2" xfId="25861" xr:uid="{5C6BD147-BA25-4D9B-ABC5-122C5C35E05B}"/>
    <cellStyle name="Calcul 2 8" xfId="16352" xr:uid="{4A26A759-C101-456D-A33B-2DCF8EEE3605}"/>
    <cellStyle name="Calcul 2_130725 DSNA 2011 Dossier de révision initial" xfId="14670" xr:uid="{00000000-0005-0000-0000-0000D30C0000}"/>
    <cellStyle name="Calcul 20" xfId="3211" xr:uid="{00000000-0005-0000-0000-0000D40C0000}"/>
    <cellStyle name="Calcul 20 2" xfId="16368" xr:uid="{F2A2AD68-CD59-48D6-AF84-22EBAB86AA98}"/>
    <cellStyle name="Calcul 21" xfId="25720" xr:uid="{306E8BBC-CF19-49BC-BD50-4C22DFCFB16F}"/>
    <cellStyle name="Calcul 3" xfId="3212" xr:uid="{00000000-0005-0000-0000-0000D50C0000}"/>
    <cellStyle name="Calcul 3 2" xfId="3213" xr:uid="{00000000-0005-0000-0000-0000D60C0000}"/>
    <cellStyle name="Calcul 3 2 2" xfId="3214" xr:uid="{00000000-0005-0000-0000-0000D70C0000}"/>
    <cellStyle name="Calcul 3 2 2 2" xfId="16371" xr:uid="{74D05AEF-5BB6-4CD6-BC2C-1FBDB0E5B976}"/>
    <cellStyle name="Calcul 3 2 3" xfId="3215" xr:uid="{00000000-0005-0000-0000-0000D80C0000}"/>
    <cellStyle name="Calcul 3 2 3 2" xfId="16372" xr:uid="{8437312D-1E93-4D97-9F38-B60E4B04FABE}"/>
    <cellStyle name="Calcul 3 2 4" xfId="3216" xr:uid="{00000000-0005-0000-0000-0000D90C0000}"/>
    <cellStyle name="Calcul 3 2 4 2" xfId="16373" xr:uid="{935788FE-0EDE-4979-BF87-5E6CCD5C1D7D}"/>
    <cellStyle name="Calcul 3 2 5" xfId="3217" xr:uid="{00000000-0005-0000-0000-0000DA0C0000}"/>
    <cellStyle name="Calcul 3 2 5 2" xfId="16374" xr:uid="{56354BF6-F86F-4762-BF8A-A7F968C0CC23}"/>
    <cellStyle name="Calcul 3 2 6" xfId="16370" xr:uid="{9365D0F5-2EC3-4086-9AB7-52074AFDB61D}"/>
    <cellStyle name="Calcul 3 3" xfId="3218" xr:uid="{00000000-0005-0000-0000-0000DB0C0000}"/>
    <cellStyle name="Calcul 3 3 2" xfId="3219" xr:uid="{00000000-0005-0000-0000-0000DC0C0000}"/>
    <cellStyle name="Calcul 3 3 2 2" xfId="16376" xr:uid="{84DE54EB-BDC4-4BD1-9A1D-F06725594FBC}"/>
    <cellStyle name="Calcul 3 3 3" xfId="16375" xr:uid="{5F57DE4C-062B-4118-8885-9D051EAEEA25}"/>
    <cellStyle name="Calcul 3 4" xfId="3220" xr:uid="{00000000-0005-0000-0000-0000DD0C0000}"/>
    <cellStyle name="Calcul 3 4 2" xfId="3221" xr:uid="{00000000-0005-0000-0000-0000DE0C0000}"/>
    <cellStyle name="Calcul 3 4 2 2" xfId="16378" xr:uid="{1940182D-1C0F-4444-B6E8-886232C75594}"/>
    <cellStyle name="Calcul 3 4 3" xfId="16377" xr:uid="{6ACF0A7F-1E9A-4FB3-9600-768B13D1CA9C}"/>
    <cellStyle name="Calcul 3 5" xfId="3222" xr:uid="{00000000-0005-0000-0000-0000DF0C0000}"/>
    <cellStyle name="Calcul 3 5 2" xfId="16379" xr:uid="{59A1CF05-A4B0-40B4-9CD2-16C1F8337385}"/>
    <cellStyle name="Calcul 3 6" xfId="3223" xr:uid="{00000000-0005-0000-0000-0000E00C0000}"/>
    <cellStyle name="Calcul 3 6 2" xfId="16380" xr:uid="{05A584C1-85C1-49D6-BC4B-D75961F95A42}"/>
    <cellStyle name="Calcul 3 7" xfId="16369" xr:uid="{239A7F61-0664-4F8D-B792-C29050BB47FC}"/>
    <cellStyle name="Calcul 4" xfId="3224" xr:uid="{00000000-0005-0000-0000-0000E10C0000}"/>
    <cellStyle name="Calcul 4 2" xfId="3225" xr:uid="{00000000-0005-0000-0000-0000E20C0000}"/>
    <cellStyle name="Calcul 4 2 2" xfId="3226" xr:uid="{00000000-0005-0000-0000-0000E30C0000}"/>
    <cellStyle name="Calcul 4 2 3" xfId="3227" xr:uid="{00000000-0005-0000-0000-0000E40C0000}"/>
    <cellStyle name="Calcul 4 2 3 2" xfId="16381" xr:uid="{BBACA9A6-3FCD-405F-A3CD-77867867DB8C}"/>
    <cellStyle name="Calcul 4 2 4" xfId="3228" xr:uid="{00000000-0005-0000-0000-0000E50C0000}"/>
    <cellStyle name="Calcul 4 2 4 2" xfId="16382" xr:uid="{F4525278-4A5A-4D31-BAED-FE0FD71F9FFC}"/>
    <cellStyle name="Calcul 4 3" xfId="3229" xr:uid="{00000000-0005-0000-0000-0000E60C0000}"/>
    <cellStyle name="Calcul 4 3 2" xfId="3230" xr:uid="{00000000-0005-0000-0000-0000E70C0000}"/>
    <cellStyle name="Calcul 4 3 3" xfId="3231" xr:uid="{00000000-0005-0000-0000-0000E80C0000}"/>
    <cellStyle name="Calcul 4 3 3 2" xfId="16383" xr:uid="{F6144E47-296E-4D05-949E-B6670857FB5F}"/>
    <cellStyle name="Calcul 4 4" xfId="3232" xr:uid="{00000000-0005-0000-0000-0000E90C0000}"/>
    <cellStyle name="Calcul 4 4 2" xfId="16384" xr:uid="{1D5756F5-552B-403F-9CF3-846EBA9BA2ED}"/>
    <cellStyle name="Calcul 4 5" xfId="3233" xr:uid="{00000000-0005-0000-0000-0000EA0C0000}"/>
    <cellStyle name="Calcul 4 5 2" xfId="16385" xr:uid="{049ADB04-AEE4-4C39-ADE6-51C8AB44E1DF}"/>
    <cellStyle name="Calcul 5" xfId="3234" xr:uid="{00000000-0005-0000-0000-0000EB0C0000}"/>
    <cellStyle name="Calcul 5 2" xfId="3235" xr:uid="{00000000-0005-0000-0000-0000EC0C0000}"/>
    <cellStyle name="Calcul 5 2 2" xfId="3236" xr:uid="{00000000-0005-0000-0000-0000ED0C0000}"/>
    <cellStyle name="Calcul 5 2 2 2" xfId="16388" xr:uid="{44FB9E4B-09C8-488D-BE02-53053BE01924}"/>
    <cellStyle name="Calcul 5 2 3" xfId="3237" xr:uid="{00000000-0005-0000-0000-0000EE0C0000}"/>
    <cellStyle name="Calcul 5 2 3 2" xfId="16389" xr:uid="{939CEA2F-3F8D-4E38-AA94-85FF9077E356}"/>
    <cellStyle name="Calcul 5 2 4" xfId="3238" xr:uid="{00000000-0005-0000-0000-0000EF0C0000}"/>
    <cellStyle name="Calcul 5 2 4 2" xfId="16390" xr:uid="{136199EF-BC47-4A52-A833-A20742AE6254}"/>
    <cellStyle name="Calcul 5 2 5" xfId="3239" xr:uid="{00000000-0005-0000-0000-0000F00C0000}"/>
    <cellStyle name="Calcul 5 2 5 2" xfId="16391" xr:uid="{5527A409-F2FA-4D6F-994F-C2204C814FF3}"/>
    <cellStyle name="Calcul 5 2 6" xfId="16387" xr:uid="{B424390E-F362-46F4-8308-CCFADDDC2796}"/>
    <cellStyle name="Calcul 5 3" xfId="3240" xr:uid="{00000000-0005-0000-0000-0000F10C0000}"/>
    <cellStyle name="Calcul 5 3 2" xfId="3241" xr:uid="{00000000-0005-0000-0000-0000F20C0000}"/>
    <cellStyle name="Calcul 5 3 2 2" xfId="16393" xr:uid="{44F48022-C9DA-456E-96D0-B4F4E7D68CDD}"/>
    <cellStyle name="Calcul 5 3 3" xfId="16392" xr:uid="{81E29AB0-843F-435D-8A1C-056885D61C24}"/>
    <cellStyle name="Calcul 5 4" xfId="3242" xr:uid="{00000000-0005-0000-0000-0000F30C0000}"/>
    <cellStyle name="Calcul 5 4 2" xfId="16394" xr:uid="{33D87D9D-54A4-48EC-914A-1F936C468494}"/>
    <cellStyle name="Calcul 5 5" xfId="3243" xr:uid="{00000000-0005-0000-0000-0000F40C0000}"/>
    <cellStyle name="Calcul 5 5 2" xfId="16395" xr:uid="{8C726FD0-33D6-4596-8B30-AEBCECD416E4}"/>
    <cellStyle name="Calcul 5 6" xfId="3244" xr:uid="{00000000-0005-0000-0000-0000F50C0000}"/>
    <cellStyle name="Calcul 5 6 2" xfId="16396" xr:uid="{CE85213A-0A86-4BA3-95FA-9CC8328D26DE}"/>
    <cellStyle name="Calcul 5 7" xfId="16386" xr:uid="{ECE9B917-EAA7-49E8-8D0C-7351B6821C15}"/>
    <cellStyle name="Calcul 6" xfId="3245" xr:uid="{00000000-0005-0000-0000-0000F60C0000}"/>
    <cellStyle name="Calcul 6 2" xfId="3246" xr:uid="{00000000-0005-0000-0000-0000F70C0000}"/>
    <cellStyle name="Calcul 6 2 2" xfId="3247" xr:uid="{00000000-0005-0000-0000-0000F80C0000}"/>
    <cellStyle name="Calcul 6 2 2 2" xfId="16399" xr:uid="{6F7F4A8A-8794-42BE-8DC2-33DDA3D54BAF}"/>
    <cellStyle name="Calcul 6 2 3" xfId="3248" xr:uid="{00000000-0005-0000-0000-0000F90C0000}"/>
    <cellStyle name="Calcul 6 2 3 2" xfId="16400" xr:uid="{3D7B5AE2-BF9F-4A2C-917E-9BFAB9654992}"/>
    <cellStyle name="Calcul 6 2 4" xfId="3249" xr:uid="{00000000-0005-0000-0000-0000FA0C0000}"/>
    <cellStyle name="Calcul 6 2 4 2" xfId="16401" xr:uid="{1B9EE192-0300-4CE1-BCA4-C509763FFAC3}"/>
    <cellStyle name="Calcul 6 2 5" xfId="3250" xr:uid="{00000000-0005-0000-0000-0000FB0C0000}"/>
    <cellStyle name="Calcul 6 2 5 2" xfId="16402" xr:uid="{070D182F-50A5-466B-AB64-F775BAA0E440}"/>
    <cellStyle name="Calcul 6 2 6" xfId="16398" xr:uid="{B7D821A8-475F-479D-9BAB-3913FE2C4CD8}"/>
    <cellStyle name="Calcul 6 3" xfId="3251" xr:uid="{00000000-0005-0000-0000-0000FC0C0000}"/>
    <cellStyle name="Calcul 6 3 2" xfId="16403" xr:uid="{2611E6D0-2EF9-4131-A631-19FD83200B13}"/>
    <cellStyle name="Calcul 6 4" xfId="3252" xr:uid="{00000000-0005-0000-0000-0000FD0C0000}"/>
    <cellStyle name="Calcul 6 4 2" xfId="16404" xr:uid="{10E2F430-BD16-44B9-91FE-7CF69803218F}"/>
    <cellStyle name="Calcul 6 5" xfId="3253" xr:uid="{00000000-0005-0000-0000-0000FE0C0000}"/>
    <cellStyle name="Calcul 6 5 2" xfId="16405" xr:uid="{8D138340-EAE0-40F8-B172-E51CD2C4E5D9}"/>
    <cellStyle name="Calcul 6 6" xfId="3254" xr:uid="{00000000-0005-0000-0000-0000FF0C0000}"/>
    <cellStyle name="Calcul 6 6 2" xfId="16406" xr:uid="{B7046DB5-D062-48C9-B04A-01F2BE6AF485}"/>
    <cellStyle name="Calcul 6 7" xfId="16397" xr:uid="{08BBED5D-8689-4387-B99E-13FFFF5C1679}"/>
    <cellStyle name="Calcul 7" xfId="3255" xr:uid="{00000000-0005-0000-0000-0000000D0000}"/>
    <cellStyle name="Calcul 7 2" xfId="3256" xr:uid="{00000000-0005-0000-0000-0000010D0000}"/>
    <cellStyle name="Calcul 7 2 2" xfId="3257" xr:uid="{00000000-0005-0000-0000-0000020D0000}"/>
    <cellStyle name="Calcul 7 2 2 2" xfId="16409" xr:uid="{55816793-AA6E-4CB5-B826-4F3523DF314D}"/>
    <cellStyle name="Calcul 7 2 3" xfId="3258" xr:uid="{00000000-0005-0000-0000-0000030D0000}"/>
    <cellStyle name="Calcul 7 2 3 2" xfId="16410" xr:uid="{AB2D109A-4A3F-4621-8E53-76FDD41CA2FB}"/>
    <cellStyle name="Calcul 7 2 4" xfId="3259" xr:uid="{00000000-0005-0000-0000-0000040D0000}"/>
    <cellStyle name="Calcul 7 2 4 2" xfId="16411" xr:uid="{F6C5559D-DFBF-4098-BB4E-F8C8957AD703}"/>
    <cellStyle name="Calcul 7 2 5" xfId="3260" xr:uid="{00000000-0005-0000-0000-0000050D0000}"/>
    <cellStyle name="Calcul 7 2 5 2" xfId="16412" xr:uid="{133307A0-2CA9-4564-B924-9343663D2BA8}"/>
    <cellStyle name="Calcul 7 2 6" xfId="16408" xr:uid="{1D153DD6-B1AD-4591-887E-E0042183F4CB}"/>
    <cellStyle name="Calcul 7 3" xfId="3261" xr:uid="{00000000-0005-0000-0000-0000060D0000}"/>
    <cellStyle name="Calcul 7 3 2" xfId="16413" xr:uid="{F9854401-9A63-4352-86DA-2A246F300593}"/>
    <cellStyle name="Calcul 7 4" xfId="3262" xr:uid="{00000000-0005-0000-0000-0000070D0000}"/>
    <cellStyle name="Calcul 7 4 2" xfId="16414" xr:uid="{C13379B0-033A-45A7-A81A-D7C232E6C55F}"/>
    <cellStyle name="Calcul 7 5" xfId="3263" xr:uid="{00000000-0005-0000-0000-0000080D0000}"/>
    <cellStyle name="Calcul 7 5 2" xfId="16415" xr:uid="{063421FA-A738-46CC-A368-FCFF2337FDDF}"/>
    <cellStyle name="Calcul 7 6" xfId="3264" xr:uid="{00000000-0005-0000-0000-0000090D0000}"/>
    <cellStyle name="Calcul 7 6 2" xfId="16416" xr:uid="{E435E8F0-FBC5-4F15-9915-E00B52196FE7}"/>
    <cellStyle name="Calcul 7 7" xfId="16407" xr:uid="{C9BADD87-9621-45BE-A347-5E7CF9953A5D}"/>
    <cellStyle name="Calcul 8" xfId="3265" xr:uid="{00000000-0005-0000-0000-00000A0D0000}"/>
    <cellStyle name="Calcul 8 2" xfId="3266" xr:uid="{00000000-0005-0000-0000-00000B0D0000}"/>
    <cellStyle name="Calcul 8 2 2" xfId="3267" xr:uid="{00000000-0005-0000-0000-00000C0D0000}"/>
    <cellStyle name="Calcul 8 2 2 2" xfId="16419" xr:uid="{4208BED4-7B7D-4395-B299-4A26789325E0}"/>
    <cellStyle name="Calcul 8 2 3" xfId="3268" xr:uid="{00000000-0005-0000-0000-00000D0D0000}"/>
    <cellStyle name="Calcul 8 2 3 2" xfId="16420" xr:uid="{EFD48A0D-77CB-4D23-B063-4253498ADC45}"/>
    <cellStyle name="Calcul 8 2 4" xfId="3269" xr:uid="{00000000-0005-0000-0000-00000E0D0000}"/>
    <cellStyle name="Calcul 8 2 4 2" xfId="16421" xr:uid="{B91126CE-2FB7-4541-A0E9-2C6BED46A868}"/>
    <cellStyle name="Calcul 8 2 5" xfId="3270" xr:uid="{00000000-0005-0000-0000-00000F0D0000}"/>
    <cellStyle name="Calcul 8 2 5 2" xfId="16422" xr:uid="{D31CB9D2-4B1D-4AB1-A864-9090F8DD71F1}"/>
    <cellStyle name="Calcul 8 2 6" xfId="16418" xr:uid="{47E92424-47E7-4F99-BCFF-B60755ED721F}"/>
    <cellStyle name="Calcul 8 3" xfId="3271" xr:uid="{00000000-0005-0000-0000-0000100D0000}"/>
    <cellStyle name="Calcul 8 3 2" xfId="16423" xr:uid="{C4EE1758-8340-495F-9FBD-84993E523966}"/>
    <cellStyle name="Calcul 8 4" xfId="3272" xr:uid="{00000000-0005-0000-0000-0000110D0000}"/>
    <cellStyle name="Calcul 8 4 2" xfId="16424" xr:uid="{70EB1CB2-3D84-40E4-BF42-11694F7E1FE9}"/>
    <cellStyle name="Calcul 8 5" xfId="3273" xr:uid="{00000000-0005-0000-0000-0000120D0000}"/>
    <cellStyle name="Calcul 8 5 2" xfId="16425" xr:uid="{9DF8C1E4-8286-4824-8500-8ABCEDB5CACB}"/>
    <cellStyle name="Calcul 8 6" xfId="3274" xr:uid="{00000000-0005-0000-0000-0000130D0000}"/>
    <cellStyle name="Calcul 8 6 2" xfId="16426" xr:uid="{7DAA8DC9-1593-44B9-8F00-41AAF5E6C206}"/>
    <cellStyle name="Calcul 8 7" xfId="16417" xr:uid="{B2B01CDA-616B-4E90-B1C2-62EEF884ACA3}"/>
    <cellStyle name="Calcul 9" xfId="3275" xr:uid="{00000000-0005-0000-0000-0000140D0000}"/>
    <cellStyle name="Calcul 9 2" xfId="3276" xr:uid="{00000000-0005-0000-0000-0000150D0000}"/>
    <cellStyle name="Calcul 9 2 2" xfId="3277" xr:uid="{00000000-0005-0000-0000-0000160D0000}"/>
    <cellStyle name="Calcul 9 2 2 2" xfId="16429" xr:uid="{BFDB8A7C-70E8-4249-AD61-DB5C0F571F11}"/>
    <cellStyle name="Calcul 9 2 3" xfId="3278" xr:uid="{00000000-0005-0000-0000-0000170D0000}"/>
    <cellStyle name="Calcul 9 2 3 2" xfId="16430" xr:uid="{E53260B9-2BBC-4AA2-A3D0-658E50E81A85}"/>
    <cellStyle name="Calcul 9 2 4" xfId="3279" xr:uid="{00000000-0005-0000-0000-0000180D0000}"/>
    <cellStyle name="Calcul 9 2 4 2" xfId="16431" xr:uid="{E6F3F52E-6DE8-4DF2-B798-D96F7984BFB9}"/>
    <cellStyle name="Calcul 9 2 5" xfId="3280" xr:uid="{00000000-0005-0000-0000-0000190D0000}"/>
    <cellStyle name="Calcul 9 2 5 2" xfId="16432" xr:uid="{3CE30E7D-0533-485D-9E70-3967A05C5EFD}"/>
    <cellStyle name="Calcul 9 2 6" xfId="16428" xr:uid="{A0AD35FF-6E71-463E-B61E-0DE12CBC6DF3}"/>
    <cellStyle name="Calcul 9 3" xfId="3281" xr:uid="{00000000-0005-0000-0000-00001A0D0000}"/>
    <cellStyle name="Calcul 9 3 2" xfId="16433" xr:uid="{B7EF9DC1-BCAC-4F77-A436-15568FF70D41}"/>
    <cellStyle name="Calcul 9 4" xfId="3282" xr:uid="{00000000-0005-0000-0000-00001B0D0000}"/>
    <cellStyle name="Calcul 9 4 2" xfId="16434" xr:uid="{CA632BE4-6BBB-45AE-AAF9-A66B8A61541E}"/>
    <cellStyle name="Calcul 9 5" xfId="3283" xr:uid="{00000000-0005-0000-0000-00001C0D0000}"/>
    <cellStyle name="Calcul 9 5 2" xfId="16435" xr:uid="{7E6FA6B4-327D-42AA-8A92-7D5B3F1AEBC2}"/>
    <cellStyle name="Calcul 9 6" xfId="3284" xr:uid="{00000000-0005-0000-0000-00001D0D0000}"/>
    <cellStyle name="Calcul 9 6 2" xfId="16436" xr:uid="{44BF0CA8-E4EB-4ED3-91D5-1851A678443F}"/>
    <cellStyle name="Calcul 9 7" xfId="16427" xr:uid="{D00A285E-90BD-4741-BBAE-C3EAF27455F7}"/>
    <cellStyle name="Calculation 10" xfId="3285" xr:uid="{00000000-0005-0000-0000-00001E0D0000}"/>
    <cellStyle name="Calculation 10 2" xfId="3286" xr:uid="{00000000-0005-0000-0000-00001F0D0000}"/>
    <cellStyle name="Calculation 10 2 2" xfId="3287" xr:uid="{00000000-0005-0000-0000-0000200D0000}"/>
    <cellStyle name="Calculation 10 2 2 2" xfId="16439" xr:uid="{5B59A844-3B52-47DE-97B4-817538BC46D0}"/>
    <cellStyle name="Calculation 10 2 3" xfId="3288" xr:uid="{00000000-0005-0000-0000-0000210D0000}"/>
    <cellStyle name="Calculation 10 2 3 2" xfId="16440" xr:uid="{EE352598-8C9B-4F2C-B2AE-5527E4805880}"/>
    <cellStyle name="Calculation 10 2 4" xfId="3289" xr:uid="{00000000-0005-0000-0000-0000220D0000}"/>
    <cellStyle name="Calculation 10 2 4 2" xfId="16441" xr:uid="{DAFC8ED1-280F-4DE8-8F34-E86DB4B49D60}"/>
    <cellStyle name="Calculation 10 2 5" xfId="3290" xr:uid="{00000000-0005-0000-0000-0000230D0000}"/>
    <cellStyle name="Calculation 10 2 5 2" xfId="16442" xr:uid="{5FC6880A-10F0-4E02-AF3F-13728EC5186E}"/>
    <cellStyle name="Calculation 10 2 6" xfId="16438" xr:uid="{F6AEC379-2FBA-46CA-9BAC-11FA39240D56}"/>
    <cellStyle name="Calculation 10 3" xfId="3291" xr:uid="{00000000-0005-0000-0000-0000240D0000}"/>
    <cellStyle name="Calculation 10 3 2" xfId="16443" xr:uid="{508444CD-43B8-4B54-BBBA-2803754FE140}"/>
    <cellStyle name="Calculation 10 4" xfId="3292" xr:uid="{00000000-0005-0000-0000-0000250D0000}"/>
    <cellStyle name="Calculation 10 4 2" xfId="16444" xr:uid="{B95C1CD3-6D92-48BF-BFBA-5A6B7E1F8D65}"/>
    <cellStyle name="Calculation 10 5" xfId="3293" xr:uid="{00000000-0005-0000-0000-0000260D0000}"/>
    <cellStyle name="Calculation 10 5 2" xfId="16445" xr:uid="{12E1FA3B-6CB9-44BE-A6AB-44666DC77C15}"/>
    <cellStyle name="Calculation 10 6" xfId="3294" xr:uid="{00000000-0005-0000-0000-0000270D0000}"/>
    <cellStyle name="Calculation 10 6 2" xfId="16446" xr:uid="{C029626C-3CB9-4A83-8441-84FFE456BC29}"/>
    <cellStyle name="Calculation 10 7" xfId="16437" xr:uid="{C2E3AD0F-0DBF-4653-B202-EB0B27F1012C}"/>
    <cellStyle name="Calculation 11" xfId="3295" xr:uid="{00000000-0005-0000-0000-0000280D0000}"/>
    <cellStyle name="Calculation 11 2" xfId="3296" xr:uid="{00000000-0005-0000-0000-0000290D0000}"/>
    <cellStyle name="Calculation 11 2 2" xfId="3297" xr:uid="{00000000-0005-0000-0000-00002A0D0000}"/>
    <cellStyle name="Calculation 11 2 2 2" xfId="16449" xr:uid="{7D711C8B-5A10-42A0-A2F9-A10E410A62B1}"/>
    <cellStyle name="Calculation 11 2 3" xfId="3298" xr:uid="{00000000-0005-0000-0000-00002B0D0000}"/>
    <cellStyle name="Calculation 11 2 3 2" xfId="16450" xr:uid="{6A9C8813-EE9E-49E6-9251-396D998973C6}"/>
    <cellStyle name="Calculation 11 2 4" xfId="3299" xr:uid="{00000000-0005-0000-0000-00002C0D0000}"/>
    <cellStyle name="Calculation 11 2 4 2" xfId="16451" xr:uid="{8618D43D-ECCE-405E-B44F-11222F53559F}"/>
    <cellStyle name="Calculation 11 2 5" xfId="3300" xr:uid="{00000000-0005-0000-0000-00002D0D0000}"/>
    <cellStyle name="Calculation 11 2 5 2" xfId="16452" xr:uid="{CA886D36-54C8-4B06-B3AC-A6D43629AAB6}"/>
    <cellStyle name="Calculation 11 2 6" xfId="16448" xr:uid="{6F9A5D30-0BF0-47C4-91A6-1C05F0444B55}"/>
    <cellStyle name="Calculation 11 3" xfId="3301" xr:uid="{00000000-0005-0000-0000-00002E0D0000}"/>
    <cellStyle name="Calculation 11 3 2" xfId="16453" xr:uid="{66A87DBC-7AB3-42C4-9676-783AE3289F97}"/>
    <cellStyle name="Calculation 11 4" xfId="3302" xr:uid="{00000000-0005-0000-0000-00002F0D0000}"/>
    <cellStyle name="Calculation 11 4 2" xfId="16454" xr:uid="{967366CA-BA0D-45E0-8C40-B542F32C2365}"/>
    <cellStyle name="Calculation 11 5" xfId="3303" xr:uid="{00000000-0005-0000-0000-0000300D0000}"/>
    <cellStyle name="Calculation 11 5 2" xfId="16455" xr:uid="{ED6C62C3-DD35-404F-95BF-7337E5942174}"/>
    <cellStyle name="Calculation 11 6" xfId="3304" xr:uid="{00000000-0005-0000-0000-0000310D0000}"/>
    <cellStyle name="Calculation 11 6 2" xfId="16456" xr:uid="{8888C602-2E4D-4973-AAC5-A88BD8EEF766}"/>
    <cellStyle name="Calculation 11 7" xfId="16447" xr:uid="{32919A1F-9A8D-425D-B833-416FCF8F8D3B}"/>
    <cellStyle name="Calculation 12" xfId="3305" xr:uid="{00000000-0005-0000-0000-0000320D0000}"/>
    <cellStyle name="Calculation 12 2" xfId="3306" xr:uid="{00000000-0005-0000-0000-0000330D0000}"/>
    <cellStyle name="Calculation 12 2 2" xfId="3307" xr:uid="{00000000-0005-0000-0000-0000340D0000}"/>
    <cellStyle name="Calculation 12 2 2 2" xfId="16459" xr:uid="{08E73BED-AE88-40AC-9A3F-681F662C679F}"/>
    <cellStyle name="Calculation 12 2 3" xfId="3308" xr:uid="{00000000-0005-0000-0000-0000350D0000}"/>
    <cellStyle name="Calculation 12 2 3 2" xfId="16460" xr:uid="{3344E1A0-C2A0-44B3-BCCB-19C47558E24D}"/>
    <cellStyle name="Calculation 12 2 4" xfId="3309" xr:uid="{00000000-0005-0000-0000-0000360D0000}"/>
    <cellStyle name="Calculation 12 2 4 2" xfId="16461" xr:uid="{31DBEA9B-EDF5-404E-B653-2970DD4D4A45}"/>
    <cellStyle name="Calculation 12 2 5" xfId="3310" xr:uid="{00000000-0005-0000-0000-0000370D0000}"/>
    <cellStyle name="Calculation 12 2 5 2" xfId="16462" xr:uid="{DEF17FF9-7259-42E2-A525-4E1E5C893DDC}"/>
    <cellStyle name="Calculation 12 2 6" xfId="16458" xr:uid="{C9734565-F2FC-45CD-8918-25C856DC6DB7}"/>
    <cellStyle name="Calculation 12 3" xfId="3311" xr:uid="{00000000-0005-0000-0000-0000380D0000}"/>
    <cellStyle name="Calculation 12 3 2" xfId="16463" xr:uid="{E1E0FC29-7DFC-4D73-812C-F63F5AE18B1D}"/>
    <cellStyle name="Calculation 12 4" xfId="3312" xr:uid="{00000000-0005-0000-0000-0000390D0000}"/>
    <cellStyle name="Calculation 12 4 2" xfId="16464" xr:uid="{7DF34803-BE1C-4898-B3FB-9D5477A92A3B}"/>
    <cellStyle name="Calculation 12 5" xfId="3313" xr:uid="{00000000-0005-0000-0000-00003A0D0000}"/>
    <cellStyle name="Calculation 12 5 2" xfId="16465" xr:uid="{C3168DE9-0002-4B22-86CD-2ABF6A443A4B}"/>
    <cellStyle name="Calculation 12 6" xfId="3314" xr:uid="{00000000-0005-0000-0000-00003B0D0000}"/>
    <cellStyle name="Calculation 12 6 2" xfId="16466" xr:uid="{E49FB3B2-BD85-4AF7-ABC3-6CCFF0725CED}"/>
    <cellStyle name="Calculation 12 7" xfId="16457" xr:uid="{1D9AECC0-A106-460C-A6F3-9A6E000DB6E4}"/>
    <cellStyle name="Calculation 13" xfId="3315" xr:uid="{00000000-0005-0000-0000-00003C0D0000}"/>
    <cellStyle name="Calculation 13 2" xfId="3316" xr:uid="{00000000-0005-0000-0000-00003D0D0000}"/>
    <cellStyle name="Calculation 13 2 2" xfId="3317" xr:uid="{00000000-0005-0000-0000-00003E0D0000}"/>
    <cellStyle name="Calculation 13 2 2 2" xfId="16469" xr:uid="{D99636F5-5F3D-4456-8490-9E744B9FD4A9}"/>
    <cellStyle name="Calculation 13 2 3" xfId="3318" xr:uid="{00000000-0005-0000-0000-00003F0D0000}"/>
    <cellStyle name="Calculation 13 2 3 2" xfId="16470" xr:uid="{3C5AFF5E-2650-4C87-8018-2C6968545C8F}"/>
    <cellStyle name="Calculation 13 2 4" xfId="3319" xr:uid="{00000000-0005-0000-0000-0000400D0000}"/>
    <cellStyle name="Calculation 13 2 4 2" xfId="16471" xr:uid="{32CC1076-590E-4EFB-B0C0-40AED6877CBF}"/>
    <cellStyle name="Calculation 13 2 5" xfId="3320" xr:uid="{00000000-0005-0000-0000-0000410D0000}"/>
    <cellStyle name="Calculation 13 2 5 2" xfId="16472" xr:uid="{4CC9F36D-5625-4915-ACE6-15F815495CD1}"/>
    <cellStyle name="Calculation 13 2 6" xfId="16468" xr:uid="{833653F0-12EC-4661-B047-F5266459747D}"/>
    <cellStyle name="Calculation 13 3" xfId="3321" xr:uid="{00000000-0005-0000-0000-0000420D0000}"/>
    <cellStyle name="Calculation 13 3 2" xfId="16473" xr:uid="{C27D8FA2-7D54-49A5-85AE-ED279C8604CB}"/>
    <cellStyle name="Calculation 13 4" xfId="3322" xr:uid="{00000000-0005-0000-0000-0000430D0000}"/>
    <cellStyle name="Calculation 13 4 2" xfId="16474" xr:uid="{41774C67-62C1-45D1-9C2B-8E59050002F0}"/>
    <cellStyle name="Calculation 13 5" xfId="3323" xr:uid="{00000000-0005-0000-0000-0000440D0000}"/>
    <cellStyle name="Calculation 13 5 2" xfId="16475" xr:uid="{67C60F3D-06B2-4F41-B829-46C55B5AA2D1}"/>
    <cellStyle name="Calculation 13 6" xfId="3324" xr:uid="{00000000-0005-0000-0000-0000450D0000}"/>
    <cellStyle name="Calculation 13 6 2" xfId="16476" xr:uid="{5BE4EA57-7A0C-497A-96F9-7B744E356319}"/>
    <cellStyle name="Calculation 13 7" xfId="16467" xr:uid="{186918A6-395A-4B61-A24C-B650C8DF4D29}"/>
    <cellStyle name="Calculation 14" xfId="3325" xr:uid="{00000000-0005-0000-0000-0000460D0000}"/>
    <cellStyle name="Calculation 14 2" xfId="3326" xr:uid="{00000000-0005-0000-0000-0000470D0000}"/>
    <cellStyle name="Calculation 14 2 2" xfId="3327" xr:uid="{00000000-0005-0000-0000-0000480D0000}"/>
    <cellStyle name="Calculation 14 2 2 2" xfId="16479" xr:uid="{54EE38A7-38C5-4A22-9527-34B3FF24789F}"/>
    <cellStyle name="Calculation 14 2 3" xfId="3328" xr:uid="{00000000-0005-0000-0000-0000490D0000}"/>
    <cellStyle name="Calculation 14 2 3 2" xfId="16480" xr:uid="{42A84B1B-0401-408F-B74D-E8CC42876EAC}"/>
    <cellStyle name="Calculation 14 2 4" xfId="3329" xr:uid="{00000000-0005-0000-0000-00004A0D0000}"/>
    <cellStyle name="Calculation 14 2 4 2" xfId="16481" xr:uid="{5E95B94D-AB74-4BF0-BE0C-977DA39DA683}"/>
    <cellStyle name="Calculation 14 2 5" xfId="3330" xr:uid="{00000000-0005-0000-0000-00004B0D0000}"/>
    <cellStyle name="Calculation 14 2 5 2" xfId="16482" xr:uid="{37D3DDB1-0D4F-42E5-9C91-F12695EDAE4C}"/>
    <cellStyle name="Calculation 14 2 6" xfId="16478" xr:uid="{C700CEAE-A188-4189-B1A7-02B24F9DA193}"/>
    <cellStyle name="Calculation 14 3" xfId="3331" xr:uid="{00000000-0005-0000-0000-00004C0D0000}"/>
    <cellStyle name="Calculation 14 3 2" xfId="16483" xr:uid="{E30D88FE-CE43-494C-9CE4-038DC203E605}"/>
    <cellStyle name="Calculation 14 4" xfId="3332" xr:uid="{00000000-0005-0000-0000-00004D0D0000}"/>
    <cellStyle name="Calculation 14 4 2" xfId="16484" xr:uid="{A1AA153D-4067-4CCC-9237-7D22829C849B}"/>
    <cellStyle name="Calculation 14 5" xfId="3333" xr:uid="{00000000-0005-0000-0000-00004E0D0000}"/>
    <cellStyle name="Calculation 14 5 2" xfId="16485" xr:uid="{F2890C07-D093-4D12-AC0A-D41A23AF7238}"/>
    <cellStyle name="Calculation 14 6" xfId="3334" xr:uid="{00000000-0005-0000-0000-00004F0D0000}"/>
    <cellStyle name="Calculation 14 6 2" xfId="16486" xr:uid="{128E77C9-FDAF-4C57-B86B-8E262054F4E9}"/>
    <cellStyle name="Calculation 14 7" xfId="16477" xr:uid="{09C10C8D-0A78-4806-8B46-DD60153C31B7}"/>
    <cellStyle name="Calculation 15" xfId="3335" xr:uid="{00000000-0005-0000-0000-0000500D0000}"/>
    <cellStyle name="Calculation 15 2" xfId="3336" xr:uid="{00000000-0005-0000-0000-0000510D0000}"/>
    <cellStyle name="Calculation 15 2 2" xfId="3337" xr:uid="{00000000-0005-0000-0000-0000520D0000}"/>
    <cellStyle name="Calculation 15 2 2 2" xfId="16489" xr:uid="{F8FFC26B-A765-485D-A0A1-6A4768C6EA4F}"/>
    <cellStyle name="Calculation 15 2 3" xfId="3338" xr:uid="{00000000-0005-0000-0000-0000530D0000}"/>
    <cellStyle name="Calculation 15 2 3 2" xfId="16490" xr:uid="{6FB1D1CE-4199-40CB-B081-8D8F201C9E57}"/>
    <cellStyle name="Calculation 15 2 4" xfId="3339" xr:uid="{00000000-0005-0000-0000-0000540D0000}"/>
    <cellStyle name="Calculation 15 2 4 2" xfId="16491" xr:uid="{F195AA8D-4D8F-41EA-BAE1-5BECCF23F824}"/>
    <cellStyle name="Calculation 15 2 5" xfId="3340" xr:uid="{00000000-0005-0000-0000-0000550D0000}"/>
    <cellStyle name="Calculation 15 2 5 2" xfId="16492" xr:uid="{7139C49A-605B-4359-A9F3-234951CA377A}"/>
    <cellStyle name="Calculation 15 2 6" xfId="16488" xr:uid="{F10BF59C-277A-40A0-87C2-F3D6761B93F6}"/>
    <cellStyle name="Calculation 15 3" xfId="3341" xr:uid="{00000000-0005-0000-0000-0000560D0000}"/>
    <cellStyle name="Calculation 15 3 2" xfId="16493" xr:uid="{94FD7FFA-BE65-46EC-BA07-8C7E6D8B9D04}"/>
    <cellStyle name="Calculation 15 4" xfId="3342" xr:uid="{00000000-0005-0000-0000-0000570D0000}"/>
    <cellStyle name="Calculation 15 4 2" xfId="16494" xr:uid="{C7FF6C86-1EB7-4903-9C3D-4E1B1C31B74F}"/>
    <cellStyle name="Calculation 15 5" xfId="3343" xr:uid="{00000000-0005-0000-0000-0000580D0000}"/>
    <cellStyle name="Calculation 15 5 2" xfId="16495" xr:uid="{190E59EF-418E-4871-84FB-D2F978D62019}"/>
    <cellStyle name="Calculation 15 6" xfId="3344" xr:uid="{00000000-0005-0000-0000-0000590D0000}"/>
    <cellStyle name="Calculation 15 6 2" xfId="16496" xr:uid="{D2DBA859-FBB5-4A90-87C8-7010476BC5C1}"/>
    <cellStyle name="Calculation 15 7" xfId="16487" xr:uid="{1FD4BEC7-E0C6-4810-8CD6-9E7928F01068}"/>
    <cellStyle name="Calculation 16" xfId="3345" xr:uid="{00000000-0005-0000-0000-00005A0D0000}"/>
    <cellStyle name="Calculation 16 2" xfId="3346" xr:uid="{00000000-0005-0000-0000-00005B0D0000}"/>
    <cellStyle name="Calculation 16 2 2" xfId="16498" xr:uid="{223F4B51-18C5-4D59-89B1-3333C25CC984}"/>
    <cellStyle name="Calculation 16 3" xfId="3347" xr:uid="{00000000-0005-0000-0000-00005C0D0000}"/>
    <cellStyle name="Calculation 16 3 2" xfId="16499" xr:uid="{D1FC2E77-AAAD-4F7C-B9AE-5E43B1B4CA80}"/>
    <cellStyle name="Calculation 16 4" xfId="3348" xr:uid="{00000000-0005-0000-0000-00005D0D0000}"/>
    <cellStyle name="Calculation 16 4 2" xfId="16500" xr:uid="{B96301C3-DB03-4B0A-8100-F128E2CB2A97}"/>
    <cellStyle name="Calculation 16 5" xfId="3349" xr:uid="{00000000-0005-0000-0000-00005E0D0000}"/>
    <cellStyle name="Calculation 16 5 2" xfId="16501" xr:uid="{DF9F970D-B0D4-4E37-ABB9-81C03932D93A}"/>
    <cellStyle name="Calculation 16 6" xfId="16497" xr:uid="{1C8C17AA-66BE-4612-9882-2D1356A0B770}"/>
    <cellStyle name="Calculation 17" xfId="3350" xr:uid="{00000000-0005-0000-0000-00005F0D0000}"/>
    <cellStyle name="Calculation 17 2" xfId="16502" xr:uid="{692F76E5-534B-4945-A08F-54E58B0864E2}"/>
    <cellStyle name="Calculation 18" xfId="3351" xr:uid="{00000000-0005-0000-0000-0000600D0000}"/>
    <cellStyle name="Calculation 18 2" xfId="16503" xr:uid="{E4FBB2F9-141E-4637-A5B9-4DEDED7B93E0}"/>
    <cellStyle name="Calculation 19" xfId="3352" xr:uid="{00000000-0005-0000-0000-0000610D0000}"/>
    <cellStyle name="Calculation 19 2" xfId="16504" xr:uid="{837FA060-9CE4-4543-9E1F-CDAFC3EB8887}"/>
    <cellStyle name="Calculation 2" xfId="3353" xr:uid="{00000000-0005-0000-0000-0000620D0000}"/>
    <cellStyle name="Calculation 2 2" xfId="3354" xr:uid="{00000000-0005-0000-0000-0000630D0000}"/>
    <cellStyle name="Calculation 2 2 2" xfId="3355" xr:uid="{00000000-0005-0000-0000-0000640D0000}"/>
    <cellStyle name="Calculation 2 2 2 2" xfId="16507" xr:uid="{F6881C53-0EC3-4747-BD06-B97B8EF4713F}"/>
    <cellStyle name="Calculation 2 2 3" xfId="3356" xr:uid="{00000000-0005-0000-0000-0000650D0000}"/>
    <cellStyle name="Calculation 2 2 3 2" xfId="16508" xr:uid="{8ACCFC0A-30F1-4AA1-896A-0BE5C47C9EB2}"/>
    <cellStyle name="Calculation 2 2 4" xfId="3357" xr:uid="{00000000-0005-0000-0000-0000660D0000}"/>
    <cellStyle name="Calculation 2 2 4 2" xfId="16509" xr:uid="{75627E5F-A7ED-451B-8237-08EA1F12C568}"/>
    <cellStyle name="Calculation 2 2 5" xfId="3358" xr:uid="{00000000-0005-0000-0000-0000670D0000}"/>
    <cellStyle name="Calculation 2 2 5 2" xfId="16510" xr:uid="{A85168E1-5BB9-4F30-B204-87B56B9B8723}"/>
    <cellStyle name="Calculation 2 2 6" xfId="16506" xr:uid="{5B430555-AD95-496A-A74F-EB5340AF1DF5}"/>
    <cellStyle name="Calculation 2 3" xfId="3359" xr:uid="{00000000-0005-0000-0000-0000680D0000}"/>
    <cellStyle name="Calculation 2 3 2" xfId="16511" xr:uid="{73298BE2-4931-425B-9154-A2C1357F4ADB}"/>
    <cellStyle name="Calculation 2 4" xfId="3360" xr:uid="{00000000-0005-0000-0000-0000690D0000}"/>
    <cellStyle name="Calculation 2 4 2" xfId="16512" xr:uid="{8E8F3B55-399B-404C-B711-5A60D2752749}"/>
    <cellStyle name="Calculation 2 5" xfId="3361" xr:uid="{00000000-0005-0000-0000-00006A0D0000}"/>
    <cellStyle name="Calculation 2 5 2" xfId="16513" xr:uid="{D6D19D38-2DC1-4406-9403-62AF7E5DBB81}"/>
    <cellStyle name="Calculation 2 6" xfId="3362" xr:uid="{00000000-0005-0000-0000-00006B0D0000}"/>
    <cellStyle name="Calculation 2 6 2" xfId="16514" xr:uid="{102206D3-DECA-4E30-9414-B0B8BFF5315E}"/>
    <cellStyle name="Calculation 2 7" xfId="14906" xr:uid="{00000000-0005-0000-0000-00006C0D0000}"/>
    <cellStyle name="Calculation 2 7 2" xfId="25721" xr:uid="{65D8D9AD-A475-4BBA-BE83-596366FED05D}"/>
    <cellStyle name="Calculation 2 8" xfId="16505" xr:uid="{7643758B-FCE7-4341-A1E5-3564DE358880}"/>
    <cellStyle name="Calculation 20" xfId="3363" xr:uid="{00000000-0005-0000-0000-00006D0D0000}"/>
    <cellStyle name="Calculation 20 2" xfId="16515" xr:uid="{50E73623-1C17-4443-829D-65A5362573D0}"/>
    <cellStyle name="Calculation 3" xfId="3364" xr:uid="{00000000-0005-0000-0000-00006E0D0000}"/>
    <cellStyle name="Calculation 3 2" xfId="3365" xr:uid="{00000000-0005-0000-0000-00006F0D0000}"/>
    <cellStyle name="Calculation 3 2 2" xfId="3366" xr:uid="{00000000-0005-0000-0000-0000700D0000}"/>
    <cellStyle name="Calculation 3 2 2 2" xfId="16518" xr:uid="{E3BDFA43-9F25-482E-8F33-3D1400B728B3}"/>
    <cellStyle name="Calculation 3 2 3" xfId="3367" xr:uid="{00000000-0005-0000-0000-0000710D0000}"/>
    <cellStyle name="Calculation 3 2 3 2" xfId="16519" xr:uid="{17CD3C19-6E79-4D56-A9E7-C90C615FC4D3}"/>
    <cellStyle name="Calculation 3 2 4" xfId="3368" xr:uid="{00000000-0005-0000-0000-0000720D0000}"/>
    <cellStyle name="Calculation 3 2 4 2" xfId="16520" xr:uid="{49DB00A0-3EBF-41EC-A469-32E21EB1DBC6}"/>
    <cellStyle name="Calculation 3 2 5" xfId="3369" xr:uid="{00000000-0005-0000-0000-0000730D0000}"/>
    <cellStyle name="Calculation 3 2 5 2" xfId="16521" xr:uid="{9A70F23E-67C6-4A65-84ED-EA27F9AF60FA}"/>
    <cellStyle name="Calculation 3 2 6" xfId="16517" xr:uid="{B70C0B14-9368-4A1C-82B2-EC9727437E67}"/>
    <cellStyle name="Calculation 3 3" xfId="3370" xr:uid="{00000000-0005-0000-0000-0000740D0000}"/>
    <cellStyle name="Calculation 3 3 2" xfId="16522" xr:uid="{50D9D673-98D2-48BA-8BDC-F6E755750D9A}"/>
    <cellStyle name="Calculation 3 4" xfId="3371" xr:uid="{00000000-0005-0000-0000-0000750D0000}"/>
    <cellStyle name="Calculation 3 4 2" xfId="16523" xr:uid="{96F898C1-9736-45FE-935C-3D817DEDE433}"/>
    <cellStyle name="Calculation 3 5" xfId="3372" xr:uid="{00000000-0005-0000-0000-0000760D0000}"/>
    <cellStyle name="Calculation 3 5 2" xfId="16524" xr:uid="{2CD108DB-C1F1-4219-AA12-170A000BED47}"/>
    <cellStyle name="Calculation 3 6" xfId="3373" xr:uid="{00000000-0005-0000-0000-0000770D0000}"/>
    <cellStyle name="Calculation 3 6 2" xfId="16525" xr:uid="{5D8B4109-FFD7-4933-A49E-9045E7501806}"/>
    <cellStyle name="Calculation 3 7" xfId="16516" xr:uid="{EF4DF441-A8AF-4EC3-83EE-68F5CDDF83A8}"/>
    <cellStyle name="Calculation 4" xfId="3374" xr:uid="{00000000-0005-0000-0000-0000780D0000}"/>
    <cellStyle name="Calculation 4 2" xfId="3375" xr:uid="{00000000-0005-0000-0000-0000790D0000}"/>
    <cellStyle name="Calculation 4 2 2" xfId="3376" xr:uid="{00000000-0005-0000-0000-00007A0D0000}"/>
    <cellStyle name="Calculation 4 2 2 2" xfId="16528" xr:uid="{81DD2023-0F73-4DAE-AA1F-0016C4E2DD56}"/>
    <cellStyle name="Calculation 4 2 3" xfId="3377" xr:uid="{00000000-0005-0000-0000-00007B0D0000}"/>
    <cellStyle name="Calculation 4 2 3 2" xfId="16529" xr:uid="{2280EB3A-4CD6-4EB0-AB02-93C4C69B2030}"/>
    <cellStyle name="Calculation 4 2 4" xfId="3378" xr:uid="{00000000-0005-0000-0000-00007C0D0000}"/>
    <cellStyle name="Calculation 4 2 4 2" xfId="16530" xr:uid="{3EB00304-0594-4DD8-9FE0-1E80A13CCC1B}"/>
    <cellStyle name="Calculation 4 2 5" xfId="3379" xr:uid="{00000000-0005-0000-0000-00007D0D0000}"/>
    <cellStyle name="Calculation 4 2 5 2" xfId="16531" xr:uid="{A081E54F-2187-49A9-A5EE-A0705BCF9178}"/>
    <cellStyle name="Calculation 4 2 6" xfId="16527" xr:uid="{28ECB77A-4930-4B3B-B3C3-DB67D0A7B5CB}"/>
    <cellStyle name="Calculation 4 3" xfId="3380" xr:uid="{00000000-0005-0000-0000-00007E0D0000}"/>
    <cellStyle name="Calculation 4 3 2" xfId="16532" xr:uid="{14B699C1-EC07-4ECD-95CD-26426AA7C82E}"/>
    <cellStyle name="Calculation 4 4" xfId="3381" xr:uid="{00000000-0005-0000-0000-00007F0D0000}"/>
    <cellStyle name="Calculation 4 4 2" xfId="16533" xr:uid="{29400563-4074-4B7A-970F-4BA78E5C308C}"/>
    <cellStyle name="Calculation 4 5" xfId="3382" xr:uid="{00000000-0005-0000-0000-0000800D0000}"/>
    <cellStyle name="Calculation 4 5 2" xfId="16534" xr:uid="{9FB8CF81-9DC7-4D44-A080-C716D67FADB4}"/>
    <cellStyle name="Calculation 4 6" xfId="3383" xr:uid="{00000000-0005-0000-0000-0000810D0000}"/>
    <cellStyle name="Calculation 4 6 2" xfId="16535" xr:uid="{8EEB4720-9C80-41FE-B6EE-C52C10FA3438}"/>
    <cellStyle name="Calculation 4 7" xfId="16526" xr:uid="{C527ADE9-F8D3-43CC-90D9-442D6328833A}"/>
    <cellStyle name="Calculation 5" xfId="3384" xr:uid="{00000000-0005-0000-0000-0000820D0000}"/>
    <cellStyle name="Calculation 5 2" xfId="3385" xr:uid="{00000000-0005-0000-0000-0000830D0000}"/>
    <cellStyle name="Calculation 5 2 2" xfId="3386" xr:uid="{00000000-0005-0000-0000-0000840D0000}"/>
    <cellStyle name="Calculation 5 2 2 2" xfId="16538" xr:uid="{A3BE185C-EC74-4A7E-AFC2-CE0E606FCD9C}"/>
    <cellStyle name="Calculation 5 2 3" xfId="3387" xr:uid="{00000000-0005-0000-0000-0000850D0000}"/>
    <cellStyle name="Calculation 5 2 3 2" xfId="16539" xr:uid="{B6265705-FF2F-4C80-BD33-8C34E72A7982}"/>
    <cellStyle name="Calculation 5 2 4" xfId="3388" xr:uid="{00000000-0005-0000-0000-0000860D0000}"/>
    <cellStyle name="Calculation 5 2 4 2" xfId="16540" xr:uid="{2B2C3AD9-5B28-4C08-8360-A03CB67C802C}"/>
    <cellStyle name="Calculation 5 2 5" xfId="3389" xr:uid="{00000000-0005-0000-0000-0000870D0000}"/>
    <cellStyle name="Calculation 5 2 5 2" xfId="16541" xr:uid="{0CAB5FEB-E410-40D1-90B1-67F6740C4C4C}"/>
    <cellStyle name="Calculation 5 2 6" xfId="16537" xr:uid="{32D1F4BA-22BB-486B-93A6-665E1D2CFBE2}"/>
    <cellStyle name="Calculation 5 3" xfId="3390" xr:uid="{00000000-0005-0000-0000-0000880D0000}"/>
    <cellStyle name="Calculation 5 3 2" xfId="16542" xr:uid="{5258CAD6-E152-433E-A819-2D1B2071DF78}"/>
    <cellStyle name="Calculation 5 4" xfId="3391" xr:uid="{00000000-0005-0000-0000-0000890D0000}"/>
    <cellStyle name="Calculation 5 4 2" xfId="16543" xr:uid="{F4A1F425-6B40-4258-86DE-7940C4BA87BA}"/>
    <cellStyle name="Calculation 5 5" xfId="3392" xr:uid="{00000000-0005-0000-0000-00008A0D0000}"/>
    <cellStyle name="Calculation 5 5 2" xfId="16544" xr:uid="{47374A5E-0396-43DC-98BB-A28A0DEAD799}"/>
    <cellStyle name="Calculation 5 6" xfId="3393" xr:uid="{00000000-0005-0000-0000-00008B0D0000}"/>
    <cellStyle name="Calculation 5 6 2" xfId="16545" xr:uid="{E32D0AD8-FD5A-4C14-B751-029FCBB8A87D}"/>
    <cellStyle name="Calculation 5 7" xfId="16536" xr:uid="{33375E25-2F76-4399-A285-E7A9808B1EE5}"/>
    <cellStyle name="Calculation 6" xfId="3394" xr:uid="{00000000-0005-0000-0000-00008C0D0000}"/>
    <cellStyle name="Calculation 6 2" xfId="3395" xr:uid="{00000000-0005-0000-0000-00008D0D0000}"/>
    <cellStyle name="Calculation 6 2 2" xfId="3396" xr:uid="{00000000-0005-0000-0000-00008E0D0000}"/>
    <cellStyle name="Calculation 6 2 2 2" xfId="16548" xr:uid="{BB7A41B1-C4A7-47E0-9205-FBFE251797EC}"/>
    <cellStyle name="Calculation 6 2 3" xfId="3397" xr:uid="{00000000-0005-0000-0000-00008F0D0000}"/>
    <cellStyle name="Calculation 6 2 3 2" xfId="16549" xr:uid="{E6ACC5C3-BCDE-4598-B682-BBE46FAD7C11}"/>
    <cellStyle name="Calculation 6 2 4" xfId="3398" xr:uid="{00000000-0005-0000-0000-0000900D0000}"/>
    <cellStyle name="Calculation 6 2 4 2" xfId="16550" xr:uid="{06FE1BF0-2467-4974-BC33-E35FF5686DF1}"/>
    <cellStyle name="Calculation 6 2 5" xfId="3399" xr:uid="{00000000-0005-0000-0000-0000910D0000}"/>
    <cellStyle name="Calculation 6 2 5 2" xfId="16551" xr:uid="{B1178E6A-08DB-40D2-B3DC-3C85596F1AFD}"/>
    <cellStyle name="Calculation 6 2 6" xfId="16547" xr:uid="{B0919947-E31E-444F-B493-23785C0E7C9B}"/>
    <cellStyle name="Calculation 6 3" xfId="3400" xr:uid="{00000000-0005-0000-0000-0000920D0000}"/>
    <cellStyle name="Calculation 6 3 2" xfId="16552" xr:uid="{94F0491C-EDCC-41C2-86BC-10D9DBB4E1C2}"/>
    <cellStyle name="Calculation 6 4" xfId="3401" xr:uid="{00000000-0005-0000-0000-0000930D0000}"/>
    <cellStyle name="Calculation 6 4 2" xfId="16553" xr:uid="{ACDDCEAA-BC42-4656-8EB2-7DB8A5D0D59D}"/>
    <cellStyle name="Calculation 6 5" xfId="3402" xr:uid="{00000000-0005-0000-0000-0000940D0000}"/>
    <cellStyle name="Calculation 6 5 2" xfId="16554" xr:uid="{82565AAE-57D3-4EAA-8F83-E62ACE9B43AC}"/>
    <cellStyle name="Calculation 6 6" xfId="3403" xr:uid="{00000000-0005-0000-0000-0000950D0000}"/>
    <cellStyle name="Calculation 6 6 2" xfId="16555" xr:uid="{91F05606-3E9B-41CC-B04C-EDDBED6DDF66}"/>
    <cellStyle name="Calculation 6 7" xfId="16546" xr:uid="{DACEE46E-B5F8-496D-89C6-4D829E9B9B40}"/>
    <cellStyle name="Calculation 7" xfId="3404" xr:uid="{00000000-0005-0000-0000-0000960D0000}"/>
    <cellStyle name="Calculation 7 2" xfId="3405" xr:uid="{00000000-0005-0000-0000-0000970D0000}"/>
    <cellStyle name="Calculation 7 2 2" xfId="3406" xr:uid="{00000000-0005-0000-0000-0000980D0000}"/>
    <cellStyle name="Calculation 7 2 2 2" xfId="16558" xr:uid="{9337D4D8-F283-4899-82E9-18F7103739CB}"/>
    <cellStyle name="Calculation 7 2 3" xfId="3407" xr:uid="{00000000-0005-0000-0000-0000990D0000}"/>
    <cellStyle name="Calculation 7 2 3 2" xfId="16559" xr:uid="{94353621-4B90-4682-9A97-22760E5CE37C}"/>
    <cellStyle name="Calculation 7 2 4" xfId="3408" xr:uid="{00000000-0005-0000-0000-00009A0D0000}"/>
    <cellStyle name="Calculation 7 2 4 2" xfId="16560" xr:uid="{355E9E83-981B-4E74-AF7A-365489EC17A6}"/>
    <cellStyle name="Calculation 7 2 5" xfId="3409" xr:uid="{00000000-0005-0000-0000-00009B0D0000}"/>
    <cellStyle name="Calculation 7 2 5 2" xfId="16561" xr:uid="{C0E382E3-8A3A-4EB4-BF99-A4A3F0094510}"/>
    <cellStyle name="Calculation 7 2 6" xfId="16557" xr:uid="{707FA75B-4EF1-46AE-93EC-7F8B0FB9F9FE}"/>
    <cellStyle name="Calculation 7 3" xfId="3410" xr:uid="{00000000-0005-0000-0000-00009C0D0000}"/>
    <cellStyle name="Calculation 7 3 2" xfId="16562" xr:uid="{73EE28F9-FA0B-4B6F-A74F-E4B215FC7493}"/>
    <cellStyle name="Calculation 7 4" xfId="3411" xr:uid="{00000000-0005-0000-0000-00009D0D0000}"/>
    <cellStyle name="Calculation 7 4 2" xfId="16563" xr:uid="{1C5CD2DF-CBC7-4EEC-86A0-4BA67A26D1BF}"/>
    <cellStyle name="Calculation 7 5" xfId="3412" xr:uid="{00000000-0005-0000-0000-00009E0D0000}"/>
    <cellStyle name="Calculation 7 5 2" xfId="16564" xr:uid="{1D9391BD-99CA-46A8-81D5-ABEF90ABCD5A}"/>
    <cellStyle name="Calculation 7 6" xfId="3413" xr:uid="{00000000-0005-0000-0000-00009F0D0000}"/>
    <cellStyle name="Calculation 7 6 2" xfId="16565" xr:uid="{5986DBA5-AFCD-42F7-985C-AD415281E195}"/>
    <cellStyle name="Calculation 7 7" xfId="16556" xr:uid="{2F35143E-00EE-4808-938D-4FB6BC8F3C09}"/>
    <cellStyle name="Calculation 8" xfId="3414" xr:uid="{00000000-0005-0000-0000-0000A00D0000}"/>
    <cellStyle name="Calculation 8 2" xfId="3415" xr:uid="{00000000-0005-0000-0000-0000A10D0000}"/>
    <cellStyle name="Calculation 8 2 2" xfId="3416" xr:uid="{00000000-0005-0000-0000-0000A20D0000}"/>
    <cellStyle name="Calculation 8 2 2 2" xfId="16568" xr:uid="{DD5BC005-6085-4424-AE01-EEF3023A13AE}"/>
    <cellStyle name="Calculation 8 2 3" xfId="3417" xr:uid="{00000000-0005-0000-0000-0000A30D0000}"/>
    <cellStyle name="Calculation 8 2 3 2" xfId="16569" xr:uid="{CC68A2E4-C0F2-4FEF-8B73-4E6D25A59D1F}"/>
    <cellStyle name="Calculation 8 2 4" xfId="3418" xr:uid="{00000000-0005-0000-0000-0000A40D0000}"/>
    <cellStyle name="Calculation 8 2 4 2" xfId="16570" xr:uid="{8CC5F5CA-4CB7-4261-BA3F-5F1D1DF2E673}"/>
    <cellStyle name="Calculation 8 2 5" xfId="3419" xr:uid="{00000000-0005-0000-0000-0000A50D0000}"/>
    <cellStyle name="Calculation 8 2 5 2" xfId="16571" xr:uid="{A0BDFCFA-033F-45A5-9F6E-5D5427BB0C2C}"/>
    <cellStyle name="Calculation 8 2 6" xfId="16567" xr:uid="{154ED001-0840-4DF0-ADE7-5A5D84A02AB9}"/>
    <cellStyle name="Calculation 8 3" xfId="3420" xr:uid="{00000000-0005-0000-0000-0000A60D0000}"/>
    <cellStyle name="Calculation 8 3 2" xfId="16572" xr:uid="{7F58AE37-A96F-434D-9604-393457742FCE}"/>
    <cellStyle name="Calculation 8 4" xfId="3421" xr:uid="{00000000-0005-0000-0000-0000A70D0000}"/>
    <cellStyle name="Calculation 8 4 2" xfId="16573" xr:uid="{C3D51E2B-A548-4A0A-858B-792C404BAE68}"/>
    <cellStyle name="Calculation 8 5" xfId="3422" xr:uid="{00000000-0005-0000-0000-0000A80D0000}"/>
    <cellStyle name="Calculation 8 5 2" xfId="16574" xr:uid="{C94C0809-08A9-4FBD-9EB5-5D9F5192554D}"/>
    <cellStyle name="Calculation 8 6" xfId="3423" xr:uid="{00000000-0005-0000-0000-0000A90D0000}"/>
    <cellStyle name="Calculation 8 6 2" xfId="16575" xr:uid="{1C42BD48-6B2C-47E5-8441-A4FE76312C4C}"/>
    <cellStyle name="Calculation 8 7" xfId="16566" xr:uid="{03D3A6BD-8F71-4113-948F-162B4A73087F}"/>
    <cellStyle name="Calculation 9" xfId="3424" xr:uid="{00000000-0005-0000-0000-0000AA0D0000}"/>
    <cellStyle name="Calculation 9 2" xfId="3425" xr:uid="{00000000-0005-0000-0000-0000AB0D0000}"/>
    <cellStyle name="Calculation 9 2 2" xfId="3426" xr:uid="{00000000-0005-0000-0000-0000AC0D0000}"/>
    <cellStyle name="Calculation 9 2 2 2" xfId="16578" xr:uid="{9BED17EB-F1FE-4ABA-B873-489E2686D828}"/>
    <cellStyle name="Calculation 9 2 3" xfId="3427" xr:uid="{00000000-0005-0000-0000-0000AD0D0000}"/>
    <cellStyle name="Calculation 9 2 3 2" xfId="16579" xr:uid="{1902447C-A64F-42BF-8A86-2A00C87DE7EA}"/>
    <cellStyle name="Calculation 9 2 4" xfId="3428" xr:uid="{00000000-0005-0000-0000-0000AE0D0000}"/>
    <cellStyle name="Calculation 9 2 4 2" xfId="16580" xr:uid="{6D267FF1-7BF9-47FD-A96A-1AD73E65E08E}"/>
    <cellStyle name="Calculation 9 2 5" xfId="3429" xr:uid="{00000000-0005-0000-0000-0000AF0D0000}"/>
    <cellStyle name="Calculation 9 2 5 2" xfId="16581" xr:uid="{2449913E-C7D8-4F27-9930-417AEB3AF5BA}"/>
    <cellStyle name="Calculation 9 2 6" xfId="16577" xr:uid="{44DBC88D-601D-424B-9E39-504E4B4512DD}"/>
    <cellStyle name="Calculation 9 3" xfId="3430" xr:uid="{00000000-0005-0000-0000-0000B00D0000}"/>
    <cellStyle name="Calculation 9 3 2" xfId="16582" xr:uid="{9307E3A6-0C48-40B6-915F-58AA8DC8EDE0}"/>
    <cellStyle name="Calculation 9 4" xfId="3431" xr:uid="{00000000-0005-0000-0000-0000B10D0000}"/>
    <cellStyle name="Calculation 9 4 2" xfId="16583" xr:uid="{5D2BD54A-D551-403E-BD27-1CB3DC53E4C5}"/>
    <cellStyle name="Calculation 9 5" xfId="3432" xr:uid="{00000000-0005-0000-0000-0000B20D0000}"/>
    <cellStyle name="Calculation 9 5 2" xfId="16584" xr:uid="{D7AB19AA-7B13-4473-AF9A-2524F877396A}"/>
    <cellStyle name="Calculation 9 6" xfId="3433" xr:uid="{00000000-0005-0000-0000-0000B30D0000}"/>
    <cellStyle name="Calculation 9 6 2" xfId="16585" xr:uid="{16A73E09-DBB3-4CEE-9E14-A9C0F0BC57E4}"/>
    <cellStyle name="Calculation 9 7" xfId="16576" xr:uid="{72B2C188-A69D-4FB4-B17D-0F2EBD3DD10C}"/>
    <cellStyle name="Cálculo" xfId="3434" xr:uid="{00000000-0005-0000-0000-0000B40D0000}"/>
    <cellStyle name="Cálculo 10" xfId="3435" xr:uid="{00000000-0005-0000-0000-0000B50D0000}"/>
    <cellStyle name="Cálculo 10 2" xfId="3436" xr:uid="{00000000-0005-0000-0000-0000B60D0000}"/>
    <cellStyle name="Cálculo 10 2 2" xfId="3437" xr:uid="{00000000-0005-0000-0000-0000B70D0000}"/>
    <cellStyle name="Cálculo 10 2 2 2" xfId="16589" xr:uid="{0317C6D6-618C-4692-B77A-11D82BFD861C}"/>
    <cellStyle name="Cálculo 10 2 3" xfId="3438" xr:uid="{00000000-0005-0000-0000-0000B80D0000}"/>
    <cellStyle name="Cálculo 10 2 3 2" xfId="16590" xr:uid="{E7884F35-6E69-4DF1-BC3C-AA9A3BAE8F37}"/>
    <cellStyle name="Cálculo 10 2 4" xfId="3439" xr:uid="{00000000-0005-0000-0000-0000B90D0000}"/>
    <cellStyle name="Cálculo 10 2 4 2" xfId="16591" xr:uid="{EF337097-9C65-46F9-B518-E5B9C7BAEF06}"/>
    <cellStyle name="Cálculo 10 2 5" xfId="3440" xr:uid="{00000000-0005-0000-0000-0000BA0D0000}"/>
    <cellStyle name="Cálculo 10 2 5 2" xfId="16592" xr:uid="{DF8C436A-FF1A-44F5-88D9-7E86C2B8965E}"/>
    <cellStyle name="Cálculo 10 2 6" xfId="16588" xr:uid="{47B878FC-7A5F-4716-B3B0-CA0990CE56B0}"/>
    <cellStyle name="Cálculo 10 3" xfId="3441" xr:uid="{00000000-0005-0000-0000-0000BB0D0000}"/>
    <cellStyle name="Cálculo 10 3 2" xfId="16593" xr:uid="{9122A6D6-B1E7-4FC1-BF27-35D2DF662F5E}"/>
    <cellStyle name="Cálculo 10 4" xfId="3442" xr:uid="{00000000-0005-0000-0000-0000BC0D0000}"/>
    <cellStyle name="Cálculo 10 4 2" xfId="16594" xr:uid="{FB4949B5-B847-42F5-8AF0-EA338CACBCE2}"/>
    <cellStyle name="Cálculo 10 5" xfId="3443" xr:uid="{00000000-0005-0000-0000-0000BD0D0000}"/>
    <cellStyle name="Cálculo 10 5 2" xfId="16595" xr:uid="{722EBC6A-A5D1-4D29-9E3A-7877AC695CCB}"/>
    <cellStyle name="Cálculo 10 6" xfId="3444" xr:uid="{00000000-0005-0000-0000-0000BE0D0000}"/>
    <cellStyle name="Cálculo 10 6 2" xfId="16596" xr:uid="{1E345DE2-265D-46C5-8BBE-A6906A2A26AD}"/>
    <cellStyle name="Cálculo 10 7" xfId="16587" xr:uid="{F4FBE2BA-ADA5-4AD3-86FE-42F575BA0C69}"/>
    <cellStyle name="Cálculo 11" xfId="3445" xr:uid="{00000000-0005-0000-0000-0000BF0D0000}"/>
    <cellStyle name="Cálculo 11 2" xfId="3446" xr:uid="{00000000-0005-0000-0000-0000C00D0000}"/>
    <cellStyle name="Cálculo 11 2 2" xfId="3447" xr:uid="{00000000-0005-0000-0000-0000C10D0000}"/>
    <cellStyle name="Cálculo 11 2 2 2" xfId="16599" xr:uid="{495A021E-CB43-4112-A40D-99C96A8EE628}"/>
    <cellStyle name="Cálculo 11 2 3" xfId="3448" xr:uid="{00000000-0005-0000-0000-0000C20D0000}"/>
    <cellStyle name="Cálculo 11 2 3 2" xfId="16600" xr:uid="{F018E77B-603F-436A-B0C7-86C3322942DF}"/>
    <cellStyle name="Cálculo 11 2 4" xfId="3449" xr:uid="{00000000-0005-0000-0000-0000C30D0000}"/>
    <cellStyle name="Cálculo 11 2 4 2" xfId="16601" xr:uid="{4FC6221B-C259-40BB-9F0A-553909CA29ED}"/>
    <cellStyle name="Cálculo 11 2 5" xfId="3450" xr:uid="{00000000-0005-0000-0000-0000C40D0000}"/>
    <cellStyle name="Cálculo 11 2 5 2" xfId="16602" xr:uid="{CAEFD73D-2A52-41EB-8C5D-D2C48C4F15C7}"/>
    <cellStyle name="Cálculo 11 2 6" xfId="16598" xr:uid="{3DD3AFB2-D0F8-4602-B3F9-5F9EA5610A37}"/>
    <cellStyle name="Cálculo 11 3" xfId="3451" xr:uid="{00000000-0005-0000-0000-0000C50D0000}"/>
    <cellStyle name="Cálculo 11 3 2" xfId="16603" xr:uid="{24C15BFC-250F-4838-87E0-238A6EA0C299}"/>
    <cellStyle name="Cálculo 11 4" xfId="3452" xr:uid="{00000000-0005-0000-0000-0000C60D0000}"/>
    <cellStyle name="Cálculo 11 4 2" xfId="16604" xr:uid="{2B965024-D0F7-4EC8-AE89-2DD9BA802ED4}"/>
    <cellStyle name="Cálculo 11 5" xfId="3453" xr:uid="{00000000-0005-0000-0000-0000C70D0000}"/>
    <cellStyle name="Cálculo 11 5 2" xfId="16605" xr:uid="{95CE9BB7-3A8F-47FE-A016-027C3B3C6E84}"/>
    <cellStyle name="Cálculo 11 6" xfId="3454" xr:uid="{00000000-0005-0000-0000-0000C80D0000}"/>
    <cellStyle name="Cálculo 11 6 2" xfId="16606" xr:uid="{5005A9B6-8369-48D5-8DF7-96C452963516}"/>
    <cellStyle name="Cálculo 11 7" xfId="16597" xr:uid="{5A2B3F30-219B-49F4-9A0F-AAB08C6157CA}"/>
    <cellStyle name="Cálculo 12" xfId="3455" xr:uid="{00000000-0005-0000-0000-0000C90D0000}"/>
    <cellStyle name="Cálculo 12 2" xfId="3456" xr:uid="{00000000-0005-0000-0000-0000CA0D0000}"/>
    <cellStyle name="Cálculo 12 2 2" xfId="3457" xr:uid="{00000000-0005-0000-0000-0000CB0D0000}"/>
    <cellStyle name="Cálculo 12 2 2 2" xfId="16609" xr:uid="{D15CB033-830B-4B0A-8F58-88934762C598}"/>
    <cellStyle name="Cálculo 12 2 3" xfId="3458" xr:uid="{00000000-0005-0000-0000-0000CC0D0000}"/>
    <cellStyle name="Cálculo 12 2 3 2" xfId="16610" xr:uid="{44C8D134-F935-4993-A088-643D412BA92C}"/>
    <cellStyle name="Cálculo 12 2 4" xfId="3459" xr:uid="{00000000-0005-0000-0000-0000CD0D0000}"/>
    <cellStyle name="Cálculo 12 2 4 2" xfId="16611" xr:uid="{BDCBF8C7-A076-4AE8-A8AA-2DF5E172DE69}"/>
    <cellStyle name="Cálculo 12 2 5" xfId="3460" xr:uid="{00000000-0005-0000-0000-0000CE0D0000}"/>
    <cellStyle name="Cálculo 12 2 5 2" xfId="16612" xr:uid="{1A033D17-A209-4625-98A3-3225A91178AC}"/>
    <cellStyle name="Cálculo 12 2 6" xfId="16608" xr:uid="{6E40CC84-64EF-4676-B6B4-88FA634F6E2A}"/>
    <cellStyle name="Cálculo 12 3" xfId="3461" xr:uid="{00000000-0005-0000-0000-0000CF0D0000}"/>
    <cellStyle name="Cálculo 12 3 2" xfId="16613" xr:uid="{75E2C9CD-E32F-4D9B-9D23-7754561B974E}"/>
    <cellStyle name="Cálculo 12 4" xfId="3462" xr:uid="{00000000-0005-0000-0000-0000D00D0000}"/>
    <cellStyle name="Cálculo 12 4 2" xfId="16614" xr:uid="{37034860-69D2-49D8-86F9-9017E53E8EE4}"/>
    <cellStyle name="Cálculo 12 5" xfId="3463" xr:uid="{00000000-0005-0000-0000-0000D10D0000}"/>
    <cellStyle name="Cálculo 12 5 2" xfId="16615" xr:uid="{AC680EB8-AD55-4126-BDB3-1CDB96B92804}"/>
    <cellStyle name="Cálculo 12 6" xfId="3464" xr:uid="{00000000-0005-0000-0000-0000D20D0000}"/>
    <cellStyle name="Cálculo 12 6 2" xfId="16616" xr:uid="{70241E1E-3F9E-4B92-A664-C3EEC940A74D}"/>
    <cellStyle name="Cálculo 12 7" xfId="16607" xr:uid="{ACB384D0-D62E-4EDC-AC49-757277077987}"/>
    <cellStyle name="Cálculo 13" xfId="3465" xr:uid="{00000000-0005-0000-0000-0000D30D0000}"/>
    <cellStyle name="Cálculo 13 2" xfId="3466" xr:uid="{00000000-0005-0000-0000-0000D40D0000}"/>
    <cellStyle name="Cálculo 13 2 2" xfId="3467" xr:uid="{00000000-0005-0000-0000-0000D50D0000}"/>
    <cellStyle name="Cálculo 13 2 2 2" xfId="16619" xr:uid="{BC9030AC-4358-4957-9B2F-CFBDFA688018}"/>
    <cellStyle name="Cálculo 13 2 3" xfId="3468" xr:uid="{00000000-0005-0000-0000-0000D60D0000}"/>
    <cellStyle name="Cálculo 13 2 3 2" xfId="16620" xr:uid="{6E07B59F-9073-4372-B766-AA83C21A8CD9}"/>
    <cellStyle name="Cálculo 13 2 4" xfId="3469" xr:uid="{00000000-0005-0000-0000-0000D70D0000}"/>
    <cellStyle name="Cálculo 13 2 4 2" xfId="16621" xr:uid="{4C5F0D1B-FB0D-45D3-BAF8-2A773173860F}"/>
    <cellStyle name="Cálculo 13 2 5" xfId="3470" xr:uid="{00000000-0005-0000-0000-0000D80D0000}"/>
    <cellStyle name="Cálculo 13 2 5 2" xfId="16622" xr:uid="{37C8BF90-5173-4CEA-94FD-691A9DD97223}"/>
    <cellStyle name="Cálculo 13 2 6" xfId="16618" xr:uid="{83AA24DD-6A4C-47EB-B260-5958B7323D75}"/>
    <cellStyle name="Cálculo 13 3" xfId="3471" xr:uid="{00000000-0005-0000-0000-0000D90D0000}"/>
    <cellStyle name="Cálculo 13 3 2" xfId="16623" xr:uid="{E9A90F52-16B7-488F-8D82-5E3C7DF69FE2}"/>
    <cellStyle name="Cálculo 13 4" xfId="3472" xr:uid="{00000000-0005-0000-0000-0000DA0D0000}"/>
    <cellStyle name="Cálculo 13 4 2" xfId="16624" xr:uid="{40CD81CB-12FC-46CA-BC38-9504B9471F55}"/>
    <cellStyle name="Cálculo 13 5" xfId="3473" xr:uid="{00000000-0005-0000-0000-0000DB0D0000}"/>
    <cellStyle name="Cálculo 13 5 2" xfId="16625" xr:uid="{EF6F4F6B-97E1-4325-91DA-80AFA8AC678B}"/>
    <cellStyle name="Cálculo 13 6" xfId="3474" xr:uid="{00000000-0005-0000-0000-0000DC0D0000}"/>
    <cellStyle name="Cálculo 13 6 2" xfId="16626" xr:uid="{495B4C59-6D95-46E1-BAF2-0401C321FE49}"/>
    <cellStyle name="Cálculo 13 7" xfId="16617" xr:uid="{2679D71A-A3D0-40F1-A74E-A8AC65B683A2}"/>
    <cellStyle name="Cálculo 14" xfId="3475" xr:uid="{00000000-0005-0000-0000-0000DD0D0000}"/>
    <cellStyle name="Cálculo 14 2" xfId="3476" xr:uid="{00000000-0005-0000-0000-0000DE0D0000}"/>
    <cellStyle name="Cálculo 14 2 2" xfId="3477" xr:uid="{00000000-0005-0000-0000-0000DF0D0000}"/>
    <cellStyle name="Cálculo 14 2 2 2" xfId="16629" xr:uid="{02D3C36A-F5FF-400D-8E3E-9D0B063E48F2}"/>
    <cellStyle name="Cálculo 14 2 3" xfId="3478" xr:uid="{00000000-0005-0000-0000-0000E00D0000}"/>
    <cellStyle name="Cálculo 14 2 3 2" xfId="16630" xr:uid="{0BB8991A-72BF-4F3A-8CED-6CEC2CB4DF3E}"/>
    <cellStyle name="Cálculo 14 2 4" xfId="3479" xr:uid="{00000000-0005-0000-0000-0000E10D0000}"/>
    <cellStyle name="Cálculo 14 2 4 2" xfId="16631" xr:uid="{9F737B62-F7A9-4988-BE92-65BF0F52413F}"/>
    <cellStyle name="Cálculo 14 2 5" xfId="3480" xr:uid="{00000000-0005-0000-0000-0000E20D0000}"/>
    <cellStyle name="Cálculo 14 2 5 2" xfId="16632" xr:uid="{F46A3ADF-DE8F-4C54-B899-4BD5972E82A6}"/>
    <cellStyle name="Cálculo 14 2 6" xfId="16628" xr:uid="{33913FC6-41AE-46E7-8F2E-8DA664535B5F}"/>
    <cellStyle name="Cálculo 14 3" xfId="3481" xr:uid="{00000000-0005-0000-0000-0000E30D0000}"/>
    <cellStyle name="Cálculo 14 3 2" xfId="16633" xr:uid="{2DDC8151-5E65-44D7-B9FA-E353DAD442BE}"/>
    <cellStyle name="Cálculo 14 4" xfId="3482" xr:uid="{00000000-0005-0000-0000-0000E40D0000}"/>
    <cellStyle name="Cálculo 14 4 2" xfId="16634" xr:uid="{E85A36F9-E39E-456D-BF1A-591FBA283E77}"/>
    <cellStyle name="Cálculo 14 5" xfId="3483" xr:uid="{00000000-0005-0000-0000-0000E50D0000}"/>
    <cellStyle name="Cálculo 14 5 2" xfId="16635" xr:uid="{877E6491-2EBF-4AFB-A91C-FD19F3957231}"/>
    <cellStyle name="Cálculo 14 6" xfId="3484" xr:uid="{00000000-0005-0000-0000-0000E60D0000}"/>
    <cellStyle name="Cálculo 14 6 2" xfId="16636" xr:uid="{82EA9887-E7EC-43CE-B89E-40BE72C74234}"/>
    <cellStyle name="Cálculo 14 7" xfId="16627" xr:uid="{C4913CED-D82E-4901-8ECA-2DB994ABCCF8}"/>
    <cellStyle name="Cálculo 15" xfId="3485" xr:uid="{00000000-0005-0000-0000-0000E70D0000}"/>
    <cellStyle name="Cálculo 15 2" xfId="3486" xr:uid="{00000000-0005-0000-0000-0000E80D0000}"/>
    <cellStyle name="Cálculo 15 2 2" xfId="3487" xr:uid="{00000000-0005-0000-0000-0000E90D0000}"/>
    <cellStyle name="Cálculo 15 2 2 2" xfId="16639" xr:uid="{A7BEF46D-A9EA-402E-9ECC-5A5A5BBB5DB4}"/>
    <cellStyle name="Cálculo 15 2 3" xfId="3488" xr:uid="{00000000-0005-0000-0000-0000EA0D0000}"/>
    <cellStyle name="Cálculo 15 2 3 2" xfId="16640" xr:uid="{88BEBCFF-6514-4262-B6AE-2D5899451C7A}"/>
    <cellStyle name="Cálculo 15 2 4" xfId="3489" xr:uid="{00000000-0005-0000-0000-0000EB0D0000}"/>
    <cellStyle name="Cálculo 15 2 4 2" xfId="16641" xr:uid="{AF0CADC7-030A-436A-969F-00059993E5C6}"/>
    <cellStyle name="Cálculo 15 2 5" xfId="3490" xr:uid="{00000000-0005-0000-0000-0000EC0D0000}"/>
    <cellStyle name="Cálculo 15 2 5 2" xfId="16642" xr:uid="{17D20905-89A1-46C7-B030-83629820553A}"/>
    <cellStyle name="Cálculo 15 2 6" xfId="16638" xr:uid="{413F3F77-742F-4233-860A-0A92CA553BC1}"/>
    <cellStyle name="Cálculo 15 3" xfId="3491" xr:uid="{00000000-0005-0000-0000-0000ED0D0000}"/>
    <cellStyle name="Cálculo 15 3 2" xfId="16643" xr:uid="{0FA3DEB2-685B-45C7-A286-92E89C6972BA}"/>
    <cellStyle name="Cálculo 15 4" xfId="3492" xr:uid="{00000000-0005-0000-0000-0000EE0D0000}"/>
    <cellStyle name="Cálculo 15 4 2" xfId="16644" xr:uid="{2E9B131B-6E7A-4270-9A63-33556AA904ED}"/>
    <cellStyle name="Cálculo 15 5" xfId="3493" xr:uid="{00000000-0005-0000-0000-0000EF0D0000}"/>
    <cellStyle name="Cálculo 15 5 2" xfId="16645" xr:uid="{74868A9A-DD2A-4A93-9886-8E3805FB778A}"/>
    <cellStyle name="Cálculo 15 6" xfId="3494" xr:uid="{00000000-0005-0000-0000-0000F00D0000}"/>
    <cellStyle name="Cálculo 15 6 2" xfId="16646" xr:uid="{8D235D77-D753-4321-955F-C6B9E5FC4616}"/>
    <cellStyle name="Cálculo 15 7" xfId="16637" xr:uid="{D356C118-69E4-4410-A08D-E71603A78E51}"/>
    <cellStyle name="Cálculo 16" xfId="3495" xr:uid="{00000000-0005-0000-0000-0000F10D0000}"/>
    <cellStyle name="Cálculo 16 2" xfId="3496" xr:uid="{00000000-0005-0000-0000-0000F20D0000}"/>
    <cellStyle name="Cálculo 16 2 2" xfId="3497" xr:uid="{00000000-0005-0000-0000-0000F30D0000}"/>
    <cellStyle name="Cálculo 16 2 2 2" xfId="16649" xr:uid="{A48C25DD-87BF-4A82-8A45-BEC0C939FD89}"/>
    <cellStyle name="Cálculo 16 2 3" xfId="3498" xr:uid="{00000000-0005-0000-0000-0000F40D0000}"/>
    <cellStyle name="Cálculo 16 2 3 2" xfId="16650" xr:uid="{CF3ECB88-F954-447C-AB7A-9E8220A33234}"/>
    <cellStyle name="Cálculo 16 2 4" xfId="3499" xr:uid="{00000000-0005-0000-0000-0000F50D0000}"/>
    <cellStyle name="Cálculo 16 2 4 2" xfId="16651" xr:uid="{3A287B96-56E9-49BD-9C6F-F362ABC3EA3D}"/>
    <cellStyle name="Cálculo 16 2 5" xfId="3500" xr:uid="{00000000-0005-0000-0000-0000F60D0000}"/>
    <cellStyle name="Cálculo 16 2 5 2" xfId="16652" xr:uid="{2092B186-7E4B-4AB9-AC2B-5B91986318CD}"/>
    <cellStyle name="Cálculo 16 2 6" xfId="16648" xr:uid="{E0F00DC5-6664-4E7E-A00D-A3A4F83ACF9A}"/>
    <cellStyle name="Cálculo 16 3" xfId="3501" xr:uid="{00000000-0005-0000-0000-0000F70D0000}"/>
    <cellStyle name="Cálculo 16 3 2" xfId="16653" xr:uid="{B9916206-0364-4FFB-B79D-6AC34D861985}"/>
    <cellStyle name="Cálculo 16 4" xfId="3502" xr:uid="{00000000-0005-0000-0000-0000F80D0000}"/>
    <cellStyle name="Cálculo 16 4 2" xfId="16654" xr:uid="{2A804533-3780-4BAF-8618-94F90E09A725}"/>
    <cellStyle name="Cálculo 16 5" xfId="3503" xr:uid="{00000000-0005-0000-0000-0000F90D0000}"/>
    <cellStyle name="Cálculo 16 5 2" xfId="16655" xr:uid="{FFA8A562-E1BF-4509-8457-E2C6E0241552}"/>
    <cellStyle name="Cálculo 16 6" xfId="3504" xr:uid="{00000000-0005-0000-0000-0000FA0D0000}"/>
    <cellStyle name="Cálculo 16 6 2" xfId="16656" xr:uid="{F73356AB-8800-4812-A086-76FEFD7B94B1}"/>
    <cellStyle name="Cálculo 16 7" xfId="16647" xr:uid="{38735F0F-991A-4FCC-9B72-B79C1893A5DA}"/>
    <cellStyle name="Cálculo 17" xfId="3505" xr:uid="{00000000-0005-0000-0000-0000FB0D0000}"/>
    <cellStyle name="Cálculo 17 2" xfId="3506" xr:uid="{00000000-0005-0000-0000-0000FC0D0000}"/>
    <cellStyle name="Cálculo 17 2 2" xfId="3507" xr:uid="{00000000-0005-0000-0000-0000FD0D0000}"/>
    <cellStyle name="Cálculo 17 2 2 2" xfId="16659" xr:uid="{A7AE0D86-0AFC-42AF-9DA8-B7C73BE3F6C9}"/>
    <cellStyle name="Cálculo 17 2 3" xfId="3508" xr:uid="{00000000-0005-0000-0000-0000FE0D0000}"/>
    <cellStyle name="Cálculo 17 2 3 2" xfId="16660" xr:uid="{C6447131-5A3B-47A1-BD59-AFA0B0A9267B}"/>
    <cellStyle name="Cálculo 17 2 4" xfId="3509" xr:uid="{00000000-0005-0000-0000-0000FF0D0000}"/>
    <cellStyle name="Cálculo 17 2 4 2" xfId="16661" xr:uid="{D30A20D5-1EA4-4B63-9F66-83FB37DF8F5E}"/>
    <cellStyle name="Cálculo 17 2 5" xfId="3510" xr:uid="{00000000-0005-0000-0000-0000000E0000}"/>
    <cellStyle name="Cálculo 17 2 5 2" xfId="16662" xr:uid="{1B7BB811-A2CD-42FA-9996-20E134F89845}"/>
    <cellStyle name="Cálculo 17 2 6" xfId="16658" xr:uid="{364097DD-A1C0-4DF9-81BA-93327B3D7DBF}"/>
    <cellStyle name="Cálculo 17 3" xfId="3511" xr:uid="{00000000-0005-0000-0000-0000010E0000}"/>
    <cellStyle name="Cálculo 17 3 2" xfId="16663" xr:uid="{11C7C3D3-C22F-4D70-B926-23F3D8C950C2}"/>
    <cellStyle name="Cálculo 17 4" xfId="3512" xr:uid="{00000000-0005-0000-0000-0000020E0000}"/>
    <cellStyle name="Cálculo 17 4 2" xfId="16664" xr:uid="{1C4D574E-3BA1-4CC4-82BF-D10254075CF0}"/>
    <cellStyle name="Cálculo 17 5" xfId="3513" xr:uid="{00000000-0005-0000-0000-0000030E0000}"/>
    <cellStyle name="Cálculo 17 5 2" xfId="16665" xr:uid="{516B5B69-21F5-4C9D-9AF6-5A650FF40E6F}"/>
    <cellStyle name="Cálculo 17 6" xfId="3514" xr:uid="{00000000-0005-0000-0000-0000040E0000}"/>
    <cellStyle name="Cálculo 17 6 2" xfId="16666" xr:uid="{5BA5C6B5-65F7-4220-B4C2-B2B89722EEE7}"/>
    <cellStyle name="Cálculo 17 7" xfId="16657" xr:uid="{165E0D8A-B21A-4B77-94FD-FFC42CC720C6}"/>
    <cellStyle name="Cálculo 18" xfId="3515" xr:uid="{00000000-0005-0000-0000-0000050E0000}"/>
    <cellStyle name="Cálculo 18 2" xfId="3516" xr:uid="{00000000-0005-0000-0000-0000060E0000}"/>
    <cellStyle name="Cálculo 18 2 2" xfId="3517" xr:uid="{00000000-0005-0000-0000-0000070E0000}"/>
    <cellStyle name="Cálculo 18 2 2 2" xfId="16669" xr:uid="{31126615-F92F-4481-BECB-CC0DA2DA7C5F}"/>
    <cellStyle name="Cálculo 18 2 3" xfId="3518" xr:uid="{00000000-0005-0000-0000-0000080E0000}"/>
    <cellStyle name="Cálculo 18 2 3 2" xfId="16670" xr:uid="{20BC1819-C91A-4C27-8E21-BB18F5B8FD0E}"/>
    <cellStyle name="Cálculo 18 2 4" xfId="3519" xr:uid="{00000000-0005-0000-0000-0000090E0000}"/>
    <cellStyle name="Cálculo 18 2 4 2" xfId="16671" xr:uid="{C2171E16-2C93-419A-88C4-90D3C1F97B86}"/>
    <cellStyle name="Cálculo 18 2 5" xfId="3520" xr:uid="{00000000-0005-0000-0000-00000A0E0000}"/>
    <cellStyle name="Cálculo 18 2 5 2" xfId="16672" xr:uid="{CAC2C9EB-2EE4-4367-81F6-40C73BA08FB3}"/>
    <cellStyle name="Cálculo 18 2 6" xfId="16668" xr:uid="{BE143467-F8B2-4C37-AC2A-36CCDB11392A}"/>
    <cellStyle name="Cálculo 18 3" xfId="3521" xr:uid="{00000000-0005-0000-0000-00000B0E0000}"/>
    <cellStyle name="Cálculo 18 3 2" xfId="16673" xr:uid="{CBC3E35F-0E37-4673-935B-48DABB74C136}"/>
    <cellStyle name="Cálculo 18 4" xfId="3522" xr:uid="{00000000-0005-0000-0000-00000C0E0000}"/>
    <cellStyle name="Cálculo 18 4 2" xfId="16674" xr:uid="{8B27DA7B-1182-43A1-8F19-77D5231B715D}"/>
    <cellStyle name="Cálculo 18 5" xfId="3523" xr:uid="{00000000-0005-0000-0000-00000D0E0000}"/>
    <cellStyle name="Cálculo 18 5 2" xfId="16675" xr:uid="{823DC0D0-1EF8-479B-8BA0-85990292B2EF}"/>
    <cellStyle name="Cálculo 18 6" xfId="3524" xr:uid="{00000000-0005-0000-0000-00000E0E0000}"/>
    <cellStyle name="Cálculo 18 6 2" xfId="16676" xr:uid="{B5661B4E-8212-4307-86CB-2A28C578C041}"/>
    <cellStyle name="Cálculo 18 7" xfId="16667" xr:uid="{8720CC40-C435-4396-AE52-28FB6C13AC7C}"/>
    <cellStyle name="Cálculo 19" xfId="3525" xr:uid="{00000000-0005-0000-0000-00000F0E0000}"/>
    <cellStyle name="Cálculo 19 2" xfId="3526" xr:uid="{00000000-0005-0000-0000-0000100E0000}"/>
    <cellStyle name="Cálculo 19 2 2" xfId="16678" xr:uid="{F9653D30-8992-4A48-8EF4-EBFB59ADD5E5}"/>
    <cellStyle name="Cálculo 19 3" xfId="3527" xr:uid="{00000000-0005-0000-0000-0000110E0000}"/>
    <cellStyle name="Cálculo 19 3 2" xfId="16679" xr:uid="{64ED1EEF-436F-4E83-8D97-DDBE5EE4C09D}"/>
    <cellStyle name="Cálculo 19 4" xfId="3528" xr:uid="{00000000-0005-0000-0000-0000120E0000}"/>
    <cellStyle name="Cálculo 19 4 2" xfId="16680" xr:uid="{329561C9-763D-4489-AA9B-EAE7ABF2F439}"/>
    <cellStyle name="Cálculo 19 5" xfId="3529" xr:uid="{00000000-0005-0000-0000-0000130E0000}"/>
    <cellStyle name="Cálculo 19 5 2" xfId="16681" xr:uid="{7D91A33E-E902-4808-AC01-190523ADF47A}"/>
    <cellStyle name="Cálculo 19 6" xfId="16677" xr:uid="{E8009AB4-5A32-4946-9457-3C8CBEAF067E}"/>
    <cellStyle name="Cálculo 2" xfId="3530" xr:uid="{00000000-0005-0000-0000-0000140E0000}"/>
    <cellStyle name="Cálculo 2 2" xfId="3531" xr:uid="{00000000-0005-0000-0000-0000150E0000}"/>
    <cellStyle name="Cálculo 2 2 2" xfId="3532" xr:uid="{00000000-0005-0000-0000-0000160E0000}"/>
    <cellStyle name="Cálculo 2 2 2 2" xfId="16684" xr:uid="{24392659-9D2E-4D00-B288-AF8AF130AB0E}"/>
    <cellStyle name="Cálculo 2 2 3" xfId="3533" xr:uid="{00000000-0005-0000-0000-0000170E0000}"/>
    <cellStyle name="Cálculo 2 2 3 2" xfId="16685" xr:uid="{EE0B4257-ED91-4639-B2A9-5F4EB26B2398}"/>
    <cellStyle name="Cálculo 2 2 4" xfId="3534" xr:uid="{00000000-0005-0000-0000-0000180E0000}"/>
    <cellStyle name="Cálculo 2 2 4 2" xfId="16686" xr:uid="{D8EB637A-C901-4080-A154-18A5A7488B1F}"/>
    <cellStyle name="Cálculo 2 2 5" xfId="3535" xr:uid="{00000000-0005-0000-0000-0000190E0000}"/>
    <cellStyle name="Cálculo 2 2 5 2" xfId="16687" xr:uid="{0BC43C67-100C-4237-8FE0-9269E3D9193E}"/>
    <cellStyle name="Cálculo 2 2 6" xfId="16683" xr:uid="{2AB828A8-727D-40F5-9960-BBC7BD5F7DE3}"/>
    <cellStyle name="Cálculo 2 3" xfId="3536" xr:uid="{00000000-0005-0000-0000-00001A0E0000}"/>
    <cellStyle name="Cálculo 2 3 2" xfId="16688" xr:uid="{15330E77-AA03-4D3A-A7F7-6776820C5A5E}"/>
    <cellStyle name="Cálculo 2 4" xfId="3537" xr:uid="{00000000-0005-0000-0000-00001B0E0000}"/>
    <cellStyle name="Cálculo 2 4 2" xfId="16689" xr:uid="{5C3F849E-5135-45BA-A783-58360A657EC8}"/>
    <cellStyle name="Cálculo 2 5" xfId="3538" xr:uid="{00000000-0005-0000-0000-00001C0E0000}"/>
    <cellStyle name="Cálculo 2 5 2" xfId="16690" xr:uid="{3CAE6E63-08EF-43F6-98B5-AB153C917516}"/>
    <cellStyle name="Cálculo 2 6" xfId="3539" xr:uid="{00000000-0005-0000-0000-00001D0E0000}"/>
    <cellStyle name="Cálculo 2 6 2" xfId="16691" xr:uid="{975868FC-EB6F-453C-84CF-1917FE962BD5}"/>
    <cellStyle name="Cálculo 2 7" xfId="16682" xr:uid="{F46A2CE9-A9F8-4A44-883D-F4E01F89F15F}"/>
    <cellStyle name="Cálculo 20" xfId="3540" xr:uid="{00000000-0005-0000-0000-00001E0E0000}"/>
    <cellStyle name="Cálculo 20 2" xfId="16692" xr:uid="{62F31A08-102E-47BE-B838-8936458F1CD7}"/>
    <cellStyle name="Cálculo 21" xfId="3541" xr:uid="{00000000-0005-0000-0000-00001F0E0000}"/>
    <cellStyle name="Cálculo 21 2" xfId="16693" xr:uid="{215E1362-7DC5-4ABE-B69B-18915824E74B}"/>
    <cellStyle name="Cálculo 22" xfId="3542" xr:uid="{00000000-0005-0000-0000-0000200E0000}"/>
    <cellStyle name="Cálculo 22 2" xfId="16694" xr:uid="{5E94A56A-8D3E-4A8D-8AF8-10438DF103C1}"/>
    <cellStyle name="Cálculo 23" xfId="3543" xr:uid="{00000000-0005-0000-0000-0000210E0000}"/>
    <cellStyle name="Cálculo 23 2" xfId="16695" xr:uid="{CB8C2475-7BF2-407A-B863-B401EB4F4BF7}"/>
    <cellStyle name="Cálculo 24" xfId="14907" xr:uid="{00000000-0005-0000-0000-0000220E0000}"/>
    <cellStyle name="Cálculo 24 2" xfId="25722" xr:uid="{E7CC0D96-68D4-4D01-860A-59D8F05AC259}"/>
    <cellStyle name="Cálculo 25" xfId="16586" xr:uid="{F3C7DE5C-15F8-49D7-A650-B5828B0AE4D3}"/>
    <cellStyle name="Cálculo 3" xfId="3544" xr:uid="{00000000-0005-0000-0000-0000230E0000}"/>
    <cellStyle name="Cálculo 3 2" xfId="3545" xr:uid="{00000000-0005-0000-0000-0000240E0000}"/>
    <cellStyle name="Cálculo 3 2 2" xfId="3546" xr:uid="{00000000-0005-0000-0000-0000250E0000}"/>
    <cellStyle name="Cálculo 3 2 2 2" xfId="16698" xr:uid="{A1E927E6-E51D-44F6-B0CA-27B19428D634}"/>
    <cellStyle name="Cálculo 3 2 3" xfId="3547" xr:uid="{00000000-0005-0000-0000-0000260E0000}"/>
    <cellStyle name="Cálculo 3 2 3 2" xfId="16699" xr:uid="{DBC64EE0-FB4E-44EC-9404-8E6FC6196DE4}"/>
    <cellStyle name="Cálculo 3 2 4" xfId="3548" xr:uid="{00000000-0005-0000-0000-0000270E0000}"/>
    <cellStyle name="Cálculo 3 2 4 2" xfId="16700" xr:uid="{DEB5C8E6-64F5-42F2-94F2-A9F408DB987A}"/>
    <cellStyle name="Cálculo 3 2 5" xfId="3549" xr:uid="{00000000-0005-0000-0000-0000280E0000}"/>
    <cellStyle name="Cálculo 3 2 5 2" xfId="16701" xr:uid="{3846B9C8-AE5F-4FAF-9B13-51BA220C973B}"/>
    <cellStyle name="Cálculo 3 2 6" xfId="16697" xr:uid="{DE01F34C-5FB0-49C5-B4C8-9A346E1079B8}"/>
    <cellStyle name="Cálculo 3 3" xfId="3550" xr:uid="{00000000-0005-0000-0000-0000290E0000}"/>
    <cellStyle name="Cálculo 3 3 2" xfId="16702" xr:uid="{6FF49220-A873-4FD3-8D5C-C5252EA64BFC}"/>
    <cellStyle name="Cálculo 3 4" xfId="3551" xr:uid="{00000000-0005-0000-0000-00002A0E0000}"/>
    <cellStyle name="Cálculo 3 4 2" xfId="16703" xr:uid="{37EF6BC0-67D5-4A2D-B08D-FC2817E85815}"/>
    <cellStyle name="Cálculo 3 5" xfId="3552" xr:uid="{00000000-0005-0000-0000-00002B0E0000}"/>
    <cellStyle name="Cálculo 3 5 2" xfId="16704" xr:uid="{2E6A6959-F9FD-43A5-B710-E8AFF7F959CB}"/>
    <cellStyle name="Cálculo 3 6" xfId="3553" xr:uid="{00000000-0005-0000-0000-00002C0E0000}"/>
    <cellStyle name="Cálculo 3 6 2" xfId="16705" xr:uid="{C159CE62-3F40-4BF8-A8E5-3ADF9E7B81F9}"/>
    <cellStyle name="Cálculo 3 7" xfId="16696" xr:uid="{470D336F-E30B-44BA-85DF-DDAC2461314F}"/>
    <cellStyle name="Cálculo 4" xfId="3554" xr:uid="{00000000-0005-0000-0000-00002D0E0000}"/>
    <cellStyle name="Cálculo 4 2" xfId="3555" xr:uid="{00000000-0005-0000-0000-00002E0E0000}"/>
    <cellStyle name="Cálculo 4 2 2" xfId="3556" xr:uid="{00000000-0005-0000-0000-00002F0E0000}"/>
    <cellStyle name="Cálculo 4 2 2 2" xfId="16708" xr:uid="{34BD7ADE-782E-46FA-943A-0A43A28C3C08}"/>
    <cellStyle name="Cálculo 4 2 3" xfId="3557" xr:uid="{00000000-0005-0000-0000-0000300E0000}"/>
    <cellStyle name="Cálculo 4 2 3 2" xfId="16709" xr:uid="{85A60D19-C7D5-4E24-BCB4-9B0F0BCD559E}"/>
    <cellStyle name="Cálculo 4 2 4" xfId="3558" xr:uid="{00000000-0005-0000-0000-0000310E0000}"/>
    <cellStyle name="Cálculo 4 2 4 2" xfId="16710" xr:uid="{3E233022-03E7-41E0-AF23-2EB9A2B8BAD7}"/>
    <cellStyle name="Cálculo 4 2 5" xfId="3559" xr:uid="{00000000-0005-0000-0000-0000320E0000}"/>
    <cellStyle name="Cálculo 4 2 5 2" xfId="16711" xr:uid="{52E52E62-2F09-4A88-8BD3-7BFDF6E9D0B7}"/>
    <cellStyle name="Cálculo 4 2 6" xfId="16707" xr:uid="{03CCCFCC-378A-43E8-AFEF-C68C026E41A7}"/>
    <cellStyle name="Cálculo 4 3" xfId="3560" xr:uid="{00000000-0005-0000-0000-0000330E0000}"/>
    <cellStyle name="Cálculo 4 3 2" xfId="16712" xr:uid="{95A95630-D2F6-4D06-B9E7-C7F30B48C5D9}"/>
    <cellStyle name="Cálculo 4 4" xfId="3561" xr:uid="{00000000-0005-0000-0000-0000340E0000}"/>
    <cellStyle name="Cálculo 4 4 2" xfId="16713" xr:uid="{2FF2CAE0-86C6-4C32-B932-57A0E0A9D926}"/>
    <cellStyle name="Cálculo 4 5" xfId="3562" xr:uid="{00000000-0005-0000-0000-0000350E0000}"/>
    <cellStyle name="Cálculo 4 5 2" xfId="16714" xr:uid="{BD029BC0-8F9D-4924-8F06-2D0F3F024E61}"/>
    <cellStyle name="Cálculo 4 6" xfId="3563" xr:uid="{00000000-0005-0000-0000-0000360E0000}"/>
    <cellStyle name="Cálculo 4 6 2" xfId="16715" xr:uid="{2C699E76-91F6-4D2B-89C7-92AC971565E3}"/>
    <cellStyle name="Cálculo 4 7" xfId="16706" xr:uid="{464142AB-8BC5-4B4F-BC45-B65F77CAD4B5}"/>
    <cellStyle name="Cálculo 5" xfId="3564" xr:uid="{00000000-0005-0000-0000-0000370E0000}"/>
    <cellStyle name="Cálculo 5 2" xfId="3565" xr:uid="{00000000-0005-0000-0000-0000380E0000}"/>
    <cellStyle name="Cálculo 5 2 2" xfId="3566" xr:uid="{00000000-0005-0000-0000-0000390E0000}"/>
    <cellStyle name="Cálculo 5 2 2 2" xfId="16718" xr:uid="{C2E60224-B450-4E82-8A11-1CD6B4F49FE6}"/>
    <cellStyle name="Cálculo 5 2 3" xfId="3567" xr:uid="{00000000-0005-0000-0000-00003A0E0000}"/>
    <cellStyle name="Cálculo 5 2 3 2" xfId="16719" xr:uid="{914B7A54-D8DB-4B27-8B50-3FE996F45511}"/>
    <cellStyle name="Cálculo 5 2 4" xfId="3568" xr:uid="{00000000-0005-0000-0000-00003B0E0000}"/>
    <cellStyle name="Cálculo 5 2 4 2" xfId="16720" xr:uid="{BEF74D78-6547-4405-807F-018DD9F8893D}"/>
    <cellStyle name="Cálculo 5 2 5" xfId="3569" xr:uid="{00000000-0005-0000-0000-00003C0E0000}"/>
    <cellStyle name="Cálculo 5 2 5 2" xfId="16721" xr:uid="{87C0F083-4927-4697-B8EE-884F58699997}"/>
    <cellStyle name="Cálculo 5 2 6" xfId="16717" xr:uid="{8D94BF6D-4451-4483-AA2C-6EB60E793FD8}"/>
    <cellStyle name="Cálculo 5 3" xfId="3570" xr:uid="{00000000-0005-0000-0000-00003D0E0000}"/>
    <cellStyle name="Cálculo 5 3 2" xfId="16722" xr:uid="{E52783B6-8706-4715-A0A6-951B6A5D08E9}"/>
    <cellStyle name="Cálculo 5 4" xfId="3571" xr:uid="{00000000-0005-0000-0000-00003E0E0000}"/>
    <cellStyle name="Cálculo 5 4 2" xfId="16723" xr:uid="{DD78F501-27E3-46CB-86CC-3468AD4F0837}"/>
    <cellStyle name="Cálculo 5 5" xfId="3572" xr:uid="{00000000-0005-0000-0000-00003F0E0000}"/>
    <cellStyle name="Cálculo 5 5 2" xfId="16724" xr:uid="{0999B1D2-C127-49DA-84FF-F23D8C0E36EB}"/>
    <cellStyle name="Cálculo 5 6" xfId="3573" xr:uid="{00000000-0005-0000-0000-0000400E0000}"/>
    <cellStyle name="Cálculo 5 6 2" xfId="16725" xr:uid="{97BEF14E-840E-4B8F-8353-3CD724524E3F}"/>
    <cellStyle name="Cálculo 5 7" xfId="16716" xr:uid="{91CB5DE5-5B79-47E7-8C4B-645CBCB8950D}"/>
    <cellStyle name="Cálculo 6" xfId="3574" xr:uid="{00000000-0005-0000-0000-0000410E0000}"/>
    <cellStyle name="Cálculo 6 2" xfId="3575" xr:uid="{00000000-0005-0000-0000-0000420E0000}"/>
    <cellStyle name="Cálculo 6 2 2" xfId="3576" xr:uid="{00000000-0005-0000-0000-0000430E0000}"/>
    <cellStyle name="Cálculo 6 2 2 2" xfId="16728" xr:uid="{4BBB73E7-04A0-4533-8034-4FE8B2B579C6}"/>
    <cellStyle name="Cálculo 6 2 3" xfId="3577" xr:uid="{00000000-0005-0000-0000-0000440E0000}"/>
    <cellStyle name="Cálculo 6 2 3 2" xfId="16729" xr:uid="{2342A3FB-DE7C-4724-95AA-5540B6FC97DA}"/>
    <cellStyle name="Cálculo 6 2 4" xfId="3578" xr:uid="{00000000-0005-0000-0000-0000450E0000}"/>
    <cellStyle name="Cálculo 6 2 4 2" xfId="16730" xr:uid="{3B835EAC-A205-44B8-A04A-6816807EBC6D}"/>
    <cellStyle name="Cálculo 6 2 5" xfId="3579" xr:uid="{00000000-0005-0000-0000-0000460E0000}"/>
    <cellStyle name="Cálculo 6 2 5 2" xfId="16731" xr:uid="{F0178AE9-8593-4BF4-BE88-E779D5B4626D}"/>
    <cellStyle name="Cálculo 6 2 6" xfId="16727" xr:uid="{BAA9F994-A3DE-4239-BFCD-E8D1D4C0ACAB}"/>
    <cellStyle name="Cálculo 6 3" xfId="3580" xr:uid="{00000000-0005-0000-0000-0000470E0000}"/>
    <cellStyle name="Cálculo 6 3 2" xfId="16732" xr:uid="{76206846-772C-402C-BCE9-2708930B1146}"/>
    <cellStyle name="Cálculo 6 4" xfId="3581" xr:uid="{00000000-0005-0000-0000-0000480E0000}"/>
    <cellStyle name="Cálculo 6 4 2" xfId="16733" xr:uid="{C11AABE8-730E-4515-85EC-DD887FE7EC36}"/>
    <cellStyle name="Cálculo 6 5" xfId="3582" xr:uid="{00000000-0005-0000-0000-0000490E0000}"/>
    <cellStyle name="Cálculo 6 5 2" xfId="16734" xr:uid="{A012CCD9-63B4-4A5B-8251-A0B73CDF23E7}"/>
    <cellStyle name="Cálculo 6 6" xfId="3583" xr:uid="{00000000-0005-0000-0000-00004A0E0000}"/>
    <cellStyle name="Cálculo 6 6 2" xfId="16735" xr:uid="{CF6A2F63-EA60-402E-B804-8A89CEEDFEF2}"/>
    <cellStyle name="Cálculo 6 7" xfId="16726" xr:uid="{743472A5-0B80-47B1-8EBF-8396ECC07E15}"/>
    <cellStyle name="Cálculo 7" xfId="3584" xr:uid="{00000000-0005-0000-0000-00004B0E0000}"/>
    <cellStyle name="Cálculo 7 2" xfId="3585" xr:uid="{00000000-0005-0000-0000-00004C0E0000}"/>
    <cellStyle name="Cálculo 7 2 2" xfId="3586" xr:uid="{00000000-0005-0000-0000-00004D0E0000}"/>
    <cellStyle name="Cálculo 7 2 2 2" xfId="16738" xr:uid="{106E554A-278C-48F1-AD09-83E6833545C2}"/>
    <cellStyle name="Cálculo 7 2 3" xfId="3587" xr:uid="{00000000-0005-0000-0000-00004E0E0000}"/>
    <cellStyle name="Cálculo 7 2 3 2" xfId="16739" xr:uid="{3FC413D5-D4AB-4064-BF9A-D20DC2446DE9}"/>
    <cellStyle name="Cálculo 7 2 4" xfId="3588" xr:uid="{00000000-0005-0000-0000-00004F0E0000}"/>
    <cellStyle name="Cálculo 7 2 4 2" xfId="16740" xr:uid="{7E27534C-1EFC-414C-83E2-66555487752C}"/>
    <cellStyle name="Cálculo 7 2 5" xfId="3589" xr:uid="{00000000-0005-0000-0000-0000500E0000}"/>
    <cellStyle name="Cálculo 7 2 5 2" xfId="16741" xr:uid="{62E1B6D7-447F-401F-81EA-1F4FABF84115}"/>
    <cellStyle name="Cálculo 7 2 6" xfId="16737" xr:uid="{3682AB10-8EE1-4C6E-8F4C-D2274BDBC771}"/>
    <cellStyle name="Cálculo 7 3" xfId="3590" xr:uid="{00000000-0005-0000-0000-0000510E0000}"/>
    <cellStyle name="Cálculo 7 3 2" xfId="16742" xr:uid="{18E5BDED-E0BF-4C0B-92F9-F0788465018A}"/>
    <cellStyle name="Cálculo 7 4" xfId="3591" xr:uid="{00000000-0005-0000-0000-0000520E0000}"/>
    <cellStyle name="Cálculo 7 4 2" xfId="16743" xr:uid="{89FC7576-E24B-4103-82F6-73D3573BEF14}"/>
    <cellStyle name="Cálculo 7 5" xfId="3592" xr:uid="{00000000-0005-0000-0000-0000530E0000}"/>
    <cellStyle name="Cálculo 7 5 2" xfId="16744" xr:uid="{157FF458-1E8C-4CD5-902F-44CABF33D3CB}"/>
    <cellStyle name="Cálculo 7 6" xfId="3593" xr:uid="{00000000-0005-0000-0000-0000540E0000}"/>
    <cellStyle name="Cálculo 7 6 2" xfId="16745" xr:uid="{EB090632-6058-4A57-A4E0-13B29FE1C2F1}"/>
    <cellStyle name="Cálculo 7 7" xfId="16736" xr:uid="{33C07D48-6A8C-48C1-80CC-84BF1D6803D2}"/>
    <cellStyle name="Cálculo 8" xfId="3594" xr:uid="{00000000-0005-0000-0000-0000550E0000}"/>
    <cellStyle name="Cálculo 8 2" xfId="3595" xr:uid="{00000000-0005-0000-0000-0000560E0000}"/>
    <cellStyle name="Cálculo 8 2 2" xfId="3596" xr:uid="{00000000-0005-0000-0000-0000570E0000}"/>
    <cellStyle name="Cálculo 8 2 2 2" xfId="16748" xr:uid="{0F4270D1-731F-45D4-AB65-19547976CBE6}"/>
    <cellStyle name="Cálculo 8 2 3" xfId="3597" xr:uid="{00000000-0005-0000-0000-0000580E0000}"/>
    <cellStyle name="Cálculo 8 2 3 2" xfId="16749" xr:uid="{4AF4DE25-9DF4-4A35-AEF7-04DF84D5335D}"/>
    <cellStyle name="Cálculo 8 2 4" xfId="3598" xr:uid="{00000000-0005-0000-0000-0000590E0000}"/>
    <cellStyle name="Cálculo 8 2 4 2" xfId="16750" xr:uid="{DA73B799-6B88-4F34-99F0-B3E5D8B5F8CD}"/>
    <cellStyle name="Cálculo 8 2 5" xfId="3599" xr:uid="{00000000-0005-0000-0000-00005A0E0000}"/>
    <cellStyle name="Cálculo 8 2 5 2" xfId="16751" xr:uid="{C61C6B08-EE51-40C8-A9F7-6A4CD35498B0}"/>
    <cellStyle name="Cálculo 8 2 6" xfId="16747" xr:uid="{A22E1122-03AF-4F44-99E8-3C86E01C6868}"/>
    <cellStyle name="Cálculo 8 3" xfId="3600" xr:uid="{00000000-0005-0000-0000-00005B0E0000}"/>
    <cellStyle name="Cálculo 8 3 2" xfId="16752" xr:uid="{FDD5397D-7F0E-4581-B9E0-D4B0C571B311}"/>
    <cellStyle name="Cálculo 8 4" xfId="3601" xr:uid="{00000000-0005-0000-0000-00005C0E0000}"/>
    <cellStyle name="Cálculo 8 4 2" xfId="16753" xr:uid="{74221ECA-0417-492B-BE25-E637A9B9C101}"/>
    <cellStyle name="Cálculo 8 5" xfId="3602" xr:uid="{00000000-0005-0000-0000-00005D0E0000}"/>
    <cellStyle name="Cálculo 8 5 2" xfId="16754" xr:uid="{7E54AE48-62BC-4918-B022-F2E435BE6020}"/>
    <cellStyle name="Cálculo 8 6" xfId="3603" xr:uid="{00000000-0005-0000-0000-00005E0E0000}"/>
    <cellStyle name="Cálculo 8 6 2" xfId="16755" xr:uid="{EFD91D5E-AE0B-4951-A441-97E8FCFAADD5}"/>
    <cellStyle name="Cálculo 8 7" xfId="16746" xr:uid="{368DCB8D-69DF-469F-A2C3-A0ACF9DD6929}"/>
    <cellStyle name="Cálculo 9" xfId="3604" xr:uid="{00000000-0005-0000-0000-00005F0E0000}"/>
    <cellStyle name="Cálculo 9 2" xfId="3605" xr:uid="{00000000-0005-0000-0000-0000600E0000}"/>
    <cellStyle name="Cálculo 9 2 2" xfId="3606" xr:uid="{00000000-0005-0000-0000-0000610E0000}"/>
    <cellStyle name="Cálculo 9 2 2 2" xfId="16758" xr:uid="{5A522D13-520E-4754-830C-58A05A74A974}"/>
    <cellStyle name="Cálculo 9 2 3" xfId="3607" xr:uid="{00000000-0005-0000-0000-0000620E0000}"/>
    <cellStyle name="Cálculo 9 2 3 2" xfId="16759" xr:uid="{4C6449FA-D51A-4A27-BA9F-7CF4ACA4DB15}"/>
    <cellStyle name="Cálculo 9 2 4" xfId="3608" xr:uid="{00000000-0005-0000-0000-0000630E0000}"/>
    <cellStyle name="Cálculo 9 2 4 2" xfId="16760" xr:uid="{D8DF34F0-6D1A-45FD-9746-717BFB344E4E}"/>
    <cellStyle name="Cálculo 9 2 5" xfId="3609" xr:uid="{00000000-0005-0000-0000-0000640E0000}"/>
    <cellStyle name="Cálculo 9 2 5 2" xfId="16761" xr:uid="{8240F3BF-64C1-4B06-BCEE-DF390A8CB98B}"/>
    <cellStyle name="Cálculo 9 2 6" xfId="16757" xr:uid="{5646AC2E-1192-40A0-B35B-608BEC31A94E}"/>
    <cellStyle name="Cálculo 9 3" xfId="3610" xr:uid="{00000000-0005-0000-0000-0000650E0000}"/>
    <cellStyle name="Cálculo 9 3 2" xfId="16762" xr:uid="{02DF2B2D-F653-4255-B42A-21E42E9B0958}"/>
    <cellStyle name="Cálculo 9 4" xfId="3611" xr:uid="{00000000-0005-0000-0000-0000660E0000}"/>
    <cellStyle name="Cálculo 9 4 2" xfId="16763" xr:uid="{B349B939-B182-496B-B7EA-1E754CF42E97}"/>
    <cellStyle name="Cálculo 9 5" xfId="3612" xr:uid="{00000000-0005-0000-0000-0000670E0000}"/>
    <cellStyle name="Cálculo 9 5 2" xfId="16764" xr:uid="{F6F70ABE-8752-4737-9109-1FB055047436}"/>
    <cellStyle name="Cálculo 9 6" xfId="3613" xr:uid="{00000000-0005-0000-0000-0000680E0000}"/>
    <cellStyle name="Cálculo 9 6 2" xfId="16765" xr:uid="{D624C105-041F-4DF7-867C-CF670788E439}"/>
    <cellStyle name="Cálculo 9 7" xfId="16756" xr:uid="{97C4E809-96E6-4312-9B3A-D33DAD64FDC7}"/>
    <cellStyle name="Cálculo_KTR An-Abflug" xfId="14805" xr:uid="{00000000-0005-0000-0000-0000690E0000}"/>
    <cellStyle name="CalculYellow" xfId="3614" xr:uid="{00000000-0005-0000-0000-00006A0E0000}"/>
    <cellStyle name="Cat. A" xfId="3615" xr:uid="{00000000-0005-0000-0000-00006B0E0000}"/>
    <cellStyle name="Cat. B" xfId="3616" xr:uid="{00000000-0005-0000-0000-00006C0E0000}"/>
    <cellStyle name="Cat. C" xfId="3617" xr:uid="{00000000-0005-0000-0000-00006D0E0000}"/>
    <cellStyle name="Cat. D" xfId="3618" xr:uid="{00000000-0005-0000-0000-00006E0E0000}"/>
    <cellStyle name="Celda de comprobación" xfId="3619" xr:uid="{00000000-0005-0000-0000-00006F0E0000}"/>
    <cellStyle name="Celda vinculada" xfId="3620" xr:uid="{00000000-0005-0000-0000-0000700E0000}"/>
    <cellStyle name="Celkem" xfId="3621" xr:uid="{00000000-0005-0000-0000-0000710E0000}"/>
    <cellStyle name="Celkem 2" xfId="3622" xr:uid="{00000000-0005-0000-0000-0000720E0000}"/>
    <cellStyle name="Celkem 2 2" xfId="16767" xr:uid="{788A35FF-CCC8-43B5-80D4-B396BE02224D}"/>
    <cellStyle name="Celkem 3" xfId="3623" xr:uid="{00000000-0005-0000-0000-0000730E0000}"/>
    <cellStyle name="Celkem 3 2" xfId="16768" xr:uid="{BC67F7B1-0143-4AC0-9A6B-3E540C40BA08}"/>
    <cellStyle name="Celkem 4" xfId="16766" xr:uid="{8E7284B0-C4C2-4B68-9CF3-01D9B316FA4E}"/>
    <cellStyle name="Cella collegata 2" xfId="3624" xr:uid="{00000000-0005-0000-0000-0000740E0000}"/>
    <cellStyle name="Cella collegata 3" xfId="3625" xr:uid="{00000000-0005-0000-0000-0000750E0000}"/>
    <cellStyle name="Cella da controllare 2" xfId="3626" xr:uid="{00000000-0005-0000-0000-0000760E0000}"/>
    <cellStyle name="Cella da controllare 3" xfId="3627" xr:uid="{00000000-0005-0000-0000-0000770E0000}"/>
    <cellStyle name="Cellule liée" xfId="14908" xr:uid="{00000000-0005-0000-0000-0000780E0000}"/>
    <cellStyle name="Cellule liée 2" xfId="3628" xr:uid="{00000000-0005-0000-0000-0000790E0000}"/>
    <cellStyle name="Cellule liée 2 2" xfId="3629" xr:uid="{00000000-0005-0000-0000-00007A0E0000}"/>
    <cellStyle name="Cellule liée 2_130725 DSNA 2011 Dossier de révision initial" xfId="3630" xr:uid="{00000000-0005-0000-0000-00007B0E0000}"/>
    <cellStyle name="Cellule liée 3" xfId="3631" xr:uid="{00000000-0005-0000-0000-00007C0E0000}"/>
    <cellStyle name="Cellule liée 3 2" xfId="3632" xr:uid="{00000000-0005-0000-0000-00007D0E0000}"/>
    <cellStyle name="Cellule liée 4" xfId="3633" xr:uid="{00000000-0005-0000-0000-00007E0E0000}"/>
    <cellStyle name="Cellule liée 4 2" xfId="3634" xr:uid="{00000000-0005-0000-0000-00007F0E0000}"/>
    <cellStyle name="Cellule liée 5" xfId="3635" xr:uid="{00000000-0005-0000-0000-0000800E0000}"/>
    <cellStyle name="Chap" xfId="3636" xr:uid="{00000000-0005-0000-0000-0000810E0000}"/>
    <cellStyle name="Check Box" xfId="3637" xr:uid="{00000000-0005-0000-0000-0000820E0000}"/>
    <cellStyle name="Check Box Input" xfId="3638" xr:uid="{00000000-0005-0000-0000-0000830E0000}"/>
    <cellStyle name="Check Box_First Capital Connect Financial Model" xfId="3639" xr:uid="{00000000-0005-0000-0000-0000840E0000}"/>
    <cellStyle name="Check Cell" xfId="14637" xr:uid="{00000000-0005-0000-0000-0000850E0000}"/>
    <cellStyle name="Check Cell 2" xfId="3640" xr:uid="{00000000-0005-0000-0000-0000860E0000}"/>
    <cellStyle name="Check Cell_KTR An-Abflug" xfId="3641" xr:uid="{00000000-0005-0000-0000-0000870E0000}"/>
    <cellStyle name="Chybně" xfId="3642" xr:uid="{00000000-0005-0000-0000-0000880E0000}"/>
    <cellStyle name="Cím 2" xfId="3643" xr:uid="{00000000-0005-0000-0000-0000890E0000}"/>
    <cellStyle name="Címsor 1 2" xfId="3644" xr:uid="{00000000-0005-0000-0000-00008A0E0000}"/>
    <cellStyle name="Címsor 2 2" xfId="3645" xr:uid="{00000000-0005-0000-0000-00008B0E0000}"/>
    <cellStyle name="Címsor 3 2" xfId="3646" xr:uid="{00000000-0005-0000-0000-00008C0E0000}"/>
    <cellStyle name="Címsor 4 2" xfId="3647" xr:uid="{00000000-0005-0000-0000-00008D0E0000}"/>
    <cellStyle name="ColBlue" xfId="3648" xr:uid="{00000000-0005-0000-0000-00008E0E0000}"/>
    <cellStyle name="ColGreen" xfId="3649" xr:uid="{00000000-0005-0000-0000-00008F0E0000}"/>
    <cellStyle name="colonne" xfId="3650" xr:uid="{00000000-0005-0000-0000-0000900E0000}"/>
    <cellStyle name="colorcomma" xfId="3651" xr:uid="{00000000-0005-0000-0000-0000910E0000}"/>
    <cellStyle name="Colore 1 2" xfId="3652" xr:uid="{00000000-0005-0000-0000-0000920E0000}"/>
    <cellStyle name="Colore 1 3" xfId="3653" xr:uid="{00000000-0005-0000-0000-0000930E0000}"/>
    <cellStyle name="Colore 2 2" xfId="3654" xr:uid="{00000000-0005-0000-0000-0000940E0000}"/>
    <cellStyle name="Colore 2 3" xfId="3655" xr:uid="{00000000-0005-0000-0000-0000950E0000}"/>
    <cellStyle name="Colore 3 2" xfId="3656" xr:uid="{00000000-0005-0000-0000-0000960E0000}"/>
    <cellStyle name="Colore 3 3" xfId="3657" xr:uid="{00000000-0005-0000-0000-0000970E0000}"/>
    <cellStyle name="Colore 4 2" xfId="3658" xr:uid="{00000000-0005-0000-0000-0000980E0000}"/>
    <cellStyle name="Colore 4 3" xfId="3659" xr:uid="{00000000-0005-0000-0000-0000990E0000}"/>
    <cellStyle name="Colore 5 2" xfId="3660" xr:uid="{00000000-0005-0000-0000-00009A0E0000}"/>
    <cellStyle name="Colore 5 3" xfId="3661" xr:uid="{00000000-0005-0000-0000-00009B0E0000}"/>
    <cellStyle name="Colore 6 2" xfId="3662" xr:uid="{00000000-0005-0000-0000-00009C0E0000}"/>
    <cellStyle name="Colore 6 3" xfId="3663" xr:uid="{00000000-0005-0000-0000-00009D0E0000}"/>
    <cellStyle name="ColRed" xfId="3664" xr:uid="{00000000-0005-0000-0000-00009E0E0000}"/>
    <cellStyle name="Column Title" xfId="3665" xr:uid="{00000000-0005-0000-0000-00009F0E0000}"/>
    <cellStyle name="Column Title 2" xfId="3666" xr:uid="{00000000-0005-0000-0000-0000A00E0000}"/>
    <cellStyle name="Comma (1)" xfId="3667" xr:uid="{00000000-0005-0000-0000-0000A10E0000}"/>
    <cellStyle name="comma (2)" xfId="3668" xr:uid="{00000000-0005-0000-0000-0000A20E0000}"/>
    <cellStyle name="comma (2) 2" xfId="3669" xr:uid="{00000000-0005-0000-0000-0000A30E0000}"/>
    <cellStyle name="comma (2) 3" xfId="3670" xr:uid="{00000000-0005-0000-0000-0000A40E0000}"/>
    <cellStyle name="Comma 0" xfId="3671" xr:uid="{00000000-0005-0000-0000-0000A50E0000}"/>
    <cellStyle name="Comma 10" xfId="3672" xr:uid="{00000000-0005-0000-0000-0000A60E0000}"/>
    <cellStyle name="Comma 10 2" xfId="3673" xr:uid="{00000000-0005-0000-0000-0000A70E0000}"/>
    <cellStyle name="Comma 10 2 2" xfId="3674" xr:uid="{00000000-0005-0000-0000-0000A80E0000}"/>
    <cellStyle name="Comma 10 2 2 2" xfId="16771" xr:uid="{C9931576-6298-4520-AF69-23D0B6F3C9CC}"/>
    <cellStyle name="Comma 10 2 3" xfId="15075" xr:uid="{00000000-0005-0000-0000-0000A90E0000}"/>
    <cellStyle name="Comma 10 2 3 2" xfId="25797" xr:uid="{BE7C91AB-996E-42B1-B2C2-77CACBD4F7C6}"/>
    <cellStyle name="Comma 10 2 4" xfId="16770" xr:uid="{09E2CFCF-1555-4EEB-8103-5476D38B8089}"/>
    <cellStyle name="Comma 10 3" xfId="3675" xr:uid="{00000000-0005-0000-0000-0000AA0E0000}"/>
    <cellStyle name="Comma 10 3 2" xfId="16772" xr:uid="{F854B53B-12C3-4681-821A-08ADA79B7315}"/>
    <cellStyle name="Comma 10 4" xfId="14910" xr:uid="{00000000-0005-0000-0000-0000AB0E0000}"/>
    <cellStyle name="Comma 10 5" xfId="16769" xr:uid="{C80BA48D-DB69-4341-80E5-C9879E163200}"/>
    <cellStyle name="Comma 11" xfId="3676" xr:uid="{00000000-0005-0000-0000-0000AC0E0000}"/>
    <cellStyle name="Comma 11 2" xfId="3677" xr:uid="{00000000-0005-0000-0000-0000AD0E0000}"/>
    <cellStyle name="Comma 11 2 2" xfId="3678" xr:uid="{00000000-0005-0000-0000-0000AE0E0000}"/>
    <cellStyle name="Comma 11 2 2 2" xfId="16775" xr:uid="{5E5E4C96-1228-4538-8DB4-9D88F66D66B5}"/>
    <cellStyle name="Comma 11 2 3" xfId="3679" xr:uid="{00000000-0005-0000-0000-0000AF0E0000}"/>
    <cellStyle name="Comma 11 2 3 2" xfId="16776" xr:uid="{CC6A1A6A-30B3-4F66-9EE4-36B50C724A94}"/>
    <cellStyle name="Comma 11 2 4" xfId="15076" xr:uid="{00000000-0005-0000-0000-0000B00E0000}"/>
    <cellStyle name="Comma 11 2 4 2" xfId="25798" xr:uid="{7CF6861A-326B-4BA0-8F74-393C323D5611}"/>
    <cellStyle name="Comma 11 2 5" xfId="16774" xr:uid="{09D58E83-5AE7-4DB3-AFAE-6EAEBDDD3DD8}"/>
    <cellStyle name="Comma 11 3" xfId="3680" xr:uid="{00000000-0005-0000-0000-0000B10E0000}"/>
    <cellStyle name="Comma 11 3 2" xfId="16777" xr:uid="{E41D3057-0FA8-48D1-8139-54BD2B4F4D41}"/>
    <cellStyle name="Comma 11 4" xfId="3681" xr:uid="{00000000-0005-0000-0000-0000B20E0000}"/>
    <cellStyle name="Comma 11 4 2" xfId="16778" xr:uid="{B8AB97D8-9892-4841-B202-5BDBBBF6079E}"/>
    <cellStyle name="Comma 11 5" xfId="14911" xr:uid="{00000000-0005-0000-0000-0000B30E0000}"/>
    <cellStyle name="Comma 11 6" xfId="16773" xr:uid="{82C36250-2E92-48B1-A6B0-33FA22D9A585}"/>
    <cellStyle name="Comma 12" xfId="3682" xr:uid="{00000000-0005-0000-0000-0000B40E0000}"/>
    <cellStyle name="Comma 12 2" xfId="3683" xr:uid="{00000000-0005-0000-0000-0000B50E0000}"/>
    <cellStyle name="Comma 12 2 2" xfId="3684" xr:uid="{00000000-0005-0000-0000-0000B60E0000}"/>
    <cellStyle name="Comma 12 2 2 2" xfId="16781" xr:uid="{2646E3E0-3131-42F6-8182-6B26CFA1C188}"/>
    <cellStyle name="Comma 12 2 3" xfId="15144" xr:uid="{00000000-0005-0000-0000-0000B70E0000}"/>
    <cellStyle name="Comma 12 2 3 2" xfId="25857" xr:uid="{057AFD1E-A3B0-4E15-8483-843E0FFAD18B}"/>
    <cellStyle name="Comma 12 2 4" xfId="16780" xr:uid="{E9263EF0-498C-497D-B1B0-D948FA0B7C1A}"/>
    <cellStyle name="Comma 12 3" xfId="15145" xr:uid="{00000000-0005-0000-0000-0000B80E0000}"/>
    <cellStyle name="Comma 12 4" xfId="16779" xr:uid="{E2E4EF13-59E0-4ECE-B76E-58B6F0EDECC2}"/>
    <cellStyle name="Comma 13" xfId="3685" xr:uid="{00000000-0005-0000-0000-0000B90E0000}"/>
    <cellStyle name="Comma 13 2" xfId="3686" xr:uid="{00000000-0005-0000-0000-0000BA0E0000}"/>
    <cellStyle name="Comma 13 2 2" xfId="3687" xr:uid="{00000000-0005-0000-0000-0000BB0E0000}"/>
    <cellStyle name="Comma 13 2 3" xfId="16783" xr:uid="{15D670AD-3CE6-4B69-9911-047CD22EA5D2}"/>
    <cellStyle name="Comma 13 3" xfId="3688" xr:uid="{00000000-0005-0000-0000-0000BC0E0000}"/>
    <cellStyle name="Comma 13 3 2" xfId="14750" xr:uid="{00000000-0005-0000-0000-0000BD0E0000}"/>
    <cellStyle name="Comma 13 4" xfId="15151" xr:uid="{00000000-0005-0000-0000-0000BE0E0000}"/>
    <cellStyle name="Comma 13 5" xfId="16782" xr:uid="{43C2D04C-4D70-4F85-BE9D-A508E2D2FB13}"/>
    <cellStyle name="Comma 14" xfId="3689" xr:uid="{00000000-0005-0000-0000-0000BF0E0000}"/>
    <cellStyle name="Comma 14 2" xfId="3690" xr:uid="{00000000-0005-0000-0000-0000C00E0000}"/>
    <cellStyle name="Comma 14 2 2" xfId="3691" xr:uid="{00000000-0005-0000-0000-0000C10E0000}"/>
    <cellStyle name="Comma 14 2 3" xfId="16785" xr:uid="{56464612-2131-4ECF-AD17-837B4E754404}"/>
    <cellStyle name="Comma 14 3" xfId="3692" xr:uid="{00000000-0005-0000-0000-0000C20E0000}"/>
    <cellStyle name="Comma 14 3 2" xfId="14753" xr:uid="{00000000-0005-0000-0000-0000C30E0000}"/>
    <cellStyle name="Comma 14 4" xfId="15152" xr:uid="{00000000-0005-0000-0000-0000C40E0000}"/>
    <cellStyle name="Comma 14 5" xfId="16784" xr:uid="{93FE3925-A7D0-42B6-BF26-E9319757AF42}"/>
    <cellStyle name="Comma 15" xfId="3693" xr:uid="{00000000-0005-0000-0000-0000C50E0000}"/>
    <cellStyle name="Comma 15 2" xfId="3694" xr:uid="{00000000-0005-0000-0000-0000C60E0000}"/>
    <cellStyle name="Comma 15 2 2" xfId="3695" xr:uid="{00000000-0005-0000-0000-0000C70E0000}"/>
    <cellStyle name="Comma 15 2 3" xfId="16787" xr:uid="{B8D22A68-17EE-4FD3-BD1D-0D8FB37A6490}"/>
    <cellStyle name="Comma 15 3" xfId="3696" xr:uid="{00000000-0005-0000-0000-0000C80E0000}"/>
    <cellStyle name="Comma 15 3 2" xfId="14768" xr:uid="{00000000-0005-0000-0000-0000C90E0000}"/>
    <cellStyle name="Comma 15 4" xfId="15153" xr:uid="{00000000-0005-0000-0000-0000CA0E0000}"/>
    <cellStyle name="Comma 15 5" xfId="16786" xr:uid="{CBD619FA-1554-4692-B4AD-FCFA3B4E10B9}"/>
    <cellStyle name="Comma 16" xfId="3697" xr:uid="{00000000-0005-0000-0000-0000CB0E0000}"/>
    <cellStyle name="Comma 16 2" xfId="3698" xr:uid="{00000000-0005-0000-0000-0000CC0E0000}"/>
    <cellStyle name="Comma 16 2 2" xfId="3699" xr:uid="{00000000-0005-0000-0000-0000CD0E0000}"/>
    <cellStyle name="Comma 16 2 3" xfId="16789" xr:uid="{0EAC769A-40EE-49C9-AB39-DBEDC7AD18FF}"/>
    <cellStyle name="Comma 16 3" xfId="3700" xr:uid="{00000000-0005-0000-0000-0000CE0E0000}"/>
    <cellStyle name="Comma 16 3 2" xfId="14756" xr:uid="{00000000-0005-0000-0000-0000CF0E0000}"/>
    <cellStyle name="Comma 16 4" xfId="15154" xr:uid="{00000000-0005-0000-0000-0000D00E0000}"/>
    <cellStyle name="Comma 16 5" xfId="16788" xr:uid="{28AF4564-B111-4CDE-9C1D-89600774FFB1}"/>
    <cellStyle name="Comma 17" xfId="3701" xr:uid="{00000000-0005-0000-0000-0000D10E0000}"/>
    <cellStyle name="Comma 17 2" xfId="3702" xr:uid="{00000000-0005-0000-0000-0000D20E0000}"/>
    <cellStyle name="Comma 17 2 2" xfId="3703" xr:uid="{00000000-0005-0000-0000-0000D30E0000}"/>
    <cellStyle name="Comma 17 2 2 2" xfId="16792" xr:uid="{9B260389-6231-48EF-B11B-C28781A88855}"/>
    <cellStyle name="Comma 17 2 3" xfId="16791" xr:uid="{42C7D97D-26FD-41C0-847F-780C44858CC5}"/>
    <cellStyle name="Comma 17 3" xfId="14909" xr:uid="{00000000-0005-0000-0000-0000D40E0000}"/>
    <cellStyle name="Comma 17 4" xfId="16790" xr:uid="{26CB5DC5-07BE-451D-9F3C-B70D51116ADD}"/>
    <cellStyle name="Comma 18" xfId="3704" xr:uid="{00000000-0005-0000-0000-0000D50E0000}"/>
    <cellStyle name="Comma 18 2" xfId="3705" xr:uid="{00000000-0005-0000-0000-0000D60E0000}"/>
    <cellStyle name="Comma 18 2 2" xfId="3706" xr:uid="{00000000-0005-0000-0000-0000D70E0000}"/>
    <cellStyle name="Comma 18 2 3" xfId="16794" xr:uid="{98BB8F89-1F5B-47DE-8632-78D4F3B2794C}"/>
    <cellStyle name="Comma 18 3" xfId="3707" xr:uid="{00000000-0005-0000-0000-0000D80E0000}"/>
    <cellStyle name="Comma 18 3 2" xfId="14759" xr:uid="{00000000-0005-0000-0000-0000D90E0000}"/>
    <cellStyle name="Comma 18 4" xfId="16793" xr:uid="{29E87480-DB13-45D6-ABBF-862949ADAC76}"/>
    <cellStyle name="Comma 19" xfId="3708" xr:uid="{00000000-0005-0000-0000-0000DA0E0000}"/>
    <cellStyle name="Comma 19 2" xfId="3709" xr:uid="{00000000-0005-0000-0000-0000DB0E0000}"/>
    <cellStyle name="Comma 19 2 2" xfId="3710" xr:uid="{00000000-0005-0000-0000-0000DC0E0000}"/>
    <cellStyle name="Comma 19 2 3" xfId="16796" xr:uid="{9B4F0F00-1500-497A-80B3-4CFF2E9969F0}"/>
    <cellStyle name="Comma 19 3" xfId="3711" xr:uid="{00000000-0005-0000-0000-0000DD0E0000}"/>
    <cellStyle name="Comma 19 3 2" xfId="14765" xr:uid="{00000000-0005-0000-0000-0000DE0E0000}"/>
    <cellStyle name="Comma 19 4" xfId="16795" xr:uid="{CA2FA3A8-B4A8-4C25-8B76-D27E8D5EAD1A}"/>
    <cellStyle name="Comma 2" xfId="3712" xr:uid="{00000000-0005-0000-0000-0000DF0E0000}"/>
    <cellStyle name="Comma 2 2" xfId="3713" xr:uid="{00000000-0005-0000-0000-0000E00E0000}"/>
    <cellStyle name="Comma 2 2 2" xfId="3714" xr:uid="{00000000-0005-0000-0000-0000E10E0000}"/>
    <cellStyle name="Comma 2 2 2 2" xfId="3715" xr:uid="{00000000-0005-0000-0000-0000E20E0000}"/>
    <cellStyle name="Comma 2 2 2 2 2" xfId="16800" xr:uid="{1982D567-6DD4-4A61-A758-96CCDD5D5C18}"/>
    <cellStyle name="Comma 2 2 2 3" xfId="15078" xr:uid="{00000000-0005-0000-0000-0000E30E0000}"/>
    <cellStyle name="Comma 2 2 2 3 2" xfId="25800" xr:uid="{47EF8633-A54A-4807-93CE-662E81D85F1A}"/>
    <cellStyle name="Comma 2 2 2 4" xfId="16799" xr:uid="{50B08E6C-9D60-4FE1-90B5-5E406E823751}"/>
    <cellStyle name="Comma 2 2 3" xfId="3716" xr:uid="{00000000-0005-0000-0000-0000E40E0000}"/>
    <cellStyle name="Comma 2 2 3 2" xfId="16801" xr:uid="{3F238A09-F137-4AEE-9D95-2BB25C3B4A39}"/>
    <cellStyle name="Comma 2 2 4" xfId="14912" xr:uid="{00000000-0005-0000-0000-0000E50E0000}"/>
    <cellStyle name="Comma 2 2 5" xfId="16798" xr:uid="{F12A188D-6B78-48EE-ADBD-424354C4E29F}"/>
    <cellStyle name="Comma 2 3" xfId="3717" xr:uid="{00000000-0005-0000-0000-0000E60E0000}"/>
    <cellStyle name="Comma 2 3 2" xfId="3718" xr:uid="{00000000-0005-0000-0000-0000E70E0000}"/>
    <cellStyle name="Comma 2 3 2 2" xfId="3719" xr:uid="{00000000-0005-0000-0000-0000E80E0000}"/>
    <cellStyle name="Comma 2 3 2 2 2" xfId="3720" xr:uid="{00000000-0005-0000-0000-0000E90E0000}"/>
    <cellStyle name="Comma 2 3 2 2 3" xfId="14874" xr:uid="{00000000-0005-0000-0000-0000EA0E0000}"/>
    <cellStyle name="Comma 2 3 2 2 3 2" xfId="25712" xr:uid="{4D483575-FF1B-480F-B4BA-29483B31709B}"/>
    <cellStyle name="Comma 2 3 2 2 4" xfId="16804" xr:uid="{6FD5B047-2D24-4602-9373-AABF5BC2F15C}"/>
    <cellStyle name="Comma 2 3 2 3" xfId="3721" xr:uid="{00000000-0005-0000-0000-0000EB0E0000}"/>
    <cellStyle name="Comma 2 3 2 3 2" xfId="14773" xr:uid="{00000000-0005-0000-0000-0000EC0E0000}"/>
    <cellStyle name="Comma 2 3 2 3 3" xfId="15080" xr:uid="{00000000-0005-0000-0000-0000ED0E0000}"/>
    <cellStyle name="Comma 2 3 2 3 3 2" xfId="25802" xr:uid="{2637233E-0650-4846-922D-3E782DD6A131}"/>
    <cellStyle name="Comma 2 3 2 3 4" xfId="16805" xr:uid="{A8D89E26-78FC-41FE-AF77-C8F0C03A484C}"/>
    <cellStyle name="Comma 2 3 2 4" xfId="16803" xr:uid="{6475F470-B978-4B2A-AC53-E376D20863AE}"/>
    <cellStyle name="Comma 2 3 3" xfId="3722" xr:uid="{00000000-0005-0000-0000-0000EE0E0000}"/>
    <cellStyle name="Comma 2 3 3 2" xfId="3723" xr:uid="{00000000-0005-0000-0000-0000EF0E0000}"/>
    <cellStyle name="Comma 2 3 3 2 2" xfId="16807" xr:uid="{5B28CE17-49A4-4F85-8146-5822DFDD533B}"/>
    <cellStyle name="Comma 2 3 3 3" xfId="15079" xr:uid="{00000000-0005-0000-0000-0000F00E0000}"/>
    <cellStyle name="Comma 2 3 3 3 2" xfId="25801" xr:uid="{3F479D34-5C14-4354-8B4F-AECF3F94EFA3}"/>
    <cellStyle name="Comma 2 3 3 4" xfId="16806" xr:uid="{9EC30F03-4643-4005-B7EF-E5C6D6C0EB72}"/>
    <cellStyle name="Comma 2 3 4" xfId="3724" xr:uid="{00000000-0005-0000-0000-0000F10E0000}"/>
    <cellStyle name="Comma 2 3 4 2" xfId="3725" xr:uid="{00000000-0005-0000-0000-0000F20E0000}"/>
    <cellStyle name="Comma 2 3 4 2 2" xfId="16809" xr:uid="{CB0AA4E5-CE6C-40A4-90D1-0B1FC6C44666}"/>
    <cellStyle name="Comma 2 3 4 3" xfId="16808" xr:uid="{818C58A4-B36A-428A-AC16-30FDBACB8B6E}"/>
    <cellStyle name="Comma 2 3 5" xfId="3726" xr:uid="{00000000-0005-0000-0000-0000F30E0000}"/>
    <cellStyle name="Comma 2 3 5 2" xfId="16810" xr:uid="{818CACFB-2DFB-45B0-AC26-4EDDA04CF3F7}"/>
    <cellStyle name="Comma 2 3 6" xfId="16802" xr:uid="{72D92817-C65A-439B-88C7-58FB4F342A27}"/>
    <cellStyle name="Comma 2 4" xfId="3727" xr:uid="{00000000-0005-0000-0000-0000F40E0000}"/>
    <cellStyle name="Comma 2 4 2" xfId="3728" xr:uid="{00000000-0005-0000-0000-0000F50E0000}"/>
    <cellStyle name="Comma 2 4 2 2" xfId="3729" xr:uid="{00000000-0005-0000-0000-0000F60E0000}"/>
    <cellStyle name="Comma 2 4 2 2 2" xfId="16813" xr:uid="{0E1FF306-D93C-4604-9D91-8B6015053B94}"/>
    <cellStyle name="Comma 2 4 2 3" xfId="16812" xr:uid="{2226F506-A17E-4403-91CE-43D08AFA83E6}"/>
    <cellStyle name="Comma 2 4 3" xfId="15077" xr:uid="{00000000-0005-0000-0000-0000F70E0000}"/>
    <cellStyle name="Comma 2 4 3 2" xfId="25799" xr:uid="{A4D93BC3-7883-4CE6-ACE9-2EB7BE88C25F}"/>
    <cellStyle name="Comma 2 4 4" xfId="16811" xr:uid="{4DA1C32E-0EBC-41E1-9CA2-926DB34268BC}"/>
    <cellStyle name="Comma 2 5" xfId="3730" xr:uid="{00000000-0005-0000-0000-0000F80E0000}"/>
    <cellStyle name="Comma 2 5 2" xfId="3731" xr:uid="{00000000-0005-0000-0000-0000F90E0000}"/>
    <cellStyle name="Comma 2 5 2 2" xfId="16815" xr:uid="{DCD6D32E-09DF-4344-9752-45B951B4CE4F}"/>
    <cellStyle name="Comma 2 5 3" xfId="16814" xr:uid="{8993E596-2B77-43CD-BBC0-7F561950620F}"/>
    <cellStyle name="Comma 2 6" xfId="3732" xr:uid="{00000000-0005-0000-0000-0000FA0E0000}"/>
    <cellStyle name="Comma 2 6 2" xfId="16816" xr:uid="{E1E3F161-0E92-4B78-8FEC-E2221A7CC1F3}"/>
    <cellStyle name="Comma 2 7" xfId="3733" xr:uid="{00000000-0005-0000-0000-0000FB0E0000}"/>
    <cellStyle name="Comma 2 7 2" xfId="16817" xr:uid="{132A5DEB-6E44-40C9-BF13-F5BF7D20479E}"/>
    <cellStyle name="Comma 2 8" xfId="3734" xr:uid="{00000000-0005-0000-0000-0000FC0E0000}"/>
    <cellStyle name="Comma 2 8 2" xfId="16818" xr:uid="{A2892435-AA01-4921-AA64-4B2026258218}"/>
    <cellStyle name="Comma 2 9" xfId="16797" xr:uid="{4F8791B8-C700-4F90-91CC-884216E84DD3}"/>
    <cellStyle name="Comma 2_RP1-FI-V0" xfId="3735" xr:uid="{00000000-0005-0000-0000-0000FD0E0000}"/>
    <cellStyle name="Comma 20" xfId="3736" xr:uid="{00000000-0005-0000-0000-0000FE0E0000}"/>
    <cellStyle name="Comma 20 2" xfId="3737" xr:uid="{00000000-0005-0000-0000-0000FF0E0000}"/>
    <cellStyle name="Comma 20 2 2" xfId="3738" xr:uid="{00000000-0005-0000-0000-0000000F0000}"/>
    <cellStyle name="Comma 20 2 3" xfId="16820" xr:uid="{5F04C78E-A8B9-4281-969E-E267CFA81E51}"/>
    <cellStyle name="Comma 20 3" xfId="3739" xr:uid="{00000000-0005-0000-0000-0000010F0000}"/>
    <cellStyle name="Comma 20 3 2" xfId="14762" xr:uid="{00000000-0005-0000-0000-0000020F0000}"/>
    <cellStyle name="Comma 20 4" xfId="16819" xr:uid="{9837F20A-4A00-4F28-A326-A8A1D63FE99F}"/>
    <cellStyle name="Comma 21" xfId="3740" xr:uid="{00000000-0005-0000-0000-0000030F0000}"/>
    <cellStyle name="Comma 21 2" xfId="3741" xr:uid="{00000000-0005-0000-0000-0000040F0000}"/>
    <cellStyle name="Comma 21 2 2" xfId="16822" xr:uid="{51FD198A-E5F9-4582-86A8-2EFEE88EA504}"/>
    <cellStyle name="Comma 21 3" xfId="16821" xr:uid="{0078B1F4-443D-4717-9E01-E2CDA3E02ABE}"/>
    <cellStyle name="Comma 22" xfId="3742" xr:uid="{00000000-0005-0000-0000-0000050F0000}"/>
    <cellStyle name="Comma 22 2" xfId="3743" xr:uid="{00000000-0005-0000-0000-0000060F0000}"/>
    <cellStyle name="Comma 22 2 2" xfId="16824" xr:uid="{8D7165C3-651C-402D-BCBF-C29DDA8CCBF6}"/>
    <cellStyle name="Comma 22 3" xfId="16823" xr:uid="{FBBBD67C-FEAE-4D60-B22A-A3126ECB5B6C}"/>
    <cellStyle name="Comma 23" xfId="3744" xr:uid="{00000000-0005-0000-0000-0000070F0000}"/>
    <cellStyle name="Comma 23 2" xfId="3745" xr:uid="{00000000-0005-0000-0000-0000080F0000}"/>
    <cellStyle name="Comma 23 2 2" xfId="16826" xr:uid="{2D6DD73B-B26E-4855-A842-058EC91C665A}"/>
    <cellStyle name="Comma 23 3" xfId="16825" xr:uid="{A380CECB-B1D1-4ADF-98FC-8148F7F2F26F}"/>
    <cellStyle name="Comma 24" xfId="3746" xr:uid="{00000000-0005-0000-0000-0000090F0000}"/>
    <cellStyle name="Comma 24 2" xfId="3747" xr:uid="{00000000-0005-0000-0000-00000A0F0000}"/>
    <cellStyle name="Comma 24 2 2" xfId="16828" xr:uid="{2C5D6D8A-A574-4A63-9108-2C76D4389757}"/>
    <cellStyle name="Comma 24 3" xfId="15190" xr:uid="{00000000-0005-0000-0000-00000B0F0000}"/>
    <cellStyle name="Comma 24 3 2" xfId="25880" xr:uid="{7A139A76-68BC-4D44-B208-F4DAB6E7C572}"/>
    <cellStyle name="Comma 24 4" xfId="16827" xr:uid="{D58809F3-61B5-43D3-82F6-10B37CF586F9}"/>
    <cellStyle name="Comma 25" xfId="3748" xr:uid="{00000000-0005-0000-0000-00000C0F0000}"/>
    <cellStyle name="Comma 25 2" xfId="3749" xr:uid="{00000000-0005-0000-0000-00000D0F0000}"/>
    <cellStyle name="Comma 25 2 2" xfId="16830" xr:uid="{A89016F6-FA9D-42F2-B0C1-3F78FAA41278}"/>
    <cellStyle name="Comma 25 3" xfId="16829" xr:uid="{AA273A7E-AC3A-46C5-AD32-0333C66DF946}"/>
    <cellStyle name="Comma 26" xfId="3750" xr:uid="{00000000-0005-0000-0000-00000E0F0000}"/>
    <cellStyle name="Comma 26 2" xfId="3751" xr:uid="{00000000-0005-0000-0000-00000F0F0000}"/>
    <cellStyle name="Comma 26 2 2" xfId="16832" xr:uid="{CE27C74C-C38D-446D-8818-279E060F4CF9}"/>
    <cellStyle name="Comma 26 3" xfId="16831" xr:uid="{0EC09AE2-5D35-4DE9-94E1-970FA7D7278E}"/>
    <cellStyle name="Comma 27" xfId="3752" xr:uid="{00000000-0005-0000-0000-0000100F0000}"/>
    <cellStyle name="Comma 27 2" xfId="3753" xr:uid="{00000000-0005-0000-0000-0000110F0000}"/>
    <cellStyle name="Comma 27 2 2" xfId="16834" xr:uid="{A22D671C-DD29-41CD-8112-CA4640EC437A}"/>
    <cellStyle name="Comma 27 3" xfId="16833" xr:uid="{56C2AA10-A77A-4A0E-B540-722489CA10C1}"/>
    <cellStyle name="Comma 28" xfId="3754" xr:uid="{00000000-0005-0000-0000-0000120F0000}"/>
    <cellStyle name="Comma 28 2" xfId="3755" xr:uid="{00000000-0005-0000-0000-0000130F0000}"/>
    <cellStyle name="Comma 28 2 2" xfId="16836" xr:uid="{39B553AA-06B8-4CE4-B26A-B1F32E3484C9}"/>
    <cellStyle name="Comma 28 3" xfId="16835" xr:uid="{F8950622-7C84-4A5B-A014-33BDF2B32110}"/>
    <cellStyle name="Comma 29" xfId="3756" xr:uid="{00000000-0005-0000-0000-0000140F0000}"/>
    <cellStyle name="Comma 29 2" xfId="3757" xr:uid="{00000000-0005-0000-0000-0000150F0000}"/>
    <cellStyle name="Comma 29 2 2" xfId="16838" xr:uid="{A814CD72-700D-4B96-A749-48B20156A22A}"/>
    <cellStyle name="Comma 29 3" xfId="16837" xr:uid="{27ED2DD8-E0EF-4458-A958-4009A03F54A9}"/>
    <cellStyle name="Comma 3" xfId="3758" xr:uid="{00000000-0005-0000-0000-0000160F0000}"/>
    <cellStyle name="Comma 3 2" xfId="3759" xr:uid="{00000000-0005-0000-0000-0000170F0000}"/>
    <cellStyle name="Comma 3 2 2" xfId="3760" xr:uid="{00000000-0005-0000-0000-0000180F0000}"/>
    <cellStyle name="Comma 3 2 3" xfId="3761" xr:uid="{00000000-0005-0000-0000-0000190F0000}"/>
    <cellStyle name="Comma 3 2 3 2" xfId="16841" xr:uid="{CA3FE504-1B65-485C-9587-20D54F2B2BFB}"/>
    <cellStyle name="Comma 3 2 4" xfId="15081" xr:uid="{00000000-0005-0000-0000-00001A0F0000}"/>
    <cellStyle name="Comma 3 2 4 2" xfId="25803" xr:uid="{E70FD76F-D2A1-4042-97CD-D57B270C4FB9}"/>
    <cellStyle name="Comma 3 2 5" xfId="16840" xr:uid="{583B129A-176E-4D7B-9719-5F43E6E5BC5A}"/>
    <cellStyle name="Comma 3 3" xfId="3762" xr:uid="{00000000-0005-0000-0000-00001B0F0000}"/>
    <cellStyle name="Comma 3 3 2" xfId="3763" xr:uid="{00000000-0005-0000-0000-00001C0F0000}"/>
    <cellStyle name="Comma 3 3 2 2" xfId="16843" xr:uid="{6C26DEB0-9546-4840-90F2-65B7B6AA74D4}"/>
    <cellStyle name="Comma 3 3 3" xfId="15155" xr:uid="{00000000-0005-0000-0000-00001D0F0000}"/>
    <cellStyle name="Comma 3 3 3 2" xfId="25862" xr:uid="{26508B3C-9CAC-4A44-B1DE-1D74EB4009A3}"/>
    <cellStyle name="Comma 3 3 4" xfId="16842" xr:uid="{DEB29BAB-34EF-4E39-93BE-0DA5A35AD4D6}"/>
    <cellStyle name="Comma 3 4" xfId="3764" xr:uid="{00000000-0005-0000-0000-00001E0F0000}"/>
    <cellStyle name="Comma 3 4 2" xfId="3765" xr:uid="{00000000-0005-0000-0000-00001F0F0000}"/>
    <cellStyle name="Comma 3 4 2 2" xfId="16845" xr:uid="{3098B1CB-6AB4-41FF-8C02-00110E48863F}"/>
    <cellStyle name="Comma 3 4 3" xfId="16844" xr:uid="{E14B7AF7-1FCB-4ACA-A620-C5F2D92F12CB}"/>
    <cellStyle name="Comma 3 5" xfId="3766" xr:uid="{00000000-0005-0000-0000-0000200F0000}"/>
    <cellStyle name="Comma 3 5 2" xfId="3767" xr:uid="{00000000-0005-0000-0000-0000210F0000}"/>
    <cellStyle name="Comma 3 5 2 2" xfId="16847" xr:uid="{59CB5C81-8069-47FA-BCA2-A209D8B00CDC}"/>
    <cellStyle name="Comma 3 5 3" xfId="16846" xr:uid="{288ABA5F-EC67-4D31-BF71-600557581F52}"/>
    <cellStyle name="Comma 3 6" xfId="3768" xr:uid="{00000000-0005-0000-0000-0000220F0000}"/>
    <cellStyle name="Comma 3 6 2" xfId="16848" xr:uid="{F9FF35D0-9647-48E9-8E7F-772ECF70013B}"/>
    <cellStyle name="Comma 3 7" xfId="3769" xr:uid="{00000000-0005-0000-0000-0000230F0000}"/>
    <cellStyle name="Comma 3 7 2" xfId="16849" xr:uid="{F41BE66D-62BA-40C5-8306-2758E7F5F42D}"/>
    <cellStyle name="Comma 3 8" xfId="14913" xr:uid="{00000000-0005-0000-0000-0000240F0000}"/>
    <cellStyle name="Comma 3 9" xfId="16839" xr:uid="{B52E8B0D-8539-4BA3-96D6-53521F98A316}"/>
    <cellStyle name="Comma 3_RP1-FI-V0" xfId="3770" xr:uid="{00000000-0005-0000-0000-0000250F0000}"/>
    <cellStyle name="Comma 30" xfId="3771" xr:uid="{00000000-0005-0000-0000-0000260F0000}"/>
    <cellStyle name="Comma 30 2" xfId="3772" xr:uid="{00000000-0005-0000-0000-0000270F0000}"/>
    <cellStyle name="Comma 30 2 2" xfId="16851" xr:uid="{EC52BE45-7922-4EFA-9FD6-64C02465936A}"/>
    <cellStyle name="Comma 30 3" xfId="16850" xr:uid="{C82C221B-99B5-4702-8A44-EC95C3093763}"/>
    <cellStyle name="Comma 31" xfId="3773" xr:uid="{00000000-0005-0000-0000-0000280F0000}"/>
    <cellStyle name="Comma 31 2" xfId="3774" xr:uid="{00000000-0005-0000-0000-0000290F0000}"/>
    <cellStyle name="Comma 31 2 2" xfId="16853" xr:uid="{8DF81E67-7F86-4A01-8863-F8B3A34222BB}"/>
    <cellStyle name="Comma 31 3" xfId="16852" xr:uid="{0BD394E4-DD96-4CE0-961A-603EB0FB9B08}"/>
    <cellStyle name="Comma 32" xfId="3775" xr:uid="{00000000-0005-0000-0000-00002A0F0000}"/>
    <cellStyle name="Comma 32 2" xfId="3776" xr:uid="{00000000-0005-0000-0000-00002B0F0000}"/>
    <cellStyle name="Comma 32 2 2" xfId="16855" xr:uid="{94DF9011-11DC-4A01-BD09-F53B6A562005}"/>
    <cellStyle name="Comma 32 3" xfId="15156" xr:uid="{00000000-0005-0000-0000-00002C0F0000}"/>
    <cellStyle name="Comma 32 4" xfId="16854" xr:uid="{D8651983-F2D5-41A1-8427-70981CA26498}"/>
    <cellStyle name="Comma 33" xfId="3777" xr:uid="{00000000-0005-0000-0000-00002D0F0000}"/>
    <cellStyle name="Comma 33 2" xfId="16856" xr:uid="{3D45FF6B-6466-4554-A67E-ECD176F93087}"/>
    <cellStyle name="Comma 34" xfId="3778" xr:uid="{00000000-0005-0000-0000-00002E0F0000}"/>
    <cellStyle name="Comma 34 2" xfId="16857" xr:uid="{3C3E2326-A629-4180-B7AD-620FE27041EF}"/>
    <cellStyle name="Comma 35" xfId="3779" xr:uid="{00000000-0005-0000-0000-00002F0F0000}"/>
    <cellStyle name="Comma 35 2" xfId="16858" xr:uid="{9DDB97ED-DD10-4C8A-9CC9-6914662331C4}"/>
    <cellStyle name="Comma 36" xfId="3780" xr:uid="{00000000-0005-0000-0000-0000300F0000}"/>
    <cellStyle name="Comma 36 2" xfId="16859" xr:uid="{751DB0CE-6DEC-41F1-BCA2-8A71E1F53A07}"/>
    <cellStyle name="Comma 37" xfId="3781" xr:uid="{00000000-0005-0000-0000-0000310F0000}"/>
    <cellStyle name="Comma 37 2" xfId="16860" xr:uid="{6F63251A-6136-4A61-89CA-1F1F288B2C5F}"/>
    <cellStyle name="Comma 38" xfId="3782" xr:uid="{00000000-0005-0000-0000-0000320F0000}"/>
    <cellStyle name="Comma 38 2" xfId="16861" xr:uid="{0834EBCE-23A7-4F9B-9722-ED264B98DE8F}"/>
    <cellStyle name="Comma 39" xfId="3783" xr:uid="{00000000-0005-0000-0000-0000330F0000}"/>
    <cellStyle name="Comma 39 2" xfId="16862" xr:uid="{61865C6B-21A5-4467-B326-C0BD802F4C16}"/>
    <cellStyle name="Comma 4" xfId="3784" xr:uid="{00000000-0005-0000-0000-0000340F0000}"/>
    <cellStyle name="Comma 4 2" xfId="3785" xr:uid="{00000000-0005-0000-0000-0000350F0000}"/>
    <cellStyle name="Comma 4 2 2" xfId="3786" xr:uid="{00000000-0005-0000-0000-0000360F0000}"/>
    <cellStyle name="Comma 4 2 2 2" xfId="16864" xr:uid="{A4A1BB60-F496-45C7-A28B-1AC499A1DD60}"/>
    <cellStyle name="Comma 4 2 3" xfId="15082" xr:uid="{00000000-0005-0000-0000-0000370F0000}"/>
    <cellStyle name="Comma 4 2 3 2" xfId="25804" xr:uid="{218C9332-6CEA-4312-A18C-E7464D0484D6}"/>
    <cellStyle name="Comma 4 3" xfId="3787" xr:uid="{00000000-0005-0000-0000-0000380F0000}"/>
    <cellStyle name="Comma 4 3 2" xfId="3788" xr:uid="{00000000-0005-0000-0000-0000390F0000}"/>
    <cellStyle name="Comma 4 3 2 2" xfId="16866" xr:uid="{815CD4EB-CB72-4F0F-8157-94BD3757B0A9}"/>
    <cellStyle name="Comma 4 3 3" xfId="15157" xr:uid="{00000000-0005-0000-0000-00003A0F0000}"/>
    <cellStyle name="Comma 4 3 4" xfId="16865" xr:uid="{840EF84E-7309-4455-984F-7ACFCBC0A90D}"/>
    <cellStyle name="Comma 4 4" xfId="3789" xr:uid="{00000000-0005-0000-0000-00003B0F0000}"/>
    <cellStyle name="Comma 4 4 2" xfId="16867" xr:uid="{D3542E6B-5804-4399-BCD2-B57DD8DB40CE}"/>
    <cellStyle name="Comma 4 5" xfId="3790" xr:uid="{00000000-0005-0000-0000-00003C0F0000}"/>
    <cellStyle name="Comma 4 5 2" xfId="16868" xr:uid="{76320117-D686-44FA-ABD1-B6649FE49D71}"/>
    <cellStyle name="Comma 4 6" xfId="16863" xr:uid="{4850D79E-A1F9-4CA7-8E1E-A959C4AF1EF8}"/>
    <cellStyle name="Comma 5" xfId="3791" xr:uid="{00000000-0005-0000-0000-00003D0F0000}"/>
    <cellStyle name="Comma 5 2" xfId="3792" xr:uid="{00000000-0005-0000-0000-00003E0F0000}"/>
    <cellStyle name="Comma 5 2 2" xfId="3793" xr:uid="{00000000-0005-0000-0000-00003F0F0000}"/>
    <cellStyle name="Comma 5 2 2 2" xfId="3794" xr:uid="{00000000-0005-0000-0000-0000400F0000}"/>
    <cellStyle name="Comma 5 2 2 2 2" xfId="16872" xr:uid="{2B64CBC7-6759-4297-A624-D2AD5E604AB6}"/>
    <cellStyle name="Comma 5 2 2 3" xfId="16871" xr:uid="{6BDDD8FD-761C-4B06-8F6C-BCA15D99D50B}"/>
    <cellStyle name="Comma 5 2 3" xfId="15083" xr:uid="{00000000-0005-0000-0000-0000410F0000}"/>
    <cellStyle name="Comma 5 2 3 2" xfId="25805" xr:uid="{BAD3C593-CE4F-4104-A0C9-1122B8DBE424}"/>
    <cellStyle name="Comma 5 2 4" xfId="16870" xr:uid="{3109F2F7-2DD4-41A8-9F57-F4AA167C7048}"/>
    <cellStyle name="Comma 5 3" xfId="3795" xr:uid="{00000000-0005-0000-0000-0000420F0000}"/>
    <cellStyle name="Comma 5 3 2" xfId="3796" xr:uid="{00000000-0005-0000-0000-0000430F0000}"/>
    <cellStyle name="Comma 5 3 2 2" xfId="16874" xr:uid="{46B761C6-3910-4544-9CD6-B5FFDDD105D7}"/>
    <cellStyle name="Comma 5 3 3" xfId="16873" xr:uid="{E5EDE028-5BB9-4E42-BE6B-1C942EE0E26F}"/>
    <cellStyle name="Comma 5 4" xfId="3797" xr:uid="{00000000-0005-0000-0000-0000440F0000}"/>
    <cellStyle name="Comma 5 4 2" xfId="16875" xr:uid="{94139009-0954-4134-B65C-428884CB1242}"/>
    <cellStyle name="Comma 5 5" xfId="14914" xr:uid="{00000000-0005-0000-0000-0000450F0000}"/>
    <cellStyle name="Comma 5 6" xfId="16869" xr:uid="{B425EA5A-21D5-4ACF-ACBA-0BD744D5A115}"/>
    <cellStyle name="Comma 6" xfId="3798" xr:uid="{00000000-0005-0000-0000-0000460F0000}"/>
    <cellStyle name="Comma 6 2" xfId="3799" xr:uid="{00000000-0005-0000-0000-0000470F0000}"/>
    <cellStyle name="Comma 6 2 2" xfId="3800" xr:uid="{00000000-0005-0000-0000-0000480F0000}"/>
    <cellStyle name="Comma 6 2 2 2" xfId="16878" xr:uid="{6EBCBD62-8A03-4087-ABBD-F74B7266A39A}"/>
    <cellStyle name="Comma 6 2 3" xfId="15084" xr:uid="{00000000-0005-0000-0000-0000490F0000}"/>
    <cellStyle name="Comma 6 2 3 2" xfId="25806" xr:uid="{3E5B2577-CD9B-4B4D-ACE6-9C491D385579}"/>
    <cellStyle name="Comma 6 2 4" xfId="16877" xr:uid="{718CA969-06E0-4FFD-83E5-C9E2A49209A6}"/>
    <cellStyle name="Comma 6 3" xfId="3801" xr:uid="{00000000-0005-0000-0000-00004A0F0000}"/>
    <cellStyle name="Comma 6 3 2" xfId="3802" xr:uid="{00000000-0005-0000-0000-00004B0F0000}"/>
    <cellStyle name="Comma 6 3 3" xfId="16879" xr:uid="{55EE8229-6397-48D9-A894-4B4BCACD2E47}"/>
    <cellStyle name="Comma 6 4" xfId="3803" xr:uid="{00000000-0005-0000-0000-00004C0F0000}"/>
    <cellStyle name="Comma 6 4 2" xfId="3804" xr:uid="{00000000-0005-0000-0000-00004D0F0000}"/>
    <cellStyle name="Comma 6 4 2 2" xfId="16880" xr:uid="{9B4E35A7-ABC7-4B60-A8B3-81F6534515BF}"/>
    <cellStyle name="Comma 6 5" xfId="14915" xr:uid="{00000000-0005-0000-0000-00004E0F0000}"/>
    <cellStyle name="Comma 6 6" xfId="16876" xr:uid="{13F2ED6A-3CD8-47F6-A02D-98DE48F02A57}"/>
    <cellStyle name="Comma 7" xfId="3805" xr:uid="{00000000-0005-0000-0000-00004F0F0000}"/>
    <cellStyle name="Comma 7 2" xfId="3806" xr:uid="{00000000-0005-0000-0000-0000500F0000}"/>
    <cellStyle name="Comma 7 2 2" xfId="3807" xr:uid="{00000000-0005-0000-0000-0000510F0000}"/>
    <cellStyle name="Comma 7 2 2 2" xfId="16883" xr:uid="{DED1E6EE-4BAF-4F01-B167-8AA006D79219}"/>
    <cellStyle name="Comma 7 2 3" xfId="15085" xr:uid="{00000000-0005-0000-0000-0000520F0000}"/>
    <cellStyle name="Comma 7 2 3 2" xfId="25807" xr:uid="{4985E30C-4EBE-4AC4-9DD8-83BEA5751AA8}"/>
    <cellStyle name="Comma 7 2 4" xfId="16882" xr:uid="{CEB27EE5-0E01-4F81-8301-BCC40C22A46B}"/>
    <cellStyle name="Comma 7 3" xfId="3808" xr:uid="{00000000-0005-0000-0000-0000530F0000}"/>
    <cellStyle name="Comma 7 3 2" xfId="3809" xr:uid="{00000000-0005-0000-0000-0000540F0000}"/>
    <cellStyle name="Comma 7 3 2 2" xfId="16885" xr:uid="{5CAAB16B-9A1F-4615-8B6C-C168471423D7}"/>
    <cellStyle name="Comma 7 3 3" xfId="16884" xr:uid="{02FDDDED-DD09-43A7-990B-A30A59796564}"/>
    <cellStyle name="Comma 7 4" xfId="3810" xr:uid="{00000000-0005-0000-0000-0000550F0000}"/>
    <cellStyle name="Comma 7 4 2" xfId="16886" xr:uid="{42C06A9D-82D9-40E7-BAD1-15E47DCACD40}"/>
    <cellStyle name="Comma 7 5" xfId="14916" xr:uid="{00000000-0005-0000-0000-0000560F0000}"/>
    <cellStyle name="Comma 7 6" xfId="16881" xr:uid="{7AF0807F-237A-4A4C-BCB1-49849112B92D}"/>
    <cellStyle name="Comma 8" xfId="3811" xr:uid="{00000000-0005-0000-0000-0000570F0000}"/>
    <cellStyle name="Comma 8 2" xfId="3812" xr:uid="{00000000-0005-0000-0000-0000580F0000}"/>
    <cellStyle name="Comma 8 2 2" xfId="3813" xr:uid="{00000000-0005-0000-0000-0000590F0000}"/>
    <cellStyle name="Comma 8 2 2 2" xfId="16889" xr:uid="{4A3AE11A-1091-4EC8-A598-8150DDFAF097}"/>
    <cellStyle name="Comma 8 2 3" xfId="15086" xr:uid="{00000000-0005-0000-0000-00005A0F0000}"/>
    <cellStyle name="Comma 8 2 3 2" xfId="25808" xr:uid="{C7AC9B22-CBC9-49D7-87B2-D209B0F8BC66}"/>
    <cellStyle name="Comma 8 2 4" xfId="16888" xr:uid="{6625A181-34EB-4165-8912-E8769E6B339D}"/>
    <cellStyle name="Comma 8 3" xfId="3814" xr:uid="{00000000-0005-0000-0000-00005B0F0000}"/>
    <cellStyle name="Comma 8 3 2" xfId="3815" xr:uid="{00000000-0005-0000-0000-00005C0F0000}"/>
    <cellStyle name="Comma 8 3 2 2" xfId="16891" xr:uid="{82E6998A-09C6-4DC5-8763-AFAF495DAC32}"/>
    <cellStyle name="Comma 8 3 3" xfId="16890" xr:uid="{53CD0868-D1D5-438A-8C7A-A5959556BF30}"/>
    <cellStyle name="Comma 8 4" xfId="3816" xr:uid="{00000000-0005-0000-0000-00005D0F0000}"/>
    <cellStyle name="Comma 8 4 2" xfId="16892" xr:uid="{E4AE9045-AC50-4835-B5A0-16FF8A7023C3}"/>
    <cellStyle name="Comma 8 5" xfId="3817" xr:uid="{00000000-0005-0000-0000-00005E0F0000}"/>
    <cellStyle name="Comma 8 5 2" xfId="16893" xr:uid="{D30DAF66-0224-4A8F-854B-7486DFF4749E}"/>
    <cellStyle name="Comma 8 6" xfId="14917" xr:uid="{00000000-0005-0000-0000-00005F0F0000}"/>
    <cellStyle name="Comma 8 7" xfId="16887" xr:uid="{D9C4A2D4-2713-4F29-9288-CBCA7DFEB72F}"/>
    <cellStyle name="Comma 9" xfId="3818" xr:uid="{00000000-0005-0000-0000-0000600F0000}"/>
    <cellStyle name="Comma 9 2" xfId="3819" xr:uid="{00000000-0005-0000-0000-0000610F0000}"/>
    <cellStyle name="Comma 9 2 2" xfId="3820" xr:uid="{00000000-0005-0000-0000-0000620F0000}"/>
    <cellStyle name="Comma 9 2 2 2" xfId="16896" xr:uid="{39F9A00D-8CDF-4AD4-B872-8CA6D3B77793}"/>
    <cellStyle name="Comma 9 2 3" xfId="15087" xr:uid="{00000000-0005-0000-0000-0000630F0000}"/>
    <cellStyle name="Comma 9 2 3 2" xfId="25809" xr:uid="{09F84AFE-9FE8-4D3B-8585-69B5F508F566}"/>
    <cellStyle name="Comma 9 2 4" xfId="16895" xr:uid="{E3EE7E05-81C5-42FC-8339-56CAE6CA2F4E}"/>
    <cellStyle name="Comma 9 3" xfId="3821" xr:uid="{00000000-0005-0000-0000-0000640F0000}"/>
    <cellStyle name="Comma 9 3 2" xfId="3822" xr:uid="{00000000-0005-0000-0000-0000650F0000}"/>
    <cellStyle name="Comma 9 3 2 2" xfId="16898" xr:uid="{B4AED06C-7B30-4054-BAEC-283419F5F6E0}"/>
    <cellStyle name="Comma 9 3 3" xfId="15158" xr:uid="{00000000-0005-0000-0000-0000660F0000}"/>
    <cellStyle name="Comma 9 3 4" xfId="16897" xr:uid="{EF8D3483-AAE1-4E2E-9305-7918F3A5C83E}"/>
    <cellStyle name="Comma 9 4" xfId="3823" xr:uid="{00000000-0005-0000-0000-0000670F0000}"/>
    <cellStyle name="Comma 9 4 2" xfId="14918" xr:uid="{00000000-0005-0000-0000-0000680F0000}"/>
    <cellStyle name="Comma 9 4 3" xfId="16899" xr:uid="{A758F371-8B35-45D3-85AF-44E728A3E37D}"/>
    <cellStyle name="Comma 9 5" xfId="3824" xr:uid="{00000000-0005-0000-0000-0000690F0000}"/>
    <cellStyle name="Comma 9 5 2" xfId="16900" xr:uid="{D8D3C550-A197-4A4B-BB0C-A7294A8F1421}"/>
    <cellStyle name="Comma 9 6" xfId="16894" xr:uid="{2251E70E-387D-4E42-9C2F-7165CAB24610}"/>
    <cellStyle name="Comma(2)" xfId="3825" xr:uid="{00000000-0005-0000-0000-00006A0F0000}"/>
    <cellStyle name="Comma(2) 2" xfId="3826" xr:uid="{00000000-0005-0000-0000-00006B0F0000}"/>
    <cellStyle name="Comma(2) 3" xfId="3827" xr:uid="{00000000-0005-0000-0000-00006C0F0000}"/>
    <cellStyle name="Commentaire" xfId="14919" xr:uid="{00000000-0005-0000-0000-00006D0F0000}"/>
    <cellStyle name="Commentaire 10" xfId="3828" xr:uid="{00000000-0005-0000-0000-00006E0F0000}"/>
    <cellStyle name="Commentaire 10 2" xfId="3829" xr:uid="{00000000-0005-0000-0000-00006F0F0000}"/>
    <cellStyle name="Commentaire 10 2 2" xfId="3830" xr:uid="{00000000-0005-0000-0000-0000700F0000}"/>
    <cellStyle name="Commentaire 10 2 2 2" xfId="16903" xr:uid="{7BC8A179-1C1D-4895-8AE2-51EE32738C4A}"/>
    <cellStyle name="Commentaire 10 2 3" xfId="3831" xr:uid="{00000000-0005-0000-0000-0000710F0000}"/>
    <cellStyle name="Commentaire 10 2 3 2" xfId="16904" xr:uid="{18E7F8DE-9031-4F81-9E2D-2E382EA436BB}"/>
    <cellStyle name="Commentaire 10 2 4" xfId="3832" xr:uid="{00000000-0005-0000-0000-0000720F0000}"/>
    <cellStyle name="Commentaire 10 2 4 2" xfId="16905" xr:uid="{99AF56B8-77F9-4D33-86A1-F7F9290CCADC}"/>
    <cellStyle name="Commentaire 10 2 5" xfId="3833" xr:uid="{00000000-0005-0000-0000-0000730F0000}"/>
    <cellStyle name="Commentaire 10 2 5 2" xfId="16906" xr:uid="{0AAD042D-C00B-4F3F-9864-CF6B70DB94C8}"/>
    <cellStyle name="Commentaire 10 2 6" xfId="16902" xr:uid="{620EB09E-7886-4F3B-9349-3C2285BAC7E5}"/>
    <cellStyle name="Commentaire 10 3" xfId="3834" xr:uid="{00000000-0005-0000-0000-0000740F0000}"/>
    <cellStyle name="Commentaire 10 3 2" xfId="16907" xr:uid="{2DDEAE25-E7BB-4129-A894-837073B2B489}"/>
    <cellStyle name="Commentaire 10 4" xfId="3835" xr:uid="{00000000-0005-0000-0000-0000750F0000}"/>
    <cellStyle name="Commentaire 10 4 2" xfId="16908" xr:uid="{251D456D-9068-4DC7-8629-371CDF39902B}"/>
    <cellStyle name="Commentaire 10 5" xfId="3836" xr:uid="{00000000-0005-0000-0000-0000760F0000}"/>
    <cellStyle name="Commentaire 10 5 2" xfId="16909" xr:uid="{1B4C6799-7CF3-4A85-ABF7-6572483ECA68}"/>
    <cellStyle name="Commentaire 10 6" xfId="3837" xr:uid="{00000000-0005-0000-0000-0000770F0000}"/>
    <cellStyle name="Commentaire 10 6 2" xfId="16910" xr:uid="{243F533C-B7BC-4E8F-A573-3DC750E5BEC7}"/>
    <cellStyle name="Commentaire 10 7" xfId="16901" xr:uid="{C0963622-B4DB-4F12-9C58-B6D5C81E95FB}"/>
    <cellStyle name="Commentaire 11" xfId="3838" xr:uid="{00000000-0005-0000-0000-0000780F0000}"/>
    <cellStyle name="Commentaire 11 2" xfId="3839" xr:uid="{00000000-0005-0000-0000-0000790F0000}"/>
    <cellStyle name="Commentaire 11 2 2" xfId="3840" xr:uid="{00000000-0005-0000-0000-00007A0F0000}"/>
    <cellStyle name="Commentaire 11 2 2 2" xfId="16913" xr:uid="{4ACDE14E-A48C-4E80-9462-A95F53FB35D8}"/>
    <cellStyle name="Commentaire 11 2 3" xfId="3841" xr:uid="{00000000-0005-0000-0000-00007B0F0000}"/>
    <cellStyle name="Commentaire 11 2 3 2" xfId="16914" xr:uid="{0A924C44-A085-4DC2-B160-FE72C9480D12}"/>
    <cellStyle name="Commentaire 11 2 4" xfId="3842" xr:uid="{00000000-0005-0000-0000-00007C0F0000}"/>
    <cellStyle name="Commentaire 11 2 4 2" xfId="16915" xr:uid="{0EE2ED07-75D3-4420-9462-2F71DCA53C3F}"/>
    <cellStyle name="Commentaire 11 2 5" xfId="3843" xr:uid="{00000000-0005-0000-0000-00007D0F0000}"/>
    <cellStyle name="Commentaire 11 2 5 2" xfId="16916" xr:uid="{492C407E-2247-4BD6-9BD3-85E172B28FE6}"/>
    <cellStyle name="Commentaire 11 2 6" xfId="16912" xr:uid="{E99D8669-CF20-4145-A3D1-2FBA06DCE09C}"/>
    <cellStyle name="Commentaire 11 3" xfId="3844" xr:uid="{00000000-0005-0000-0000-00007E0F0000}"/>
    <cellStyle name="Commentaire 11 3 2" xfId="16917" xr:uid="{B2846F12-AF74-47B3-885B-7DAC6C19D676}"/>
    <cellStyle name="Commentaire 11 4" xfId="3845" xr:uid="{00000000-0005-0000-0000-00007F0F0000}"/>
    <cellStyle name="Commentaire 11 4 2" xfId="16918" xr:uid="{F838B242-F73C-40AC-94B5-78508C53D4DF}"/>
    <cellStyle name="Commentaire 11 5" xfId="3846" xr:uid="{00000000-0005-0000-0000-0000800F0000}"/>
    <cellStyle name="Commentaire 11 5 2" xfId="16919" xr:uid="{A1E52FA8-BF9C-46BA-96F5-B1120F4A8D04}"/>
    <cellStyle name="Commentaire 11 6" xfId="3847" xr:uid="{00000000-0005-0000-0000-0000810F0000}"/>
    <cellStyle name="Commentaire 11 6 2" xfId="16920" xr:uid="{FF57FCE6-FF8C-49A6-98E1-32F72EBA62A3}"/>
    <cellStyle name="Commentaire 11 7" xfId="16911" xr:uid="{75569D1E-3402-41D9-A29E-0E4BFFB2C3EE}"/>
    <cellStyle name="Commentaire 12" xfId="3848" xr:uid="{00000000-0005-0000-0000-0000820F0000}"/>
    <cellStyle name="Commentaire 12 2" xfId="3849" xr:uid="{00000000-0005-0000-0000-0000830F0000}"/>
    <cellStyle name="Commentaire 12 2 2" xfId="3850" xr:uid="{00000000-0005-0000-0000-0000840F0000}"/>
    <cellStyle name="Commentaire 12 2 2 2" xfId="16923" xr:uid="{41AF160C-908E-4664-BF5E-46DD7702B8FB}"/>
    <cellStyle name="Commentaire 12 2 3" xfId="3851" xr:uid="{00000000-0005-0000-0000-0000850F0000}"/>
    <cellStyle name="Commentaire 12 2 3 2" xfId="16924" xr:uid="{315539D8-C424-4C16-B0B9-350FF366C2E9}"/>
    <cellStyle name="Commentaire 12 2 4" xfId="3852" xr:uid="{00000000-0005-0000-0000-0000860F0000}"/>
    <cellStyle name="Commentaire 12 2 4 2" xfId="16925" xr:uid="{1471A71B-DEBE-4412-94ED-DA045929A894}"/>
    <cellStyle name="Commentaire 12 2 5" xfId="3853" xr:uid="{00000000-0005-0000-0000-0000870F0000}"/>
    <cellStyle name="Commentaire 12 2 5 2" xfId="16926" xr:uid="{805BCE36-CBA9-4BBC-A9EF-BD40FA96E566}"/>
    <cellStyle name="Commentaire 12 2 6" xfId="16922" xr:uid="{1C53AB07-6688-44F0-89C2-7BA200CFFE20}"/>
    <cellStyle name="Commentaire 12 3" xfId="3854" xr:uid="{00000000-0005-0000-0000-0000880F0000}"/>
    <cellStyle name="Commentaire 12 3 2" xfId="16927" xr:uid="{1FA3C604-E51D-4CA0-B1D3-39A0F7F874C6}"/>
    <cellStyle name="Commentaire 12 4" xfId="3855" xr:uid="{00000000-0005-0000-0000-0000890F0000}"/>
    <cellStyle name="Commentaire 12 4 2" xfId="16928" xr:uid="{11B4BFDD-CA31-4FEE-B82F-6D225C6A500D}"/>
    <cellStyle name="Commentaire 12 5" xfId="3856" xr:uid="{00000000-0005-0000-0000-00008A0F0000}"/>
    <cellStyle name="Commentaire 12 5 2" xfId="16929" xr:uid="{A15E72BE-13E7-447F-85F0-1B8284FF939C}"/>
    <cellStyle name="Commentaire 12 6" xfId="3857" xr:uid="{00000000-0005-0000-0000-00008B0F0000}"/>
    <cellStyle name="Commentaire 12 6 2" xfId="16930" xr:uid="{1411E7FF-7149-4169-BEED-E2B0319619D8}"/>
    <cellStyle name="Commentaire 12 7" xfId="16921" xr:uid="{64704004-8995-476D-9FD5-9A41F69664B0}"/>
    <cellStyle name="Commentaire 13" xfId="3858" xr:uid="{00000000-0005-0000-0000-00008C0F0000}"/>
    <cellStyle name="Commentaire 13 2" xfId="3859" xr:uid="{00000000-0005-0000-0000-00008D0F0000}"/>
    <cellStyle name="Commentaire 13 2 2" xfId="3860" xr:uid="{00000000-0005-0000-0000-00008E0F0000}"/>
    <cellStyle name="Commentaire 13 2 2 2" xfId="16933" xr:uid="{F1862738-95F8-4836-92FF-367BD3EFF0DC}"/>
    <cellStyle name="Commentaire 13 2 3" xfId="3861" xr:uid="{00000000-0005-0000-0000-00008F0F0000}"/>
    <cellStyle name="Commentaire 13 2 3 2" xfId="16934" xr:uid="{60863905-C935-4599-8007-6D0F164CF9B3}"/>
    <cellStyle name="Commentaire 13 2 4" xfId="3862" xr:uid="{00000000-0005-0000-0000-0000900F0000}"/>
    <cellStyle name="Commentaire 13 2 4 2" xfId="16935" xr:uid="{5DF6ABDC-10BC-4AF4-8BC8-0274FE7FA67D}"/>
    <cellStyle name="Commentaire 13 2 5" xfId="3863" xr:uid="{00000000-0005-0000-0000-0000910F0000}"/>
    <cellStyle name="Commentaire 13 2 5 2" xfId="16936" xr:uid="{E9CF2DAE-940A-411B-BEC7-01370FFCEDDE}"/>
    <cellStyle name="Commentaire 13 2 6" xfId="16932" xr:uid="{8E28B63A-5B7D-413F-A458-0F8443BDDFEF}"/>
    <cellStyle name="Commentaire 13 3" xfId="3864" xr:uid="{00000000-0005-0000-0000-0000920F0000}"/>
    <cellStyle name="Commentaire 13 3 2" xfId="16937" xr:uid="{0DD58795-333B-4BBA-8BD9-9FB3A689A5CB}"/>
    <cellStyle name="Commentaire 13 4" xfId="3865" xr:uid="{00000000-0005-0000-0000-0000930F0000}"/>
    <cellStyle name="Commentaire 13 4 2" xfId="16938" xr:uid="{681B936D-90A0-4BA9-A548-81ECAA5AF8D5}"/>
    <cellStyle name="Commentaire 13 5" xfId="3866" xr:uid="{00000000-0005-0000-0000-0000940F0000}"/>
    <cellStyle name="Commentaire 13 5 2" xfId="16939" xr:uid="{DF0A9511-E855-4255-B4B8-09A419CB241E}"/>
    <cellStyle name="Commentaire 13 6" xfId="3867" xr:uid="{00000000-0005-0000-0000-0000950F0000}"/>
    <cellStyle name="Commentaire 13 6 2" xfId="16940" xr:uid="{C8E0E967-42A5-4B5D-BA94-7929625E12E5}"/>
    <cellStyle name="Commentaire 13 7" xfId="16931" xr:uid="{F061DC77-201A-4D6F-B563-F7E52085DBAE}"/>
    <cellStyle name="Commentaire 14" xfId="3868" xr:uid="{00000000-0005-0000-0000-0000960F0000}"/>
    <cellStyle name="Commentaire 14 2" xfId="3869" xr:uid="{00000000-0005-0000-0000-0000970F0000}"/>
    <cellStyle name="Commentaire 14 2 2" xfId="3870" xr:uid="{00000000-0005-0000-0000-0000980F0000}"/>
    <cellStyle name="Commentaire 14 2 2 2" xfId="16943" xr:uid="{9292AFC0-3891-4C51-9684-52A4702232A1}"/>
    <cellStyle name="Commentaire 14 2 3" xfId="3871" xr:uid="{00000000-0005-0000-0000-0000990F0000}"/>
    <cellStyle name="Commentaire 14 2 3 2" xfId="16944" xr:uid="{87F9AB0B-7668-48B8-B1D7-6BAFEEDE487E}"/>
    <cellStyle name="Commentaire 14 2 4" xfId="3872" xr:uid="{00000000-0005-0000-0000-00009A0F0000}"/>
    <cellStyle name="Commentaire 14 2 4 2" xfId="16945" xr:uid="{3572F399-1B0F-4EAE-86C6-A613DD4CE09E}"/>
    <cellStyle name="Commentaire 14 2 5" xfId="3873" xr:uid="{00000000-0005-0000-0000-00009B0F0000}"/>
    <cellStyle name="Commentaire 14 2 5 2" xfId="16946" xr:uid="{8300D2C5-7B45-492A-8795-6E070D2302DD}"/>
    <cellStyle name="Commentaire 14 2 6" xfId="16942" xr:uid="{AFB5210C-F847-46EB-923B-7792A1CFC3EF}"/>
    <cellStyle name="Commentaire 14 3" xfId="3874" xr:uid="{00000000-0005-0000-0000-00009C0F0000}"/>
    <cellStyle name="Commentaire 14 3 2" xfId="16947" xr:uid="{F5B0E5E3-7727-4315-B45E-058DC68CD915}"/>
    <cellStyle name="Commentaire 14 4" xfId="3875" xr:uid="{00000000-0005-0000-0000-00009D0F0000}"/>
    <cellStyle name="Commentaire 14 4 2" xfId="16948" xr:uid="{EBB2B414-66A5-45CB-89AA-9AB5C2111257}"/>
    <cellStyle name="Commentaire 14 5" xfId="3876" xr:uid="{00000000-0005-0000-0000-00009E0F0000}"/>
    <cellStyle name="Commentaire 14 5 2" xfId="16949" xr:uid="{89B888DC-3A48-43AA-8ED4-0A81EA8D5B5A}"/>
    <cellStyle name="Commentaire 14 6" xfId="3877" xr:uid="{00000000-0005-0000-0000-00009F0F0000}"/>
    <cellStyle name="Commentaire 14 6 2" xfId="16950" xr:uid="{FB1AC022-AB66-486E-994F-DBA8D3EC9F30}"/>
    <cellStyle name="Commentaire 14 7" xfId="16941" xr:uid="{F5C4EFF0-64C0-4E4B-82A5-FF8915E4994B}"/>
    <cellStyle name="Commentaire 15" xfId="3878" xr:uid="{00000000-0005-0000-0000-0000A00F0000}"/>
    <cellStyle name="Commentaire 15 2" xfId="3879" xr:uid="{00000000-0005-0000-0000-0000A10F0000}"/>
    <cellStyle name="Commentaire 15 2 2" xfId="3880" xr:uid="{00000000-0005-0000-0000-0000A20F0000}"/>
    <cellStyle name="Commentaire 15 2 2 2" xfId="16953" xr:uid="{DFE3B3DD-1569-4FEF-A01E-9DE9E6026271}"/>
    <cellStyle name="Commentaire 15 2 3" xfId="3881" xr:uid="{00000000-0005-0000-0000-0000A30F0000}"/>
    <cellStyle name="Commentaire 15 2 3 2" xfId="16954" xr:uid="{3FEC4652-FD3B-47F9-9B05-0C95D251DB98}"/>
    <cellStyle name="Commentaire 15 2 4" xfId="3882" xr:uid="{00000000-0005-0000-0000-0000A40F0000}"/>
    <cellStyle name="Commentaire 15 2 4 2" xfId="16955" xr:uid="{6F1F1FEE-6C16-46EF-BFDF-1CC8B6C1DFE4}"/>
    <cellStyle name="Commentaire 15 2 5" xfId="3883" xr:uid="{00000000-0005-0000-0000-0000A50F0000}"/>
    <cellStyle name="Commentaire 15 2 5 2" xfId="16956" xr:uid="{7ACC6609-E733-462D-A716-5EEE354B54DF}"/>
    <cellStyle name="Commentaire 15 2 6" xfId="16952" xr:uid="{05788712-EDB8-45BB-92F9-0D771FF7A4CF}"/>
    <cellStyle name="Commentaire 15 3" xfId="3884" xr:uid="{00000000-0005-0000-0000-0000A60F0000}"/>
    <cellStyle name="Commentaire 15 3 2" xfId="16957" xr:uid="{FEEF10C2-B96B-464F-A1D8-B3FA2C928E6E}"/>
    <cellStyle name="Commentaire 15 4" xfId="3885" xr:uid="{00000000-0005-0000-0000-0000A70F0000}"/>
    <cellStyle name="Commentaire 15 4 2" xfId="16958" xr:uid="{4DB0DB72-6677-4DC9-8BE5-2E123E2F0E26}"/>
    <cellStyle name="Commentaire 15 5" xfId="3886" xr:uid="{00000000-0005-0000-0000-0000A80F0000}"/>
    <cellStyle name="Commentaire 15 5 2" xfId="16959" xr:uid="{02A6F783-E2B6-470E-A7BC-3F110E6DE1B7}"/>
    <cellStyle name="Commentaire 15 6" xfId="3887" xr:uid="{00000000-0005-0000-0000-0000A90F0000}"/>
    <cellStyle name="Commentaire 15 6 2" xfId="16960" xr:uid="{7862111F-B016-487E-BFE8-AAC30DEB7C03}"/>
    <cellStyle name="Commentaire 15 7" xfId="16951" xr:uid="{682CE3A4-32A0-48EA-B415-471144A00C8B}"/>
    <cellStyle name="Commentaire 16" xfId="3888" xr:uid="{00000000-0005-0000-0000-0000AA0F0000}"/>
    <cellStyle name="Commentaire 16 2" xfId="3889" xr:uid="{00000000-0005-0000-0000-0000AB0F0000}"/>
    <cellStyle name="Commentaire 16 2 2" xfId="16962" xr:uid="{9CAFAA22-C171-4522-8498-6EBDE11309CF}"/>
    <cellStyle name="Commentaire 16 3" xfId="3890" xr:uid="{00000000-0005-0000-0000-0000AC0F0000}"/>
    <cellStyle name="Commentaire 16 3 2" xfId="16963" xr:uid="{9D6DDC23-E672-48F9-870F-EC26921A3B7D}"/>
    <cellStyle name="Commentaire 16 4" xfId="3891" xr:uid="{00000000-0005-0000-0000-0000AD0F0000}"/>
    <cellStyle name="Commentaire 16 4 2" xfId="16964" xr:uid="{38E19D5F-192D-413E-9C96-01E52E23B4FC}"/>
    <cellStyle name="Commentaire 16 5" xfId="3892" xr:uid="{00000000-0005-0000-0000-0000AE0F0000}"/>
    <cellStyle name="Commentaire 16 5 2" xfId="16965" xr:uid="{2A1B7FF5-BF4E-4D03-A2C4-24ACFCE49A93}"/>
    <cellStyle name="Commentaire 16 6" xfId="16961" xr:uid="{FC354F77-BE33-47F2-913C-0E09EB406249}"/>
    <cellStyle name="Commentaire 17" xfId="3893" xr:uid="{00000000-0005-0000-0000-0000AF0F0000}"/>
    <cellStyle name="Commentaire 17 2" xfId="3894" xr:uid="{00000000-0005-0000-0000-0000B00F0000}"/>
    <cellStyle name="Commentaire 17 2 2" xfId="16967" xr:uid="{0CC671FD-C37D-4749-B767-DBCB7EAF0493}"/>
    <cellStyle name="Commentaire 17 3" xfId="3895" xr:uid="{00000000-0005-0000-0000-0000B10F0000}"/>
    <cellStyle name="Commentaire 17 3 2" xfId="16968" xr:uid="{33F864FA-7CAF-4704-8EB9-635045D89600}"/>
    <cellStyle name="Commentaire 17 4" xfId="16966" xr:uid="{1315994A-5AC0-41B5-97C8-CAAADFC8252E}"/>
    <cellStyle name="Commentaire 18" xfId="3896" xr:uid="{00000000-0005-0000-0000-0000B20F0000}"/>
    <cellStyle name="Commentaire 18 2" xfId="3897" xr:uid="{00000000-0005-0000-0000-0000B30F0000}"/>
    <cellStyle name="Commentaire 18 2 2" xfId="16970" xr:uid="{7853A87C-38AC-42DF-B7B5-12B9CCAC598B}"/>
    <cellStyle name="Commentaire 18 3" xfId="3898" xr:uid="{00000000-0005-0000-0000-0000B40F0000}"/>
    <cellStyle name="Commentaire 18 3 2" xfId="16971" xr:uid="{E83D6C37-0F70-4EC1-B7C9-138C6D3A4158}"/>
    <cellStyle name="Commentaire 18 4" xfId="16969" xr:uid="{8852A6C0-CF4E-4CB3-87A1-2E6BC1FA40C0}"/>
    <cellStyle name="Commentaire 19" xfId="3899" xr:uid="{00000000-0005-0000-0000-0000B50F0000}"/>
    <cellStyle name="Commentaire 19 2" xfId="16972" xr:uid="{DA8494E7-1222-42FE-A80F-214AE089AE85}"/>
    <cellStyle name="Commentaire 2" xfId="3900" xr:uid="{00000000-0005-0000-0000-0000B60F0000}"/>
    <cellStyle name="Commentaire 2 2" xfId="3901" xr:uid="{00000000-0005-0000-0000-0000B70F0000}"/>
    <cellStyle name="Commentaire 2 2 2" xfId="3902" xr:uid="{00000000-0005-0000-0000-0000B80F0000}"/>
    <cellStyle name="Commentaire 2 2 2 2" xfId="16975" xr:uid="{486A2330-A9BF-4460-B6F8-AE75AE6AA9B8}"/>
    <cellStyle name="Commentaire 2 2 3" xfId="3903" xr:uid="{00000000-0005-0000-0000-0000B90F0000}"/>
    <cellStyle name="Commentaire 2 2 3 2" xfId="16976" xr:uid="{F7AD043B-972B-4379-9E8F-CDA7D1FE3602}"/>
    <cellStyle name="Commentaire 2 2 4" xfId="3904" xr:uid="{00000000-0005-0000-0000-0000BA0F0000}"/>
    <cellStyle name="Commentaire 2 2 4 2" xfId="16977" xr:uid="{F79400E7-47B6-4A89-A281-F0209DF23AD5}"/>
    <cellStyle name="Commentaire 2 2 5" xfId="3905" xr:uid="{00000000-0005-0000-0000-0000BB0F0000}"/>
    <cellStyle name="Commentaire 2 2 5 2" xfId="16978" xr:uid="{853C6787-640C-4C23-A68E-EAEFFDC6029F}"/>
    <cellStyle name="Commentaire 2 2 6" xfId="16974" xr:uid="{4B7DA496-041A-4A5E-BA85-04FDD2BC7D18}"/>
    <cellStyle name="Commentaire 2 3" xfId="3906" xr:uid="{00000000-0005-0000-0000-0000BC0F0000}"/>
    <cellStyle name="Commentaire 2 3 2" xfId="3907" xr:uid="{00000000-0005-0000-0000-0000BD0F0000}"/>
    <cellStyle name="Commentaire 2 3 2 2" xfId="16980" xr:uid="{725624CA-0EA6-4BAF-8A9C-AE70E18F87C3}"/>
    <cellStyle name="Commentaire 2 3 3" xfId="3908" xr:uid="{00000000-0005-0000-0000-0000BE0F0000}"/>
    <cellStyle name="Commentaire 2 3 3 2" xfId="16981" xr:uid="{E4DD1B17-C6F2-4977-9C8C-534BFB9EAC80}"/>
    <cellStyle name="Commentaire 2 3 4" xfId="3909" xr:uid="{00000000-0005-0000-0000-0000BF0F0000}"/>
    <cellStyle name="Commentaire 2 3 4 2" xfId="16982" xr:uid="{09C184FA-0692-473B-84F6-D397795E60B0}"/>
    <cellStyle name="Commentaire 2 3 5" xfId="3910" xr:uid="{00000000-0005-0000-0000-0000C00F0000}"/>
    <cellStyle name="Commentaire 2 3 5 2" xfId="16983" xr:uid="{DACFD050-2FDC-4E68-9694-9876920C5B7D}"/>
    <cellStyle name="Commentaire 2 3 6" xfId="16979" xr:uid="{18FB64B0-200E-424C-B85A-09DF131AD7B0}"/>
    <cellStyle name="Commentaire 2 4" xfId="3911" xr:uid="{00000000-0005-0000-0000-0000C10F0000}"/>
    <cellStyle name="Commentaire 2 4 2" xfId="16984" xr:uid="{6297F32C-1506-4D3F-B350-8B03C2455A19}"/>
    <cellStyle name="Commentaire 2 5" xfId="3912" xr:uid="{00000000-0005-0000-0000-0000C20F0000}"/>
    <cellStyle name="Commentaire 2 5 2" xfId="16985" xr:uid="{4DFA9609-2B2E-4868-8B2E-1089F98F1593}"/>
    <cellStyle name="Commentaire 2 6" xfId="3913" xr:uid="{00000000-0005-0000-0000-0000C30F0000}"/>
    <cellStyle name="Commentaire 2 6 2" xfId="16986" xr:uid="{04931E90-4914-49F1-9B5D-154A73C962A4}"/>
    <cellStyle name="Commentaire 2 7" xfId="3914" xr:uid="{00000000-0005-0000-0000-0000C40F0000}"/>
    <cellStyle name="Commentaire 2 7 2" xfId="16987" xr:uid="{60D33B87-6E6E-42C5-92FF-70B4A5B0D6D5}"/>
    <cellStyle name="Commentaire 2 8" xfId="14920" xr:uid="{00000000-0005-0000-0000-0000C50F0000}"/>
    <cellStyle name="Commentaire 2 8 2" xfId="25724" xr:uid="{B50F7317-28BD-4CD7-B6E6-130A82DBCDF4}"/>
    <cellStyle name="Commentaire 2 9" xfId="16973" xr:uid="{7AF54801-75CC-498F-AB70-30848DD87541}"/>
    <cellStyle name="Commentaire 20" xfId="3915" xr:uid="{00000000-0005-0000-0000-0000C60F0000}"/>
    <cellStyle name="Commentaire 20 2" xfId="16988" xr:uid="{A3D98D09-2945-4B07-81C2-0DB9B5E8F178}"/>
    <cellStyle name="Commentaire 21" xfId="3916" xr:uid="{00000000-0005-0000-0000-0000C70F0000}"/>
    <cellStyle name="Commentaire 21 2" xfId="16989" xr:uid="{773BC3F1-9448-4F1F-AF89-E5AF8392A365}"/>
    <cellStyle name="Commentaire 22" xfId="25723" xr:uid="{8FA9F686-BCBC-42BE-9EC8-AFF0A4574E37}"/>
    <cellStyle name="Commentaire 3" xfId="3917" xr:uid="{00000000-0005-0000-0000-0000C80F0000}"/>
    <cellStyle name="Commentaire 3 2" xfId="3918" xr:uid="{00000000-0005-0000-0000-0000C90F0000}"/>
    <cellStyle name="Commentaire 3 2 2" xfId="3919" xr:uid="{00000000-0005-0000-0000-0000CA0F0000}"/>
    <cellStyle name="Commentaire 3 2 2 2" xfId="16992" xr:uid="{906BAC4F-EDAB-4EAC-A82E-BFA5E558ED8B}"/>
    <cellStyle name="Commentaire 3 2 3" xfId="3920" xr:uid="{00000000-0005-0000-0000-0000CB0F0000}"/>
    <cellStyle name="Commentaire 3 2 3 2" xfId="16993" xr:uid="{77FB8CD0-3B21-479A-BB1D-879324CC1988}"/>
    <cellStyle name="Commentaire 3 2 4" xfId="3921" xr:uid="{00000000-0005-0000-0000-0000CC0F0000}"/>
    <cellStyle name="Commentaire 3 2 4 2" xfId="16994" xr:uid="{2D784314-BA84-46B1-ABEC-7E045C3DB92F}"/>
    <cellStyle name="Commentaire 3 2 5" xfId="3922" xr:uid="{00000000-0005-0000-0000-0000CD0F0000}"/>
    <cellStyle name="Commentaire 3 2 5 2" xfId="16995" xr:uid="{561B82E8-E014-4C1F-A94F-2DD77A741625}"/>
    <cellStyle name="Commentaire 3 2 6" xfId="16991" xr:uid="{92E8A836-4C63-4F37-A17C-E83BBEF016DC}"/>
    <cellStyle name="Commentaire 3 3" xfId="3923" xr:uid="{00000000-0005-0000-0000-0000CE0F0000}"/>
    <cellStyle name="Commentaire 3 3 2" xfId="3924" xr:uid="{00000000-0005-0000-0000-0000CF0F0000}"/>
    <cellStyle name="Commentaire 3 3 2 2" xfId="16997" xr:uid="{15DC5CE5-3C23-4E96-96BE-1CAEC86AA2FD}"/>
    <cellStyle name="Commentaire 3 3 3" xfId="3925" xr:uid="{00000000-0005-0000-0000-0000D00F0000}"/>
    <cellStyle name="Commentaire 3 3 3 2" xfId="16998" xr:uid="{817AB602-7331-4069-96D7-7EF48D213C38}"/>
    <cellStyle name="Commentaire 3 3 4" xfId="3926" xr:uid="{00000000-0005-0000-0000-0000D10F0000}"/>
    <cellStyle name="Commentaire 3 3 4 2" xfId="16999" xr:uid="{7606BA20-D986-4425-B530-20404F6C0533}"/>
    <cellStyle name="Commentaire 3 3 5" xfId="3927" xr:uid="{00000000-0005-0000-0000-0000D20F0000}"/>
    <cellStyle name="Commentaire 3 3 5 2" xfId="17000" xr:uid="{7E214CDC-168A-4E5E-A1C9-95EC4714CA3A}"/>
    <cellStyle name="Commentaire 3 3 6" xfId="3928" xr:uid="{00000000-0005-0000-0000-0000D30F0000}"/>
    <cellStyle name="Commentaire 3 3 6 2" xfId="17001" xr:uid="{ABCEFF73-C102-4EFE-9F21-A16901C9C315}"/>
    <cellStyle name="Commentaire 3 3 7" xfId="3929" xr:uid="{00000000-0005-0000-0000-0000D40F0000}"/>
    <cellStyle name="Commentaire 3 3 7 2" xfId="17002" xr:uid="{69C5C260-9E5D-4441-9D52-0A534EC15C17}"/>
    <cellStyle name="Commentaire 3 3 8" xfId="16996" xr:uid="{4F8BBDA5-0071-42EA-A083-ED171D29DA33}"/>
    <cellStyle name="Commentaire 3 4" xfId="3930" xr:uid="{00000000-0005-0000-0000-0000D50F0000}"/>
    <cellStyle name="Commentaire 3 4 2" xfId="17003" xr:uid="{36921654-01B4-425C-9ECF-3F7E62CF409E}"/>
    <cellStyle name="Commentaire 3 5" xfId="3931" xr:uid="{00000000-0005-0000-0000-0000D60F0000}"/>
    <cellStyle name="Commentaire 3 5 2" xfId="17004" xr:uid="{5DFB3022-03F4-4142-B37B-CD105C87E3F3}"/>
    <cellStyle name="Commentaire 3 6" xfId="3932" xr:uid="{00000000-0005-0000-0000-0000D70F0000}"/>
    <cellStyle name="Commentaire 3 6 2" xfId="17005" xr:uid="{3E5AFD02-2BC5-4702-9A51-D1F918B622E4}"/>
    <cellStyle name="Commentaire 3 7" xfId="3933" xr:uid="{00000000-0005-0000-0000-0000D80F0000}"/>
    <cellStyle name="Commentaire 3 7 2" xfId="17006" xr:uid="{725A6C9A-D12A-4D17-882D-CDE079D5111E}"/>
    <cellStyle name="Commentaire 3 8" xfId="15159" xr:uid="{00000000-0005-0000-0000-0000D90F0000}"/>
    <cellStyle name="Commentaire 3 8 2" xfId="25863" xr:uid="{41BE4F3C-9CE2-450D-B3FA-1E8296690080}"/>
    <cellStyle name="Commentaire 3 9" xfId="16990" xr:uid="{6305E0BB-3DD0-48DC-B611-67D1DFF89CCE}"/>
    <cellStyle name="Commentaire 4" xfId="3934" xr:uid="{00000000-0005-0000-0000-0000DA0F0000}"/>
    <cellStyle name="Commentaire 4 2" xfId="3935" xr:uid="{00000000-0005-0000-0000-0000DB0F0000}"/>
    <cellStyle name="Commentaire 4 2 2" xfId="3936" xr:uid="{00000000-0005-0000-0000-0000DC0F0000}"/>
    <cellStyle name="Commentaire 4 2 3" xfId="3937" xr:uid="{00000000-0005-0000-0000-0000DD0F0000}"/>
    <cellStyle name="Commentaire 4 2 3 2" xfId="17007" xr:uid="{B750DF57-ED32-4891-AECD-8CD00AB269F4}"/>
    <cellStyle name="Commentaire 4 2 4" xfId="3938" xr:uid="{00000000-0005-0000-0000-0000DE0F0000}"/>
    <cellStyle name="Commentaire 4 2 4 2" xfId="17008" xr:uid="{3E4B0C85-A739-4BEA-B95D-A2D4D0A79E1A}"/>
    <cellStyle name="Commentaire 4 3" xfId="3939" xr:uid="{00000000-0005-0000-0000-0000DF0F0000}"/>
    <cellStyle name="Commentaire 4 3 2" xfId="3940" xr:uid="{00000000-0005-0000-0000-0000E00F0000}"/>
    <cellStyle name="Commentaire 4 3 3" xfId="3941" xr:uid="{00000000-0005-0000-0000-0000E10F0000}"/>
    <cellStyle name="Commentaire 4 3 3 2" xfId="17009" xr:uid="{D3828F7F-1290-4A7B-A7EA-925615BD8526}"/>
    <cellStyle name="Commentaire 4 4" xfId="3942" xr:uid="{00000000-0005-0000-0000-0000E20F0000}"/>
    <cellStyle name="Commentaire 4 4 2" xfId="17010" xr:uid="{9FD475EC-34A7-4F6A-BE61-72C4E2D6B850}"/>
    <cellStyle name="Commentaire 4 5" xfId="3943" xr:uid="{00000000-0005-0000-0000-0000E30F0000}"/>
    <cellStyle name="Commentaire 4 5 2" xfId="17011" xr:uid="{0EEFA93C-9C66-431E-BBD5-DE4F1477103B}"/>
    <cellStyle name="Commentaire 4 6" xfId="3944" xr:uid="{00000000-0005-0000-0000-0000E40F0000}"/>
    <cellStyle name="Commentaire 5" xfId="3945" xr:uid="{00000000-0005-0000-0000-0000E50F0000}"/>
    <cellStyle name="Commentaire 5 2" xfId="3946" xr:uid="{00000000-0005-0000-0000-0000E60F0000}"/>
    <cellStyle name="Commentaire 5 2 2" xfId="3947" xr:uid="{00000000-0005-0000-0000-0000E70F0000}"/>
    <cellStyle name="Commentaire 5 2 2 2" xfId="17014" xr:uid="{B5C93A41-BD0A-462A-870E-A288309741CE}"/>
    <cellStyle name="Commentaire 5 2 3" xfId="3948" xr:uid="{00000000-0005-0000-0000-0000E80F0000}"/>
    <cellStyle name="Commentaire 5 2 3 2" xfId="17015" xr:uid="{EB4FF610-93D1-421A-B00B-B87E66AF3061}"/>
    <cellStyle name="Commentaire 5 2 4" xfId="3949" xr:uid="{00000000-0005-0000-0000-0000E90F0000}"/>
    <cellStyle name="Commentaire 5 2 4 2" xfId="17016" xr:uid="{3429EA29-66C7-443B-A448-2B470E64D738}"/>
    <cellStyle name="Commentaire 5 2 5" xfId="3950" xr:uid="{00000000-0005-0000-0000-0000EA0F0000}"/>
    <cellStyle name="Commentaire 5 2 5 2" xfId="17017" xr:uid="{9120CB96-94AA-4B83-9914-BB8FB6B8E22E}"/>
    <cellStyle name="Commentaire 5 2 6" xfId="17013" xr:uid="{41FB5302-8BC1-4C4F-A183-93864CF483DC}"/>
    <cellStyle name="Commentaire 5 3" xfId="3951" xr:uid="{00000000-0005-0000-0000-0000EB0F0000}"/>
    <cellStyle name="Commentaire 5 3 2" xfId="3952" xr:uid="{00000000-0005-0000-0000-0000EC0F0000}"/>
    <cellStyle name="Commentaire 5 3 2 2" xfId="17019" xr:uid="{2FC05D7C-4677-4427-B1C6-4C49CEF06086}"/>
    <cellStyle name="Commentaire 5 3 3" xfId="3953" xr:uid="{00000000-0005-0000-0000-0000ED0F0000}"/>
    <cellStyle name="Commentaire 5 3 3 2" xfId="17020" xr:uid="{40DA40EE-ED39-4AC1-AD87-0F0A66AA3CE7}"/>
    <cellStyle name="Commentaire 5 3 4" xfId="3954" xr:uid="{00000000-0005-0000-0000-0000EE0F0000}"/>
    <cellStyle name="Commentaire 5 3 4 2" xfId="17021" xr:uid="{1E424B86-5F24-44F0-BF56-ADEFB4AF5AEA}"/>
    <cellStyle name="Commentaire 5 3 5" xfId="3955" xr:uid="{00000000-0005-0000-0000-0000EF0F0000}"/>
    <cellStyle name="Commentaire 5 3 5 2" xfId="17022" xr:uid="{AA8271B5-0E10-4E1C-A9B6-3D29B70A0FFD}"/>
    <cellStyle name="Commentaire 5 3 6" xfId="17018" xr:uid="{DE032476-1553-411E-94E9-635C619286E0}"/>
    <cellStyle name="Commentaire 5 4" xfId="3956" xr:uid="{00000000-0005-0000-0000-0000F00F0000}"/>
    <cellStyle name="Commentaire 5 4 2" xfId="17023" xr:uid="{9BED1B1A-3F07-4B47-ADD1-5E61F328A7A6}"/>
    <cellStyle name="Commentaire 5 5" xfId="3957" xr:uid="{00000000-0005-0000-0000-0000F10F0000}"/>
    <cellStyle name="Commentaire 5 5 2" xfId="17024" xr:uid="{6D7BDCBE-3337-4572-BE63-68044AC81FD3}"/>
    <cellStyle name="Commentaire 5 6" xfId="3958" xr:uid="{00000000-0005-0000-0000-0000F20F0000}"/>
    <cellStyle name="Commentaire 5 6 2" xfId="17025" xr:uid="{025A624E-62E0-4E78-95E6-D6D05BAF291B}"/>
    <cellStyle name="Commentaire 5 7" xfId="3959" xr:uid="{00000000-0005-0000-0000-0000F30F0000}"/>
    <cellStyle name="Commentaire 5 7 2" xfId="17026" xr:uid="{30193DC9-BEB0-4DDB-AA9C-915A64372C16}"/>
    <cellStyle name="Commentaire 5 8" xfId="3960" xr:uid="{00000000-0005-0000-0000-0000F40F0000}"/>
    <cellStyle name="Commentaire 5 9" xfId="17012" xr:uid="{C2EF374B-FF1A-4B60-AE2F-DA184D9B2612}"/>
    <cellStyle name="Commentaire 6" xfId="3961" xr:uid="{00000000-0005-0000-0000-0000F50F0000}"/>
    <cellStyle name="Commentaire 6 2" xfId="3962" xr:uid="{00000000-0005-0000-0000-0000F60F0000}"/>
    <cellStyle name="Commentaire 6 2 2" xfId="3963" xr:uid="{00000000-0005-0000-0000-0000F70F0000}"/>
    <cellStyle name="Commentaire 6 2 2 2" xfId="17029" xr:uid="{C8F381DB-8412-4ED2-B4C3-46F49445DB3D}"/>
    <cellStyle name="Commentaire 6 2 3" xfId="3964" xr:uid="{00000000-0005-0000-0000-0000F80F0000}"/>
    <cellStyle name="Commentaire 6 2 3 2" xfId="17030" xr:uid="{9AC3D00D-56BD-4AB3-86F2-F3B6C3288314}"/>
    <cellStyle name="Commentaire 6 2 4" xfId="3965" xr:uid="{00000000-0005-0000-0000-0000F90F0000}"/>
    <cellStyle name="Commentaire 6 2 4 2" xfId="17031" xr:uid="{CEE05E29-6433-4BE3-A99E-E407A6E6F1EF}"/>
    <cellStyle name="Commentaire 6 2 5" xfId="3966" xr:uid="{00000000-0005-0000-0000-0000FA0F0000}"/>
    <cellStyle name="Commentaire 6 2 5 2" xfId="17032" xr:uid="{A0B4C66F-8FA5-4850-94DA-E9F6A47F5887}"/>
    <cellStyle name="Commentaire 6 2 6" xfId="17028" xr:uid="{21026F4A-FB72-4985-B395-3941B8D31451}"/>
    <cellStyle name="Commentaire 6 3" xfId="3967" xr:uid="{00000000-0005-0000-0000-0000FB0F0000}"/>
    <cellStyle name="Commentaire 6 3 2" xfId="17033" xr:uid="{ABB5BE0C-10D7-4F6F-9638-EDE6E9CD02DE}"/>
    <cellStyle name="Commentaire 6 4" xfId="3968" xr:uid="{00000000-0005-0000-0000-0000FC0F0000}"/>
    <cellStyle name="Commentaire 6 4 2" xfId="17034" xr:uid="{33E1D1A6-212E-4E7F-8AA8-496F4FFB8F53}"/>
    <cellStyle name="Commentaire 6 5" xfId="3969" xr:uid="{00000000-0005-0000-0000-0000FD0F0000}"/>
    <cellStyle name="Commentaire 6 5 2" xfId="17035" xr:uid="{A2204C4A-6E14-4DD4-A59D-DFEB0173CC92}"/>
    <cellStyle name="Commentaire 6 6" xfId="3970" xr:uid="{00000000-0005-0000-0000-0000FE0F0000}"/>
    <cellStyle name="Commentaire 6 6 2" xfId="17036" xr:uid="{8235426E-F73E-41DF-A4BB-A9EA093733FF}"/>
    <cellStyle name="Commentaire 6 7" xfId="17027" xr:uid="{7D7872FC-9902-4FA1-81CB-C5EEBAE8EBF2}"/>
    <cellStyle name="Commentaire 7" xfId="3971" xr:uid="{00000000-0005-0000-0000-0000FF0F0000}"/>
    <cellStyle name="Commentaire 7 2" xfId="3972" xr:uid="{00000000-0005-0000-0000-000000100000}"/>
    <cellStyle name="Commentaire 7 2 2" xfId="3973" xr:uid="{00000000-0005-0000-0000-000001100000}"/>
    <cellStyle name="Commentaire 7 2 2 2" xfId="17039" xr:uid="{567F4996-0198-4BC2-87C0-7348A794E211}"/>
    <cellStyle name="Commentaire 7 2 3" xfId="3974" xr:uid="{00000000-0005-0000-0000-000002100000}"/>
    <cellStyle name="Commentaire 7 2 3 2" xfId="17040" xr:uid="{07F3924E-C30B-4527-8192-6171E6739B61}"/>
    <cellStyle name="Commentaire 7 2 4" xfId="3975" xr:uid="{00000000-0005-0000-0000-000003100000}"/>
    <cellStyle name="Commentaire 7 2 4 2" xfId="17041" xr:uid="{E6A26362-B07F-4326-9BF6-543F7A309C67}"/>
    <cellStyle name="Commentaire 7 2 5" xfId="3976" xr:uid="{00000000-0005-0000-0000-000004100000}"/>
    <cellStyle name="Commentaire 7 2 5 2" xfId="17042" xr:uid="{0F719F46-B1A6-445C-8E51-2496E9E698D9}"/>
    <cellStyle name="Commentaire 7 2 6" xfId="17038" xr:uid="{6B98C4CD-6BC2-4773-93C2-94E28BFD9CA0}"/>
    <cellStyle name="Commentaire 7 3" xfId="3977" xr:uid="{00000000-0005-0000-0000-000005100000}"/>
    <cellStyle name="Commentaire 7 3 2" xfId="17043" xr:uid="{9F637303-D195-4D93-9D05-899C16C758FE}"/>
    <cellStyle name="Commentaire 7 4" xfId="3978" xr:uid="{00000000-0005-0000-0000-000006100000}"/>
    <cellStyle name="Commentaire 7 4 2" xfId="17044" xr:uid="{D7274D7C-C297-4AE5-A079-B7E1305096F5}"/>
    <cellStyle name="Commentaire 7 5" xfId="3979" xr:uid="{00000000-0005-0000-0000-000007100000}"/>
    <cellStyle name="Commentaire 7 5 2" xfId="17045" xr:uid="{7AD01F87-66B5-4FDA-A3ED-6A99BF4B3F79}"/>
    <cellStyle name="Commentaire 7 6" xfId="3980" xr:uid="{00000000-0005-0000-0000-000008100000}"/>
    <cellStyle name="Commentaire 7 6 2" xfId="17046" xr:uid="{7EA61EEB-3CF5-4A93-966A-1EB580BCC648}"/>
    <cellStyle name="Commentaire 7 7" xfId="17037" xr:uid="{08B21982-4DA7-4695-8C04-302B820369DD}"/>
    <cellStyle name="Commentaire 8" xfId="3981" xr:uid="{00000000-0005-0000-0000-000009100000}"/>
    <cellStyle name="Commentaire 8 2" xfId="3982" xr:uid="{00000000-0005-0000-0000-00000A100000}"/>
    <cellStyle name="Commentaire 8 2 2" xfId="3983" xr:uid="{00000000-0005-0000-0000-00000B100000}"/>
    <cellStyle name="Commentaire 8 2 2 2" xfId="17049" xr:uid="{A30896AA-3CE8-48FF-9B84-777D29738632}"/>
    <cellStyle name="Commentaire 8 2 3" xfId="3984" xr:uid="{00000000-0005-0000-0000-00000C100000}"/>
    <cellStyle name="Commentaire 8 2 3 2" xfId="17050" xr:uid="{2EC983EC-AFC0-4C5B-9D95-F0E4F326B733}"/>
    <cellStyle name="Commentaire 8 2 4" xfId="3985" xr:uid="{00000000-0005-0000-0000-00000D100000}"/>
    <cellStyle name="Commentaire 8 2 4 2" xfId="17051" xr:uid="{AADFF8C2-570E-4B7E-8A74-4010AD747D50}"/>
    <cellStyle name="Commentaire 8 2 5" xfId="3986" xr:uid="{00000000-0005-0000-0000-00000E100000}"/>
    <cellStyle name="Commentaire 8 2 5 2" xfId="17052" xr:uid="{D466C4F7-025D-4E2C-9BE6-166E17CA067D}"/>
    <cellStyle name="Commentaire 8 2 6" xfId="17048" xr:uid="{7CF71D90-F81C-4418-B47D-07C78722A92A}"/>
    <cellStyle name="Commentaire 8 3" xfId="3987" xr:uid="{00000000-0005-0000-0000-00000F100000}"/>
    <cellStyle name="Commentaire 8 3 2" xfId="17053" xr:uid="{8563C13D-B176-4BF2-8E72-A4722322D2C3}"/>
    <cellStyle name="Commentaire 8 4" xfId="3988" xr:uid="{00000000-0005-0000-0000-000010100000}"/>
    <cellStyle name="Commentaire 8 4 2" xfId="17054" xr:uid="{B850A32C-CC96-4F33-8ECD-67C71806DEFC}"/>
    <cellStyle name="Commentaire 8 5" xfId="3989" xr:uid="{00000000-0005-0000-0000-000011100000}"/>
    <cellStyle name="Commentaire 8 5 2" xfId="17055" xr:uid="{06D30030-D4E5-42E1-9994-9B6FDECDBB22}"/>
    <cellStyle name="Commentaire 8 6" xfId="3990" xr:uid="{00000000-0005-0000-0000-000012100000}"/>
    <cellStyle name="Commentaire 8 6 2" xfId="17056" xr:uid="{32B88611-9E6D-49CE-878F-A8A0DC01EB16}"/>
    <cellStyle name="Commentaire 8 7" xfId="17047" xr:uid="{9DAF4259-4688-4B97-A57E-3B8DF7D2F8B7}"/>
    <cellStyle name="Commentaire 9" xfId="3991" xr:uid="{00000000-0005-0000-0000-000013100000}"/>
    <cellStyle name="Commentaire 9 2" xfId="3992" xr:uid="{00000000-0005-0000-0000-000014100000}"/>
    <cellStyle name="Commentaire 9 2 2" xfId="3993" xr:uid="{00000000-0005-0000-0000-000015100000}"/>
    <cellStyle name="Commentaire 9 2 2 2" xfId="17059" xr:uid="{1E9982B1-4DBB-4A90-AFEA-ED86C7286ADF}"/>
    <cellStyle name="Commentaire 9 2 3" xfId="3994" xr:uid="{00000000-0005-0000-0000-000016100000}"/>
    <cellStyle name="Commentaire 9 2 3 2" xfId="17060" xr:uid="{09E663F4-D96C-4575-87FD-E905F69D838B}"/>
    <cellStyle name="Commentaire 9 2 4" xfId="3995" xr:uid="{00000000-0005-0000-0000-000017100000}"/>
    <cellStyle name="Commentaire 9 2 4 2" xfId="17061" xr:uid="{BD2704C4-124F-4DAE-9863-67C957B98E60}"/>
    <cellStyle name="Commentaire 9 2 5" xfId="3996" xr:uid="{00000000-0005-0000-0000-000018100000}"/>
    <cellStyle name="Commentaire 9 2 5 2" xfId="17062" xr:uid="{B25C2F8E-2636-42C6-BF6E-AFAAC32782EA}"/>
    <cellStyle name="Commentaire 9 2 6" xfId="17058" xr:uid="{15832353-198A-4C0F-94A2-981380FB61D6}"/>
    <cellStyle name="Commentaire 9 3" xfId="3997" xr:uid="{00000000-0005-0000-0000-000019100000}"/>
    <cellStyle name="Commentaire 9 3 2" xfId="17063" xr:uid="{D54DD11E-B9B7-4EB5-9C0E-D9042E67EC29}"/>
    <cellStyle name="Commentaire 9 4" xfId="3998" xr:uid="{00000000-0005-0000-0000-00001A100000}"/>
    <cellStyle name="Commentaire 9 4 2" xfId="17064" xr:uid="{91C6EC11-4FC3-40FE-9F3C-2A12E4FF3763}"/>
    <cellStyle name="Commentaire 9 5" xfId="3999" xr:uid="{00000000-0005-0000-0000-00001B100000}"/>
    <cellStyle name="Commentaire 9 5 2" xfId="17065" xr:uid="{ED7B709C-55AC-440C-A026-9171E9EC6F3A}"/>
    <cellStyle name="Commentaire 9 6" xfId="4000" xr:uid="{00000000-0005-0000-0000-00001C100000}"/>
    <cellStyle name="Commentaire 9 6 2" xfId="17066" xr:uid="{D9EFC529-6B15-4734-9BA9-2132D0FE5AF0}"/>
    <cellStyle name="Commentaire 9 7" xfId="17057" xr:uid="{C96617F3-702F-4B66-8F5F-1A8558C1F672}"/>
    <cellStyle name="Control Check" xfId="4001" xr:uid="{00000000-0005-0000-0000-00001D100000}"/>
    <cellStyle name="control table footer 1" xfId="4002" xr:uid="{00000000-0005-0000-0000-00001E100000}"/>
    <cellStyle name="control table header 1" xfId="4003" xr:uid="{00000000-0005-0000-0000-00001F100000}"/>
    <cellStyle name="Curren - Style1" xfId="4004" xr:uid="{00000000-0005-0000-0000-000020100000}"/>
    <cellStyle name="Curren - Style4" xfId="4005" xr:uid="{00000000-0005-0000-0000-000021100000}"/>
    <cellStyle name="Currency (0)" xfId="4006" xr:uid="{00000000-0005-0000-0000-000022100000}"/>
    <cellStyle name="Currency (2)" xfId="4007" xr:uid="{00000000-0005-0000-0000-000023100000}"/>
    <cellStyle name="Currency 0" xfId="4008" xr:uid="{00000000-0005-0000-0000-000024100000}"/>
    <cellStyle name="Currency 2" xfId="4009" xr:uid="{00000000-0005-0000-0000-000025100000}"/>
    <cellStyle name="Currency 2 2" xfId="4010" xr:uid="{00000000-0005-0000-0000-000026100000}"/>
    <cellStyle name="Currency 2 2 2" xfId="4011" xr:uid="{00000000-0005-0000-0000-000027100000}"/>
    <cellStyle name="Currency 2 3" xfId="4012" xr:uid="{00000000-0005-0000-0000-000028100000}"/>
    <cellStyle name="D" xfId="4013" xr:uid="{00000000-0005-0000-0000-000029100000}"/>
    <cellStyle name="Dane wejściowe" xfId="4015" xr:uid="{00000000-0005-0000-0000-00002A100000}"/>
    <cellStyle name="Dane wejściowe 2" xfId="4016" xr:uid="{00000000-0005-0000-0000-00002B100000}"/>
    <cellStyle name="Dane wejściowe 2 2" xfId="4017" xr:uid="{00000000-0005-0000-0000-00002C100000}"/>
    <cellStyle name="Dane wejściowe 2 2 2" xfId="17069" xr:uid="{73988A1F-1F66-46AD-826C-F5E4DB8C23F0}"/>
    <cellStyle name="Dane wejściowe 2 3" xfId="4018" xr:uid="{00000000-0005-0000-0000-00002D100000}"/>
    <cellStyle name="Dane wejściowe 2 3 2" xfId="17070" xr:uid="{EFBD2ABA-EC94-4F2C-A8D2-EFD4AD96ADAE}"/>
    <cellStyle name="Dane wejściowe 2 4" xfId="17068" xr:uid="{90A88421-3C07-415D-810B-07531F10DC43}"/>
    <cellStyle name="Dane wejściowe 3" xfId="4019" xr:uid="{00000000-0005-0000-0000-00002E100000}"/>
    <cellStyle name="Dane wejściowe 3 2" xfId="17071" xr:uid="{798EA260-21F0-4370-BF96-1FF0636D2C5B}"/>
    <cellStyle name="Dane wejściowe 4" xfId="4020" xr:uid="{00000000-0005-0000-0000-00002F100000}"/>
    <cellStyle name="Dane wejściowe 4 2" xfId="17072" xr:uid="{CA773974-E724-41DF-A4D8-9CC16A895522}"/>
    <cellStyle name="Dane wejściowe 5" xfId="4021" xr:uid="{00000000-0005-0000-0000-000030100000}"/>
    <cellStyle name="Dane wejściowe 5 2" xfId="17073" xr:uid="{8D668C1C-BEF7-41AE-9DDF-B3A6C1988B64}"/>
    <cellStyle name="Dane wejściowe 6" xfId="4022" xr:uid="{00000000-0005-0000-0000-000031100000}"/>
    <cellStyle name="Dane wejściowe 6 2" xfId="17074" xr:uid="{C250FDCA-0727-4900-9D7F-7B4A2A348B67}"/>
    <cellStyle name="Dane wejściowe 7" xfId="17067" xr:uid="{87B7F840-B730-475C-A842-EDEB04827B7B}"/>
    <cellStyle name="Dane wyjściowe" xfId="4023" xr:uid="{00000000-0005-0000-0000-000032100000}"/>
    <cellStyle name="Dane wyjściowe 2" xfId="4024" xr:uid="{00000000-0005-0000-0000-000033100000}"/>
    <cellStyle name="Dane wyjściowe 2 2" xfId="4025" xr:uid="{00000000-0005-0000-0000-000034100000}"/>
    <cellStyle name="Dane wyjściowe 2 2 2" xfId="17077" xr:uid="{ACD007F6-07B7-452C-9DFC-775D1492C306}"/>
    <cellStyle name="Dane wyjściowe 2 3" xfId="4026" xr:uid="{00000000-0005-0000-0000-000035100000}"/>
    <cellStyle name="Dane wyjściowe 2 3 2" xfId="17078" xr:uid="{20596A5A-54E4-46EB-81AE-4CC0F75F803C}"/>
    <cellStyle name="Dane wyjściowe 2 4" xfId="17076" xr:uid="{8177806F-364F-4346-851E-6B33223F7D0B}"/>
    <cellStyle name="Dane wyjściowe 3" xfId="4027" xr:uid="{00000000-0005-0000-0000-000036100000}"/>
    <cellStyle name="Dane wyjściowe 3 2" xfId="17079" xr:uid="{3B343F4F-8FF4-4DD7-8DED-9A6BC7DE057E}"/>
    <cellStyle name="Dane wyjściowe 4" xfId="4028" xr:uid="{00000000-0005-0000-0000-000037100000}"/>
    <cellStyle name="Dane wyjściowe 4 2" xfId="17080" xr:uid="{02E89039-FF4B-4316-AC85-9AD10CE447F4}"/>
    <cellStyle name="Dane wyjściowe 5" xfId="4029" xr:uid="{00000000-0005-0000-0000-000038100000}"/>
    <cellStyle name="Dane wyjściowe 5 2" xfId="17081" xr:uid="{628D7E99-415D-4C6E-9812-0526EE86425A}"/>
    <cellStyle name="Dane wyjściowe 6" xfId="4030" xr:uid="{00000000-0005-0000-0000-000039100000}"/>
    <cellStyle name="Dane wyjściowe 6 2" xfId="17082" xr:uid="{696A5095-12DD-42EA-AA6A-1F9E0D4FFAFC}"/>
    <cellStyle name="Dane wyjściowe 7" xfId="17075" xr:uid="{98C25CE9-40F8-480A-A834-3BF4892213EF}"/>
    <cellStyle name="Data" xfId="4031" xr:uid="{00000000-0005-0000-0000-00003A100000}"/>
    <cellStyle name="Date" xfId="4032" xr:uid="{00000000-0005-0000-0000-00003B100000}"/>
    <cellStyle name="Date 2" xfId="4033" xr:uid="{00000000-0005-0000-0000-00003C100000}"/>
    <cellStyle name="Date 3" xfId="4034" xr:uid="{00000000-0005-0000-0000-00003D100000}"/>
    <cellStyle name="Date Aligned" xfId="4035" xr:uid="{00000000-0005-0000-0000-00003E100000}"/>
    <cellStyle name="Date_ATC Services 6+6 Forecast - 051008" xfId="4036" xr:uid="{00000000-0005-0000-0000-00003F100000}"/>
    <cellStyle name="dateformat" xfId="4037" xr:uid="{00000000-0005-0000-0000-000040100000}"/>
    <cellStyle name="dateformatz" xfId="4038" xr:uid="{00000000-0005-0000-0000-000041100000}"/>
    <cellStyle name="Days" xfId="4039" xr:uid="{00000000-0005-0000-0000-000042100000}"/>
    <cellStyle name="Défaut" xfId="4040" xr:uid="{00000000-0005-0000-0000-000043100000}"/>
    <cellStyle name="Deviant" xfId="4041" xr:uid="{00000000-0005-0000-0000-000044100000}"/>
    <cellStyle name="Deviant 2" xfId="4042" xr:uid="{00000000-0005-0000-0000-000045100000}"/>
    <cellStyle name="Deviant 3" xfId="4043" xr:uid="{00000000-0005-0000-0000-000046100000}"/>
    <cellStyle name="Dezimal [0]_aM120029" xfId="4044" xr:uid="{00000000-0005-0000-0000-000047100000}"/>
    <cellStyle name="Dezimal 2" xfId="4045" xr:uid="{00000000-0005-0000-0000-000048100000}"/>
    <cellStyle name="Dezimal 2 2" xfId="17083" xr:uid="{06CF8F0A-78C4-41EF-A361-9ABD47D0A81B}"/>
    <cellStyle name="Dezimal_aM120029" xfId="4046" xr:uid="{00000000-0005-0000-0000-000049100000}"/>
    <cellStyle name="Dobre" xfId="4047" xr:uid="{00000000-0005-0000-0000-00004A100000}"/>
    <cellStyle name="Dobre 2" xfId="4048" xr:uid="{00000000-0005-0000-0000-00004B100000}"/>
    <cellStyle name="Dotted Line" xfId="4049" xr:uid="{00000000-0005-0000-0000-00004C100000}"/>
    <cellStyle name="Dziesiętny 2" xfId="4050" xr:uid="{00000000-0005-0000-0000-00004D100000}"/>
    <cellStyle name="Dziesiętny 2 2" xfId="14774" xr:uid="{00000000-0005-0000-0000-00004E100000}"/>
    <cellStyle name="Dziesiętny 2 2 2" xfId="25680" xr:uid="{5527D818-8F9B-4AAE-B2BB-02622F45DB96}"/>
    <cellStyle name="Dziesiętny 2 3" xfId="17084" xr:uid="{A6ADD0BF-1449-4E46-BC75-28716CFF48DC}"/>
    <cellStyle name="Dziesiętny 3" xfId="4051" xr:uid="{00000000-0005-0000-0000-00004F100000}"/>
    <cellStyle name="Dålig" xfId="4014" xr:uid="{00000000-0005-0000-0000-000050100000}"/>
    <cellStyle name="Effect Symbol" xfId="4052" xr:uid="{00000000-0005-0000-0000-000051100000}"/>
    <cellStyle name="Eingabe" xfId="4053" xr:uid="{00000000-0005-0000-0000-000052100000}"/>
    <cellStyle name="Eingabe 2" xfId="4054" xr:uid="{00000000-0005-0000-0000-000053100000}"/>
    <cellStyle name="Eingabe 2 2" xfId="17086" xr:uid="{674B37E2-4029-444B-B8C7-19F73568C2FB}"/>
    <cellStyle name="Eingabe 3" xfId="4055" xr:uid="{00000000-0005-0000-0000-000054100000}"/>
    <cellStyle name="Eingabe 3 2" xfId="17087" xr:uid="{CDB1BF23-7283-4B48-9184-54760885DDCC}"/>
    <cellStyle name="Eingabe 4" xfId="14927" xr:uid="{00000000-0005-0000-0000-000055100000}"/>
    <cellStyle name="Eingabe 4 2" xfId="25725" xr:uid="{D18DF3A1-67A1-4664-8C68-D44592D0C590}"/>
    <cellStyle name="Eingabe 5" xfId="17085" xr:uid="{5399D20A-315A-43D2-B3FF-3FF35E95D6D9}"/>
    <cellStyle name="Ellenőrzőcella 2" xfId="4056" xr:uid="{00000000-0005-0000-0000-000056100000}"/>
    <cellStyle name="Emphase 1" xfId="4057" xr:uid="{00000000-0005-0000-0000-000057100000}"/>
    <cellStyle name="Emphase 2" xfId="4058" xr:uid="{00000000-0005-0000-0000-000058100000}"/>
    <cellStyle name="Emphase 3" xfId="4059" xr:uid="{00000000-0005-0000-0000-000059100000}"/>
    <cellStyle name="Encabezado 4" xfId="4060" xr:uid="{00000000-0005-0000-0000-00005A100000}"/>
    <cellStyle name="EncTitre" xfId="4061" xr:uid="{00000000-0005-0000-0000-00005B100000}"/>
    <cellStyle name="EncTitre 2" xfId="4062" xr:uid="{00000000-0005-0000-0000-00005C100000}"/>
    <cellStyle name="EncTitre 2 2" xfId="4063" xr:uid="{00000000-0005-0000-0000-00005D100000}"/>
    <cellStyle name="EncTitre 2 3" xfId="4064" xr:uid="{00000000-0005-0000-0000-00005E100000}"/>
    <cellStyle name="EncTitre 3" xfId="4065" xr:uid="{00000000-0005-0000-0000-00005F100000}"/>
    <cellStyle name="EncTitre 3 2" xfId="4066" xr:uid="{00000000-0005-0000-0000-000060100000}"/>
    <cellStyle name="EncTitre 3 3" xfId="4067" xr:uid="{00000000-0005-0000-0000-000061100000}"/>
    <cellStyle name="EncTitre 4" xfId="4068" xr:uid="{00000000-0005-0000-0000-000062100000}"/>
    <cellStyle name="EncTitre 4 2" xfId="4069" xr:uid="{00000000-0005-0000-0000-000063100000}"/>
    <cellStyle name="EncTitre 5" xfId="4070" xr:uid="{00000000-0005-0000-0000-000064100000}"/>
    <cellStyle name="Énfasis1" xfId="4071" xr:uid="{00000000-0005-0000-0000-000065100000}"/>
    <cellStyle name="Énfasis2" xfId="4072" xr:uid="{00000000-0005-0000-0000-000066100000}"/>
    <cellStyle name="Énfasis3" xfId="4073" xr:uid="{00000000-0005-0000-0000-000067100000}"/>
    <cellStyle name="Énfasis4" xfId="4074" xr:uid="{00000000-0005-0000-0000-000068100000}"/>
    <cellStyle name="Énfasis5" xfId="4075" xr:uid="{00000000-0005-0000-0000-000069100000}"/>
    <cellStyle name="Énfasis6" xfId="4076" xr:uid="{00000000-0005-0000-0000-00006A100000}"/>
    <cellStyle name="Entrada" xfId="4077" xr:uid="{00000000-0005-0000-0000-00006B100000}"/>
    <cellStyle name="Entrada 10" xfId="4078" xr:uid="{00000000-0005-0000-0000-00006C100000}"/>
    <cellStyle name="Entrada 10 2" xfId="4079" xr:uid="{00000000-0005-0000-0000-00006D100000}"/>
    <cellStyle name="Entrada 10 2 2" xfId="4080" xr:uid="{00000000-0005-0000-0000-00006E100000}"/>
    <cellStyle name="Entrada 10 2 2 2" xfId="17091" xr:uid="{ECCB07C1-9D73-4142-AB25-517C373FA196}"/>
    <cellStyle name="Entrada 10 2 3" xfId="4081" xr:uid="{00000000-0005-0000-0000-00006F100000}"/>
    <cellStyle name="Entrada 10 2 3 2" xfId="17092" xr:uid="{28F5B03B-7697-4E63-9DB5-5647CE90727A}"/>
    <cellStyle name="Entrada 10 2 4" xfId="4082" xr:uid="{00000000-0005-0000-0000-000070100000}"/>
    <cellStyle name="Entrada 10 2 4 2" xfId="17093" xr:uid="{9DF5D4ED-FEAC-4925-9349-51595D6ACD06}"/>
    <cellStyle name="Entrada 10 2 5" xfId="4083" xr:uid="{00000000-0005-0000-0000-000071100000}"/>
    <cellStyle name="Entrada 10 2 5 2" xfId="17094" xr:uid="{A9FCA99B-B3EE-4097-AC96-EEEFCB914550}"/>
    <cellStyle name="Entrada 10 2 6" xfId="17090" xr:uid="{ACA91482-28C7-4196-84A5-435A572F05D4}"/>
    <cellStyle name="Entrada 10 3" xfId="4084" xr:uid="{00000000-0005-0000-0000-000072100000}"/>
    <cellStyle name="Entrada 10 3 2" xfId="17095" xr:uid="{58CF62BE-49DE-4BB4-AC7F-700F3A2EC44D}"/>
    <cellStyle name="Entrada 10 4" xfId="4085" xr:uid="{00000000-0005-0000-0000-000073100000}"/>
    <cellStyle name="Entrada 10 4 2" xfId="17096" xr:uid="{70B8488B-6A4C-4718-A888-DF1044A86CF2}"/>
    <cellStyle name="Entrada 10 5" xfId="4086" xr:uid="{00000000-0005-0000-0000-000074100000}"/>
    <cellStyle name="Entrada 10 5 2" xfId="17097" xr:uid="{219DF8D5-5953-41E1-A9C2-AAE2C9BBB941}"/>
    <cellStyle name="Entrada 10 6" xfId="4087" xr:uid="{00000000-0005-0000-0000-000075100000}"/>
    <cellStyle name="Entrada 10 6 2" xfId="17098" xr:uid="{4158E22A-F5B3-4353-A0DB-F1ED89AA381D}"/>
    <cellStyle name="Entrada 10 7" xfId="17089" xr:uid="{5EB6061E-EF0F-4D4F-A9E9-E81BE2CE0859}"/>
    <cellStyle name="Entrada 11" xfId="4088" xr:uid="{00000000-0005-0000-0000-000076100000}"/>
    <cellStyle name="Entrada 11 2" xfId="4089" xr:uid="{00000000-0005-0000-0000-000077100000}"/>
    <cellStyle name="Entrada 11 2 2" xfId="4090" xr:uid="{00000000-0005-0000-0000-000078100000}"/>
    <cellStyle name="Entrada 11 2 2 2" xfId="17101" xr:uid="{7B984CD3-3D48-4B99-A45A-A9946681C1BD}"/>
    <cellStyle name="Entrada 11 2 3" xfId="4091" xr:uid="{00000000-0005-0000-0000-000079100000}"/>
    <cellStyle name="Entrada 11 2 3 2" xfId="17102" xr:uid="{3A0F97C6-48AA-46EB-B894-5B40DE795FF2}"/>
    <cellStyle name="Entrada 11 2 4" xfId="4092" xr:uid="{00000000-0005-0000-0000-00007A100000}"/>
    <cellStyle name="Entrada 11 2 4 2" xfId="17103" xr:uid="{91593E46-79BB-432F-BFCC-E45A05DD8D0D}"/>
    <cellStyle name="Entrada 11 2 5" xfId="4093" xr:uid="{00000000-0005-0000-0000-00007B100000}"/>
    <cellStyle name="Entrada 11 2 5 2" xfId="17104" xr:uid="{8B7AA739-D367-4C0E-B1DE-37EB2C615A00}"/>
    <cellStyle name="Entrada 11 2 6" xfId="17100" xr:uid="{DB5A95A6-CA61-4A95-9272-605A851E6292}"/>
    <cellStyle name="Entrada 11 3" xfId="4094" xr:uid="{00000000-0005-0000-0000-00007C100000}"/>
    <cellStyle name="Entrada 11 3 2" xfId="17105" xr:uid="{44698CB7-6759-47D2-BC8D-207A1ACDA232}"/>
    <cellStyle name="Entrada 11 4" xfId="4095" xr:uid="{00000000-0005-0000-0000-00007D100000}"/>
    <cellStyle name="Entrada 11 4 2" xfId="17106" xr:uid="{A78C789B-9CCC-4C30-90E1-BBB05642D7F9}"/>
    <cellStyle name="Entrada 11 5" xfId="4096" xr:uid="{00000000-0005-0000-0000-00007E100000}"/>
    <cellStyle name="Entrada 11 5 2" xfId="17107" xr:uid="{41DC35BC-4774-4961-AADC-B4AACAF47949}"/>
    <cellStyle name="Entrada 11 6" xfId="4097" xr:uid="{00000000-0005-0000-0000-00007F100000}"/>
    <cellStyle name="Entrada 11 6 2" xfId="17108" xr:uid="{9024EAB4-3433-4445-9572-7D11EBD4A1FD}"/>
    <cellStyle name="Entrada 11 7" xfId="17099" xr:uid="{E4AA782D-A0EC-43F1-B8B2-B2AC09BD11E3}"/>
    <cellStyle name="Entrada 12" xfId="4098" xr:uid="{00000000-0005-0000-0000-000080100000}"/>
    <cellStyle name="Entrada 12 2" xfId="4099" xr:uid="{00000000-0005-0000-0000-000081100000}"/>
    <cellStyle name="Entrada 12 2 2" xfId="4100" xr:uid="{00000000-0005-0000-0000-000082100000}"/>
    <cellStyle name="Entrada 12 2 2 2" xfId="17111" xr:uid="{E92B1106-A54D-4F32-9503-73356A06FA28}"/>
    <cellStyle name="Entrada 12 2 3" xfId="4101" xr:uid="{00000000-0005-0000-0000-000083100000}"/>
    <cellStyle name="Entrada 12 2 3 2" xfId="17112" xr:uid="{D281540B-0E19-459B-81A3-EB8EBD919411}"/>
    <cellStyle name="Entrada 12 2 4" xfId="4102" xr:uid="{00000000-0005-0000-0000-000084100000}"/>
    <cellStyle name="Entrada 12 2 4 2" xfId="17113" xr:uid="{B7C52400-7339-473C-A66F-4E8705A2BC3D}"/>
    <cellStyle name="Entrada 12 2 5" xfId="4103" xr:uid="{00000000-0005-0000-0000-000085100000}"/>
    <cellStyle name="Entrada 12 2 5 2" xfId="17114" xr:uid="{AAED9949-3142-416B-9990-48B6211EBB19}"/>
    <cellStyle name="Entrada 12 2 6" xfId="17110" xr:uid="{DF5D3639-8081-4F00-9E9F-C30B753E6D9E}"/>
    <cellStyle name="Entrada 12 3" xfId="4104" xr:uid="{00000000-0005-0000-0000-000086100000}"/>
    <cellStyle name="Entrada 12 3 2" xfId="17115" xr:uid="{C680A39E-3E68-4DDF-BAE4-DE75312E2C43}"/>
    <cellStyle name="Entrada 12 4" xfId="4105" xr:uid="{00000000-0005-0000-0000-000087100000}"/>
    <cellStyle name="Entrada 12 4 2" xfId="17116" xr:uid="{FDCF1037-C5D8-4FEA-B4F9-2932CACF61B8}"/>
    <cellStyle name="Entrada 12 5" xfId="4106" xr:uid="{00000000-0005-0000-0000-000088100000}"/>
    <cellStyle name="Entrada 12 5 2" xfId="17117" xr:uid="{B053B8E3-FAF7-4F69-B65B-23F2221D1F52}"/>
    <cellStyle name="Entrada 12 6" xfId="4107" xr:uid="{00000000-0005-0000-0000-000089100000}"/>
    <cellStyle name="Entrada 12 6 2" xfId="17118" xr:uid="{5579B535-CD89-46EA-B1F9-0BC4FD9A8DF3}"/>
    <cellStyle name="Entrada 12 7" xfId="17109" xr:uid="{77D5E133-19BC-4BE0-A97F-949FC11E78D2}"/>
    <cellStyle name="Entrada 13" xfId="4108" xr:uid="{00000000-0005-0000-0000-00008A100000}"/>
    <cellStyle name="Entrada 13 2" xfId="4109" xr:uid="{00000000-0005-0000-0000-00008B100000}"/>
    <cellStyle name="Entrada 13 2 2" xfId="4110" xr:uid="{00000000-0005-0000-0000-00008C100000}"/>
    <cellStyle name="Entrada 13 2 2 2" xfId="17121" xr:uid="{A5DFB900-871C-4C3B-A34E-955954E526F9}"/>
    <cellStyle name="Entrada 13 2 3" xfId="4111" xr:uid="{00000000-0005-0000-0000-00008D100000}"/>
    <cellStyle name="Entrada 13 2 3 2" xfId="17122" xr:uid="{F48E6CC2-6A4C-49B6-BA76-0EF685969890}"/>
    <cellStyle name="Entrada 13 2 4" xfId="4112" xr:uid="{00000000-0005-0000-0000-00008E100000}"/>
    <cellStyle name="Entrada 13 2 4 2" xfId="17123" xr:uid="{BC03B5CB-2E04-4684-9C65-12AE28F5A8E8}"/>
    <cellStyle name="Entrada 13 2 5" xfId="4113" xr:uid="{00000000-0005-0000-0000-00008F100000}"/>
    <cellStyle name="Entrada 13 2 5 2" xfId="17124" xr:uid="{1BCDD935-63B3-4FDA-B007-B3F8EF9717E5}"/>
    <cellStyle name="Entrada 13 2 6" xfId="17120" xr:uid="{8F916749-0C96-4CC9-BB88-AFAE0A1CD936}"/>
    <cellStyle name="Entrada 13 3" xfId="4114" xr:uid="{00000000-0005-0000-0000-000090100000}"/>
    <cellStyle name="Entrada 13 3 2" xfId="17125" xr:uid="{FA2EB144-E21C-4CC3-8787-72948840F8E7}"/>
    <cellStyle name="Entrada 13 4" xfId="4115" xr:uid="{00000000-0005-0000-0000-000091100000}"/>
    <cellStyle name="Entrada 13 4 2" xfId="17126" xr:uid="{002EA5E0-3339-4D48-9E39-892A164B6B15}"/>
    <cellStyle name="Entrada 13 5" xfId="4116" xr:uid="{00000000-0005-0000-0000-000092100000}"/>
    <cellStyle name="Entrada 13 5 2" xfId="17127" xr:uid="{F82889B2-DE08-4499-BE6E-4EDD65FD3E8B}"/>
    <cellStyle name="Entrada 13 6" xfId="4117" xr:uid="{00000000-0005-0000-0000-000093100000}"/>
    <cellStyle name="Entrada 13 6 2" xfId="17128" xr:uid="{92163E08-B62B-4421-BD45-EFC38FFF7CF9}"/>
    <cellStyle name="Entrada 13 7" xfId="17119" xr:uid="{BF2A007C-05CB-4F68-8556-2AD227249BE1}"/>
    <cellStyle name="Entrada 14" xfId="4118" xr:uid="{00000000-0005-0000-0000-000094100000}"/>
    <cellStyle name="Entrada 14 2" xfId="4119" xr:uid="{00000000-0005-0000-0000-000095100000}"/>
    <cellStyle name="Entrada 14 2 2" xfId="4120" xr:uid="{00000000-0005-0000-0000-000096100000}"/>
    <cellStyle name="Entrada 14 2 2 2" xfId="17131" xr:uid="{3396EBC6-3D07-4BB1-B151-0EF9E6514C62}"/>
    <cellStyle name="Entrada 14 2 3" xfId="4121" xr:uid="{00000000-0005-0000-0000-000097100000}"/>
    <cellStyle name="Entrada 14 2 3 2" xfId="17132" xr:uid="{A577AB79-AB60-41A5-A325-AD660E2B52CB}"/>
    <cellStyle name="Entrada 14 2 4" xfId="4122" xr:uid="{00000000-0005-0000-0000-000098100000}"/>
    <cellStyle name="Entrada 14 2 4 2" xfId="17133" xr:uid="{2249F9C4-B098-4EEB-B616-9CEFC931A1FC}"/>
    <cellStyle name="Entrada 14 2 5" xfId="4123" xr:uid="{00000000-0005-0000-0000-000099100000}"/>
    <cellStyle name="Entrada 14 2 5 2" xfId="17134" xr:uid="{CF7F6A4F-9E11-4303-980F-F07135DDEE01}"/>
    <cellStyle name="Entrada 14 2 6" xfId="17130" xr:uid="{62D62317-247A-43E3-9A84-72B6628BA395}"/>
    <cellStyle name="Entrada 14 3" xfId="4124" xr:uid="{00000000-0005-0000-0000-00009A100000}"/>
    <cellStyle name="Entrada 14 3 2" xfId="17135" xr:uid="{1B6F440A-D7DA-420B-90F8-FBC61B7B00BB}"/>
    <cellStyle name="Entrada 14 4" xfId="4125" xr:uid="{00000000-0005-0000-0000-00009B100000}"/>
    <cellStyle name="Entrada 14 4 2" xfId="17136" xr:uid="{8D59C231-39A9-4B7B-BADF-A7B4DAEEAF84}"/>
    <cellStyle name="Entrada 14 5" xfId="4126" xr:uid="{00000000-0005-0000-0000-00009C100000}"/>
    <cellStyle name="Entrada 14 5 2" xfId="17137" xr:uid="{47E056DB-D4DD-4455-8872-1562742E4FEE}"/>
    <cellStyle name="Entrada 14 6" xfId="4127" xr:uid="{00000000-0005-0000-0000-00009D100000}"/>
    <cellStyle name="Entrada 14 6 2" xfId="17138" xr:uid="{BF43D3A0-70ED-436B-AB39-0B6C11E74205}"/>
    <cellStyle name="Entrada 14 7" xfId="17129" xr:uid="{3542E3E7-F2B3-4087-BC39-33C7DEAF90E1}"/>
    <cellStyle name="Entrada 15" xfId="4128" xr:uid="{00000000-0005-0000-0000-00009E100000}"/>
    <cellStyle name="Entrada 15 2" xfId="4129" xr:uid="{00000000-0005-0000-0000-00009F100000}"/>
    <cellStyle name="Entrada 15 2 2" xfId="4130" xr:uid="{00000000-0005-0000-0000-0000A0100000}"/>
    <cellStyle name="Entrada 15 2 2 2" xfId="17141" xr:uid="{644F261F-F01E-47E4-AD3E-352C71CF926A}"/>
    <cellStyle name="Entrada 15 2 3" xfId="4131" xr:uid="{00000000-0005-0000-0000-0000A1100000}"/>
    <cellStyle name="Entrada 15 2 3 2" xfId="17142" xr:uid="{F815AC13-555F-49FA-922A-A46D5D89367A}"/>
    <cellStyle name="Entrada 15 2 4" xfId="4132" xr:uid="{00000000-0005-0000-0000-0000A2100000}"/>
    <cellStyle name="Entrada 15 2 4 2" xfId="17143" xr:uid="{E8434AB4-09F3-4A21-B143-AC7FA8849F89}"/>
    <cellStyle name="Entrada 15 2 5" xfId="4133" xr:uid="{00000000-0005-0000-0000-0000A3100000}"/>
    <cellStyle name="Entrada 15 2 5 2" xfId="17144" xr:uid="{72AF28C2-F4F4-4AAF-92FB-216C356D2B32}"/>
    <cellStyle name="Entrada 15 2 6" xfId="17140" xr:uid="{C95E4FBE-F679-4A6E-AB49-28CB6963C213}"/>
    <cellStyle name="Entrada 15 3" xfId="4134" xr:uid="{00000000-0005-0000-0000-0000A4100000}"/>
    <cellStyle name="Entrada 15 3 2" xfId="17145" xr:uid="{B084C260-58E9-469C-BEA1-E35F335D0E31}"/>
    <cellStyle name="Entrada 15 4" xfId="4135" xr:uid="{00000000-0005-0000-0000-0000A5100000}"/>
    <cellStyle name="Entrada 15 4 2" xfId="17146" xr:uid="{2A7E2B13-98E9-4BF0-B379-2D16FB9891B2}"/>
    <cellStyle name="Entrada 15 5" xfId="4136" xr:uid="{00000000-0005-0000-0000-0000A6100000}"/>
    <cellStyle name="Entrada 15 5 2" xfId="17147" xr:uid="{5DBEFAF6-4EE9-46C7-9CB1-3EC0482F4A6F}"/>
    <cellStyle name="Entrada 15 6" xfId="4137" xr:uid="{00000000-0005-0000-0000-0000A7100000}"/>
    <cellStyle name="Entrada 15 6 2" xfId="17148" xr:uid="{F9B1766C-C6A5-4D89-AD01-670F4F16A003}"/>
    <cellStyle name="Entrada 15 7" xfId="17139" xr:uid="{5C0E7D41-29A4-468A-8BBC-CDC44F499E86}"/>
    <cellStyle name="Entrada 16" xfId="4138" xr:uid="{00000000-0005-0000-0000-0000A8100000}"/>
    <cellStyle name="Entrada 16 2" xfId="4139" xr:uid="{00000000-0005-0000-0000-0000A9100000}"/>
    <cellStyle name="Entrada 16 2 2" xfId="4140" xr:uid="{00000000-0005-0000-0000-0000AA100000}"/>
    <cellStyle name="Entrada 16 2 2 2" xfId="17151" xr:uid="{429377B0-9044-4F3C-94FE-AAA62B81D523}"/>
    <cellStyle name="Entrada 16 2 3" xfId="4141" xr:uid="{00000000-0005-0000-0000-0000AB100000}"/>
    <cellStyle name="Entrada 16 2 3 2" xfId="17152" xr:uid="{73BDCE79-A3A5-496E-B812-4E15DA54B91D}"/>
    <cellStyle name="Entrada 16 2 4" xfId="4142" xr:uid="{00000000-0005-0000-0000-0000AC100000}"/>
    <cellStyle name="Entrada 16 2 4 2" xfId="17153" xr:uid="{8AFEA915-8D1B-4B3D-8100-3468ED9764D3}"/>
    <cellStyle name="Entrada 16 2 5" xfId="4143" xr:uid="{00000000-0005-0000-0000-0000AD100000}"/>
    <cellStyle name="Entrada 16 2 5 2" xfId="17154" xr:uid="{F353FABD-4F09-4A97-88D4-01062BF4B396}"/>
    <cellStyle name="Entrada 16 2 6" xfId="17150" xr:uid="{4042792C-B356-4026-847B-94DA0E7E8C90}"/>
    <cellStyle name="Entrada 16 3" xfId="4144" xr:uid="{00000000-0005-0000-0000-0000AE100000}"/>
    <cellStyle name="Entrada 16 3 2" xfId="17155" xr:uid="{F0E5BF3E-A182-4845-B5B3-4BE91DDA06FD}"/>
    <cellStyle name="Entrada 16 4" xfId="4145" xr:uid="{00000000-0005-0000-0000-0000AF100000}"/>
    <cellStyle name="Entrada 16 4 2" xfId="17156" xr:uid="{E51E65CF-7DD8-405F-9A40-A454BE7D0B7D}"/>
    <cellStyle name="Entrada 16 5" xfId="4146" xr:uid="{00000000-0005-0000-0000-0000B0100000}"/>
    <cellStyle name="Entrada 16 5 2" xfId="17157" xr:uid="{DA5186C6-3195-4F53-B2E5-05C74C649AD0}"/>
    <cellStyle name="Entrada 16 6" xfId="4147" xr:uid="{00000000-0005-0000-0000-0000B1100000}"/>
    <cellStyle name="Entrada 16 6 2" xfId="17158" xr:uid="{CF0A9443-3048-4011-90B0-92E244C63A65}"/>
    <cellStyle name="Entrada 16 7" xfId="17149" xr:uid="{1A708257-070A-4C87-871E-46F00B67C6AC}"/>
    <cellStyle name="Entrada 17" xfId="4148" xr:uid="{00000000-0005-0000-0000-0000B2100000}"/>
    <cellStyle name="Entrada 17 2" xfId="4149" xr:uid="{00000000-0005-0000-0000-0000B3100000}"/>
    <cellStyle name="Entrada 17 2 2" xfId="4150" xr:uid="{00000000-0005-0000-0000-0000B4100000}"/>
    <cellStyle name="Entrada 17 2 2 2" xfId="17161" xr:uid="{0F50D1CD-2A23-4FF8-ADB0-2D82E177B43E}"/>
    <cellStyle name="Entrada 17 2 3" xfId="4151" xr:uid="{00000000-0005-0000-0000-0000B5100000}"/>
    <cellStyle name="Entrada 17 2 3 2" xfId="17162" xr:uid="{358FF3FC-86B6-4B26-8250-10ED5111DAC5}"/>
    <cellStyle name="Entrada 17 2 4" xfId="4152" xr:uid="{00000000-0005-0000-0000-0000B6100000}"/>
    <cellStyle name="Entrada 17 2 4 2" xfId="17163" xr:uid="{CD79CD12-2CC0-44EC-A66D-69C94D0BFC68}"/>
    <cellStyle name="Entrada 17 2 5" xfId="4153" xr:uid="{00000000-0005-0000-0000-0000B7100000}"/>
    <cellStyle name="Entrada 17 2 5 2" xfId="17164" xr:uid="{51C425D5-9423-4CFE-BBC3-352DF366FCC8}"/>
    <cellStyle name="Entrada 17 2 6" xfId="17160" xr:uid="{C4287981-F513-4F91-97D5-F7642738FF6D}"/>
    <cellStyle name="Entrada 17 3" xfId="4154" xr:uid="{00000000-0005-0000-0000-0000B8100000}"/>
    <cellStyle name="Entrada 17 3 2" xfId="17165" xr:uid="{837803D5-70AF-4A54-9EFA-97EB217A1328}"/>
    <cellStyle name="Entrada 17 4" xfId="4155" xr:uid="{00000000-0005-0000-0000-0000B9100000}"/>
    <cellStyle name="Entrada 17 4 2" xfId="17166" xr:uid="{C34ADA71-1339-487F-A566-84AC13425AFB}"/>
    <cellStyle name="Entrada 17 5" xfId="4156" xr:uid="{00000000-0005-0000-0000-0000BA100000}"/>
    <cellStyle name="Entrada 17 5 2" xfId="17167" xr:uid="{DDAADD9A-0774-4F65-AE9F-6D1764C380C3}"/>
    <cellStyle name="Entrada 17 6" xfId="4157" xr:uid="{00000000-0005-0000-0000-0000BB100000}"/>
    <cellStyle name="Entrada 17 6 2" xfId="17168" xr:uid="{4914B035-F54B-4248-A4D5-28811F3991C9}"/>
    <cellStyle name="Entrada 17 7" xfId="17159" xr:uid="{E821ADB7-31CD-4DE0-A1DD-87E76EC14D91}"/>
    <cellStyle name="Entrada 18" xfId="4158" xr:uid="{00000000-0005-0000-0000-0000BC100000}"/>
    <cellStyle name="Entrada 18 2" xfId="4159" xr:uid="{00000000-0005-0000-0000-0000BD100000}"/>
    <cellStyle name="Entrada 18 2 2" xfId="4160" xr:uid="{00000000-0005-0000-0000-0000BE100000}"/>
    <cellStyle name="Entrada 18 2 2 2" xfId="17171" xr:uid="{897166A8-95DC-46A9-98FC-44C8C267B993}"/>
    <cellStyle name="Entrada 18 2 3" xfId="4161" xr:uid="{00000000-0005-0000-0000-0000BF100000}"/>
    <cellStyle name="Entrada 18 2 3 2" xfId="17172" xr:uid="{D877DB1A-7EDD-47FF-9775-66D03DADF767}"/>
    <cellStyle name="Entrada 18 2 4" xfId="4162" xr:uid="{00000000-0005-0000-0000-0000C0100000}"/>
    <cellStyle name="Entrada 18 2 4 2" xfId="17173" xr:uid="{C68A556C-FF49-425F-85E6-C1A26A41AC12}"/>
    <cellStyle name="Entrada 18 2 5" xfId="4163" xr:uid="{00000000-0005-0000-0000-0000C1100000}"/>
    <cellStyle name="Entrada 18 2 5 2" xfId="17174" xr:uid="{1CEB7FEC-E33A-429E-84D8-3EB511040BFE}"/>
    <cellStyle name="Entrada 18 2 6" xfId="17170" xr:uid="{2B35DC78-5A1B-46A5-B521-F4043FED5048}"/>
    <cellStyle name="Entrada 18 3" xfId="4164" xr:uid="{00000000-0005-0000-0000-0000C2100000}"/>
    <cellStyle name="Entrada 18 3 2" xfId="17175" xr:uid="{DBC71B5F-BBAD-4437-8D3F-3451E809FE5D}"/>
    <cellStyle name="Entrada 18 4" xfId="4165" xr:uid="{00000000-0005-0000-0000-0000C3100000}"/>
    <cellStyle name="Entrada 18 4 2" xfId="17176" xr:uid="{9686FF4B-5B89-4A30-B6DE-8135B475CEB3}"/>
    <cellStyle name="Entrada 18 5" xfId="4166" xr:uid="{00000000-0005-0000-0000-0000C4100000}"/>
    <cellStyle name="Entrada 18 5 2" xfId="17177" xr:uid="{1B44DEB5-B44E-4D90-8EF3-5E6F3AE7B23E}"/>
    <cellStyle name="Entrada 18 6" xfId="4167" xr:uid="{00000000-0005-0000-0000-0000C5100000}"/>
    <cellStyle name="Entrada 18 6 2" xfId="17178" xr:uid="{536509A5-56C1-4747-AC07-7A5237B32A9E}"/>
    <cellStyle name="Entrada 18 7" xfId="17169" xr:uid="{7A57AE52-3742-4F17-A73E-0AC83969A7F5}"/>
    <cellStyle name="Entrada 19" xfId="4168" xr:uid="{00000000-0005-0000-0000-0000C6100000}"/>
    <cellStyle name="Entrada 19 2" xfId="4169" xr:uid="{00000000-0005-0000-0000-0000C7100000}"/>
    <cellStyle name="Entrada 19 2 2" xfId="17180" xr:uid="{C952A92A-F503-4005-AC0B-153918BA950F}"/>
    <cellStyle name="Entrada 19 3" xfId="4170" xr:uid="{00000000-0005-0000-0000-0000C8100000}"/>
    <cellStyle name="Entrada 19 3 2" xfId="17181" xr:uid="{DFA62028-6A92-4F20-8DC5-0D21E84A36C4}"/>
    <cellStyle name="Entrada 19 4" xfId="4171" xr:uid="{00000000-0005-0000-0000-0000C9100000}"/>
    <cellStyle name="Entrada 19 4 2" xfId="17182" xr:uid="{624D8B8A-490C-41D9-8091-AA1F7DCFF956}"/>
    <cellStyle name="Entrada 19 5" xfId="4172" xr:uid="{00000000-0005-0000-0000-0000CA100000}"/>
    <cellStyle name="Entrada 19 5 2" xfId="17183" xr:uid="{9312712B-A300-4958-8F96-9F3DCF756FEC}"/>
    <cellStyle name="Entrada 19 6" xfId="17179" xr:uid="{2F725B39-1558-4E05-B74C-8A0E0AABCBA2}"/>
    <cellStyle name="Entrada 2" xfId="4173" xr:uid="{00000000-0005-0000-0000-0000CB100000}"/>
    <cellStyle name="Entrada 2 2" xfId="4174" xr:uid="{00000000-0005-0000-0000-0000CC100000}"/>
    <cellStyle name="Entrada 2 2 2" xfId="4175" xr:uid="{00000000-0005-0000-0000-0000CD100000}"/>
    <cellStyle name="Entrada 2 2 2 2" xfId="17186" xr:uid="{4302AB75-2308-4F5D-8512-FDDF5ABC40E0}"/>
    <cellStyle name="Entrada 2 2 3" xfId="4176" xr:uid="{00000000-0005-0000-0000-0000CE100000}"/>
    <cellStyle name="Entrada 2 2 3 2" xfId="17187" xr:uid="{C5AB245E-6B27-4031-A3D7-69EC2D07AE3F}"/>
    <cellStyle name="Entrada 2 2 4" xfId="4177" xr:uid="{00000000-0005-0000-0000-0000CF100000}"/>
    <cellStyle name="Entrada 2 2 4 2" xfId="17188" xr:uid="{AAD73267-DECB-4444-8934-1D37463C90FF}"/>
    <cellStyle name="Entrada 2 2 5" xfId="4178" xr:uid="{00000000-0005-0000-0000-0000D0100000}"/>
    <cellStyle name="Entrada 2 2 5 2" xfId="17189" xr:uid="{79C2879F-696E-4576-9E03-CB4BEC021C51}"/>
    <cellStyle name="Entrada 2 2 6" xfId="17185" xr:uid="{9EABD355-0051-450D-A568-A929CC7C8A75}"/>
    <cellStyle name="Entrada 2 3" xfId="4179" xr:uid="{00000000-0005-0000-0000-0000D1100000}"/>
    <cellStyle name="Entrada 2 3 2" xfId="17190" xr:uid="{F393470E-3224-49C0-80E1-FFD5EB5B0440}"/>
    <cellStyle name="Entrada 2 4" xfId="4180" xr:uid="{00000000-0005-0000-0000-0000D2100000}"/>
    <cellStyle name="Entrada 2 4 2" xfId="17191" xr:uid="{EF1BC12F-9FF9-4F5C-846A-7C7CBDA9F07A}"/>
    <cellStyle name="Entrada 2 5" xfId="4181" xr:uid="{00000000-0005-0000-0000-0000D3100000}"/>
    <cellStyle name="Entrada 2 5 2" xfId="17192" xr:uid="{41BAF428-1ED2-4B7F-9283-38A5C3D62EF0}"/>
    <cellStyle name="Entrada 2 6" xfId="4182" xr:uid="{00000000-0005-0000-0000-0000D4100000}"/>
    <cellStyle name="Entrada 2 6 2" xfId="17193" xr:uid="{F58F34AB-24B5-4D0F-BC08-E0D784D2A142}"/>
    <cellStyle name="Entrada 2 7" xfId="17184" xr:uid="{6FD43060-FAF2-41EC-8FF8-6FB4253668DE}"/>
    <cellStyle name="Entrada 20" xfId="4183" xr:uid="{00000000-0005-0000-0000-0000D5100000}"/>
    <cellStyle name="Entrada 20 2" xfId="17194" xr:uid="{094C2A6D-9395-4F6F-A9C5-24247ADBDE12}"/>
    <cellStyle name="Entrada 21" xfId="4184" xr:uid="{00000000-0005-0000-0000-0000D6100000}"/>
    <cellStyle name="Entrada 21 2" xfId="17195" xr:uid="{777863A3-ABFC-4299-BD46-B5E00B47FFFB}"/>
    <cellStyle name="Entrada 22" xfId="4185" xr:uid="{00000000-0005-0000-0000-0000D7100000}"/>
    <cellStyle name="Entrada 22 2" xfId="17196" xr:uid="{B63E3D7B-AA47-4FA0-97D6-8D12DCADEF5D}"/>
    <cellStyle name="Entrada 23" xfId="4186" xr:uid="{00000000-0005-0000-0000-0000D8100000}"/>
    <cellStyle name="Entrada 23 2" xfId="17197" xr:uid="{06318FD6-B897-4F9E-802B-E6C6BA492D5C}"/>
    <cellStyle name="Entrada 24" xfId="14929" xr:uid="{00000000-0005-0000-0000-0000D9100000}"/>
    <cellStyle name="Entrada 24 2" xfId="25726" xr:uid="{C15C74A0-FC8A-4380-BA30-7F0938A828E8}"/>
    <cellStyle name="Entrada 25" xfId="17088" xr:uid="{B949AE52-7B74-4886-84B5-38F8CF29B7B9}"/>
    <cellStyle name="Entrada 3" xfId="4187" xr:uid="{00000000-0005-0000-0000-0000DA100000}"/>
    <cellStyle name="Entrada 3 2" xfId="4188" xr:uid="{00000000-0005-0000-0000-0000DB100000}"/>
    <cellStyle name="Entrada 3 2 2" xfId="4189" xr:uid="{00000000-0005-0000-0000-0000DC100000}"/>
    <cellStyle name="Entrada 3 2 2 2" xfId="17200" xr:uid="{4C03C835-62AA-4C15-A74E-F33A9A340ABF}"/>
    <cellStyle name="Entrada 3 2 3" xfId="4190" xr:uid="{00000000-0005-0000-0000-0000DD100000}"/>
    <cellStyle name="Entrada 3 2 3 2" xfId="17201" xr:uid="{5C0EC306-9732-4CCC-B12E-065E6534EDB0}"/>
    <cellStyle name="Entrada 3 2 4" xfId="4191" xr:uid="{00000000-0005-0000-0000-0000DE100000}"/>
    <cellStyle name="Entrada 3 2 4 2" xfId="17202" xr:uid="{A8B51F50-700D-4519-B092-0BF32A287C86}"/>
    <cellStyle name="Entrada 3 2 5" xfId="4192" xr:uid="{00000000-0005-0000-0000-0000DF100000}"/>
    <cellStyle name="Entrada 3 2 5 2" xfId="17203" xr:uid="{496D576E-9BA1-4B1E-9DDA-88C4DC0BA868}"/>
    <cellStyle name="Entrada 3 2 6" xfId="17199" xr:uid="{F51B6D03-7DE7-4002-8EC0-E9FF7AF046AA}"/>
    <cellStyle name="Entrada 3 3" xfId="4193" xr:uid="{00000000-0005-0000-0000-0000E0100000}"/>
    <cellStyle name="Entrada 3 3 2" xfId="17204" xr:uid="{992DC925-1729-4652-9338-3E0888FE46FA}"/>
    <cellStyle name="Entrada 3 4" xfId="4194" xr:uid="{00000000-0005-0000-0000-0000E1100000}"/>
    <cellStyle name="Entrada 3 4 2" xfId="17205" xr:uid="{DD917A44-DBD3-4A3A-B6F1-758D4F7028E0}"/>
    <cellStyle name="Entrada 3 5" xfId="4195" xr:uid="{00000000-0005-0000-0000-0000E2100000}"/>
    <cellStyle name="Entrada 3 5 2" xfId="17206" xr:uid="{425A69CD-9E58-469A-B2AF-0CFB68800CE9}"/>
    <cellStyle name="Entrada 3 6" xfId="4196" xr:uid="{00000000-0005-0000-0000-0000E3100000}"/>
    <cellStyle name="Entrada 3 6 2" xfId="17207" xr:uid="{D30D1A60-AA8E-4BDE-883C-29742CEC1BE3}"/>
    <cellStyle name="Entrada 3 7" xfId="17198" xr:uid="{99C1FE3F-2388-48A9-9EA3-9FD54377C0B9}"/>
    <cellStyle name="Entrada 4" xfId="4197" xr:uid="{00000000-0005-0000-0000-0000E4100000}"/>
    <cellStyle name="Entrada 4 2" xfId="4198" xr:uid="{00000000-0005-0000-0000-0000E5100000}"/>
    <cellStyle name="Entrada 4 2 2" xfId="4199" xr:uid="{00000000-0005-0000-0000-0000E6100000}"/>
    <cellStyle name="Entrada 4 2 2 2" xfId="17210" xr:uid="{5D7BB986-3381-4DA6-AEB9-C36445ABEECD}"/>
    <cellStyle name="Entrada 4 2 3" xfId="4200" xr:uid="{00000000-0005-0000-0000-0000E7100000}"/>
    <cellStyle name="Entrada 4 2 3 2" xfId="17211" xr:uid="{211263DB-A27D-4CEA-A406-4AC8FEE9C93F}"/>
    <cellStyle name="Entrada 4 2 4" xfId="4201" xr:uid="{00000000-0005-0000-0000-0000E8100000}"/>
    <cellStyle name="Entrada 4 2 4 2" xfId="17212" xr:uid="{7145C209-1AC8-415A-B226-994CD09C3784}"/>
    <cellStyle name="Entrada 4 2 5" xfId="4202" xr:uid="{00000000-0005-0000-0000-0000E9100000}"/>
    <cellStyle name="Entrada 4 2 5 2" xfId="17213" xr:uid="{B525E6C5-24DA-4E61-B93A-29D2C1C1BA86}"/>
    <cellStyle name="Entrada 4 2 6" xfId="17209" xr:uid="{51171776-7AD8-414D-B846-FBEC6C949368}"/>
    <cellStyle name="Entrada 4 3" xfId="4203" xr:uid="{00000000-0005-0000-0000-0000EA100000}"/>
    <cellStyle name="Entrada 4 3 2" xfId="17214" xr:uid="{03C2A509-10CF-44DD-8BB7-A0A6836B335F}"/>
    <cellStyle name="Entrada 4 4" xfId="4204" xr:uid="{00000000-0005-0000-0000-0000EB100000}"/>
    <cellStyle name="Entrada 4 4 2" xfId="17215" xr:uid="{3BC2279A-CEA3-48A9-8A63-E618EAEB06EE}"/>
    <cellStyle name="Entrada 4 5" xfId="4205" xr:uid="{00000000-0005-0000-0000-0000EC100000}"/>
    <cellStyle name="Entrada 4 5 2" xfId="17216" xr:uid="{1A4B9ED2-C53A-4FDF-B20D-A50BE483EDC3}"/>
    <cellStyle name="Entrada 4 6" xfId="4206" xr:uid="{00000000-0005-0000-0000-0000ED100000}"/>
    <cellStyle name="Entrada 4 6 2" xfId="17217" xr:uid="{47CF7AE8-F5B9-4CA1-8064-2F948AA2A08F}"/>
    <cellStyle name="Entrada 4 7" xfId="17208" xr:uid="{0F6C6511-E340-455E-BD4C-CAE8D25E3BEA}"/>
    <cellStyle name="Entrada 5" xfId="4207" xr:uid="{00000000-0005-0000-0000-0000EE100000}"/>
    <cellStyle name="Entrada 5 2" xfId="4208" xr:uid="{00000000-0005-0000-0000-0000EF100000}"/>
    <cellStyle name="Entrada 5 2 2" xfId="4209" xr:uid="{00000000-0005-0000-0000-0000F0100000}"/>
    <cellStyle name="Entrada 5 2 2 2" xfId="17220" xr:uid="{98949E2F-9FDF-48AA-BDEA-D1A0189560AB}"/>
    <cellStyle name="Entrada 5 2 3" xfId="4210" xr:uid="{00000000-0005-0000-0000-0000F1100000}"/>
    <cellStyle name="Entrada 5 2 3 2" xfId="17221" xr:uid="{571EDD35-04A5-4428-B06D-E5C9DA53C651}"/>
    <cellStyle name="Entrada 5 2 4" xfId="4211" xr:uid="{00000000-0005-0000-0000-0000F2100000}"/>
    <cellStyle name="Entrada 5 2 4 2" xfId="17222" xr:uid="{E99C71C5-4C64-496E-9EEC-AABAF7D4E207}"/>
    <cellStyle name="Entrada 5 2 5" xfId="4212" xr:uid="{00000000-0005-0000-0000-0000F3100000}"/>
    <cellStyle name="Entrada 5 2 5 2" xfId="17223" xr:uid="{5EDA86C0-DA6C-4F61-957B-B2B6BE608E20}"/>
    <cellStyle name="Entrada 5 2 6" xfId="17219" xr:uid="{5C5569B3-4153-469F-B74E-72D701C414E4}"/>
    <cellStyle name="Entrada 5 3" xfId="4213" xr:uid="{00000000-0005-0000-0000-0000F4100000}"/>
    <cellStyle name="Entrada 5 3 2" xfId="17224" xr:uid="{BCBC0FD4-E8F2-4E2D-B0BD-1710B0F1155C}"/>
    <cellStyle name="Entrada 5 4" xfId="4214" xr:uid="{00000000-0005-0000-0000-0000F5100000}"/>
    <cellStyle name="Entrada 5 4 2" xfId="17225" xr:uid="{E0920DC5-6B7C-4EC1-8F0D-E1C93B58762D}"/>
    <cellStyle name="Entrada 5 5" xfId="4215" xr:uid="{00000000-0005-0000-0000-0000F6100000}"/>
    <cellStyle name="Entrada 5 5 2" xfId="17226" xr:uid="{6C18E443-5D33-42D8-81A9-91C3A578F9DC}"/>
    <cellStyle name="Entrada 5 6" xfId="4216" xr:uid="{00000000-0005-0000-0000-0000F7100000}"/>
    <cellStyle name="Entrada 5 6 2" xfId="17227" xr:uid="{BF1A4083-56F4-42D6-8E55-F5C442A475F2}"/>
    <cellStyle name="Entrada 5 7" xfId="17218" xr:uid="{88A45895-8208-457C-929E-29072034D47E}"/>
    <cellStyle name="Entrada 6" xfId="4217" xr:uid="{00000000-0005-0000-0000-0000F8100000}"/>
    <cellStyle name="Entrada 6 2" xfId="4218" xr:uid="{00000000-0005-0000-0000-0000F9100000}"/>
    <cellStyle name="Entrada 6 2 2" xfId="4219" xr:uid="{00000000-0005-0000-0000-0000FA100000}"/>
    <cellStyle name="Entrada 6 2 2 2" xfId="17230" xr:uid="{7267FBAF-64BE-4500-A3E8-7F656B1CF80B}"/>
    <cellStyle name="Entrada 6 2 3" xfId="4220" xr:uid="{00000000-0005-0000-0000-0000FB100000}"/>
    <cellStyle name="Entrada 6 2 3 2" xfId="17231" xr:uid="{46A1187F-9C00-4FFB-8B6D-289A3D907954}"/>
    <cellStyle name="Entrada 6 2 4" xfId="4221" xr:uid="{00000000-0005-0000-0000-0000FC100000}"/>
    <cellStyle name="Entrada 6 2 4 2" xfId="17232" xr:uid="{EDD5B166-2D54-4190-A203-18B201957ABE}"/>
    <cellStyle name="Entrada 6 2 5" xfId="4222" xr:uid="{00000000-0005-0000-0000-0000FD100000}"/>
    <cellStyle name="Entrada 6 2 5 2" xfId="17233" xr:uid="{7F12FC29-7E5A-489F-A6D4-A2D1491A85F6}"/>
    <cellStyle name="Entrada 6 2 6" xfId="17229" xr:uid="{E7B7BE4C-9248-4897-94F8-09707B6C0D81}"/>
    <cellStyle name="Entrada 6 3" xfId="4223" xr:uid="{00000000-0005-0000-0000-0000FE100000}"/>
    <cellStyle name="Entrada 6 3 2" xfId="17234" xr:uid="{5714D654-6D23-4CAE-A6BB-E8E2DFB9FA5B}"/>
    <cellStyle name="Entrada 6 4" xfId="4224" xr:uid="{00000000-0005-0000-0000-0000FF100000}"/>
    <cellStyle name="Entrada 6 4 2" xfId="17235" xr:uid="{7CE5271F-2191-4EE8-8E19-EAF6945DB1D9}"/>
    <cellStyle name="Entrada 6 5" xfId="4225" xr:uid="{00000000-0005-0000-0000-000000110000}"/>
    <cellStyle name="Entrada 6 5 2" xfId="17236" xr:uid="{9E2EA3EF-E816-45F7-BA95-640C238661C2}"/>
    <cellStyle name="Entrada 6 6" xfId="4226" xr:uid="{00000000-0005-0000-0000-000001110000}"/>
    <cellStyle name="Entrada 6 6 2" xfId="17237" xr:uid="{61B8B352-0C29-499A-AE1B-B830D90A8CD9}"/>
    <cellStyle name="Entrada 6 7" xfId="17228" xr:uid="{AFEF9A2D-4458-4712-9AA6-5DC3A1D0B348}"/>
    <cellStyle name="Entrada 7" xfId="4227" xr:uid="{00000000-0005-0000-0000-000002110000}"/>
    <cellStyle name="Entrada 7 2" xfId="4228" xr:uid="{00000000-0005-0000-0000-000003110000}"/>
    <cellStyle name="Entrada 7 2 2" xfId="4229" xr:uid="{00000000-0005-0000-0000-000004110000}"/>
    <cellStyle name="Entrada 7 2 2 2" xfId="17240" xr:uid="{2DF11A4C-A5B5-4F59-BE87-81133881FABF}"/>
    <cellStyle name="Entrada 7 2 3" xfId="4230" xr:uid="{00000000-0005-0000-0000-000005110000}"/>
    <cellStyle name="Entrada 7 2 3 2" xfId="17241" xr:uid="{FF8F21AE-988E-4FA7-80AB-D0466E88BCE8}"/>
    <cellStyle name="Entrada 7 2 4" xfId="4231" xr:uid="{00000000-0005-0000-0000-000006110000}"/>
    <cellStyle name="Entrada 7 2 4 2" xfId="17242" xr:uid="{01BC09F4-28A7-4EA6-AEE6-7C3694D0FA59}"/>
    <cellStyle name="Entrada 7 2 5" xfId="4232" xr:uid="{00000000-0005-0000-0000-000007110000}"/>
    <cellStyle name="Entrada 7 2 5 2" xfId="17243" xr:uid="{FEE73E1D-65B1-4C2E-8186-4EDF55D01815}"/>
    <cellStyle name="Entrada 7 2 6" xfId="17239" xr:uid="{18515818-1780-4709-A08D-C293D51E3A45}"/>
    <cellStyle name="Entrada 7 3" xfId="4233" xr:uid="{00000000-0005-0000-0000-000008110000}"/>
    <cellStyle name="Entrada 7 3 2" xfId="17244" xr:uid="{98B6047D-33BE-4428-AF1B-CE719B5505A8}"/>
    <cellStyle name="Entrada 7 4" xfId="4234" xr:uid="{00000000-0005-0000-0000-000009110000}"/>
    <cellStyle name="Entrada 7 4 2" xfId="17245" xr:uid="{9072D2EF-0A25-45D3-A698-DD7CB74EAE40}"/>
    <cellStyle name="Entrada 7 5" xfId="4235" xr:uid="{00000000-0005-0000-0000-00000A110000}"/>
    <cellStyle name="Entrada 7 5 2" xfId="17246" xr:uid="{AA651F1E-53E3-44D7-9A55-B199E22558A4}"/>
    <cellStyle name="Entrada 7 6" xfId="4236" xr:uid="{00000000-0005-0000-0000-00000B110000}"/>
    <cellStyle name="Entrada 7 6 2" xfId="17247" xr:uid="{8E583E2B-5C14-4224-AA0D-EA997C0CCBEA}"/>
    <cellStyle name="Entrada 7 7" xfId="17238" xr:uid="{264B6726-D033-484C-A625-4EF47FBA5486}"/>
    <cellStyle name="Entrada 8" xfId="4237" xr:uid="{00000000-0005-0000-0000-00000C110000}"/>
    <cellStyle name="Entrada 8 2" xfId="4238" xr:uid="{00000000-0005-0000-0000-00000D110000}"/>
    <cellStyle name="Entrada 8 2 2" xfId="4239" xr:uid="{00000000-0005-0000-0000-00000E110000}"/>
    <cellStyle name="Entrada 8 2 2 2" xfId="17250" xr:uid="{8C8F899E-31F0-45FF-9D68-9CFE68A58CA6}"/>
    <cellStyle name="Entrada 8 2 3" xfId="4240" xr:uid="{00000000-0005-0000-0000-00000F110000}"/>
    <cellStyle name="Entrada 8 2 3 2" xfId="17251" xr:uid="{3ED2136E-9987-4ED9-90F4-E8124A9E232E}"/>
    <cellStyle name="Entrada 8 2 4" xfId="4241" xr:uid="{00000000-0005-0000-0000-000010110000}"/>
    <cellStyle name="Entrada 8 2 4 2" xfId="17252" xr:uid="{1BF54A95-D745-4CEE-82EA-256DB26F91B7}"/>
    <cellStyle name="Entrada 8 2 5" xfId="4242" xr:uid="{00000000-0005-0000-0000-000011110000}"/>
    <cellStyle name="Entrada 8 2 5 2" xfId="17253" xr:uid="{2103AAC8-9D55-4CF5-A89A-28643BE2DB1B}"/>
    <cellStyle name="Entrada 8 2 6" xfId="17249" xr:uid="{6EF33E60-8EAB-4785-848D-807C15ACBDE1}"/>
    <cellStyle name="Entrada 8 3" xfId="4243" xr:uid="{00000000-0005-0000-0000-000012110000}"/>
    <cellStyle name="Entrada 8 3 2" xfId="17254" xr:uid="{E768ADBF-4309-4E1C-8904-6E9825294CE5}"/>
    <cellStyle name="Entrada 8 4" xfId="4244" xr:uid="{00000000-0005-0000-0000-000013110000}"/>
    <cellStyle name="Entrada 8 4 2" xfId="17255" xr:uid="{386FD99A-A380-4061-A29F-D143B848131A}"/>
    <cellStyle name="Entrada 8 5" xfId="4245" xr:uid="{00000000-0005-0000-0000-000014110000}"/>
    <cellStyle name="Entrada 8 5 2" xfId="17256" xr:uid="{D77AEABE-FBD7-4064-8009-851087E92F26}"/>
    <cellStyle name="Entrada 8 6" xfId="4246" xr:uid="{00000000-0005-0000-0000-000015110000}"/>
    <cellStyle name="Entrada 8 6 2" xfId="17257" xr:uid="{D8BC357E-9BAB-478E-9C1C-A18D05875D31}"/>
    <cellStyle name="Entrada 8 7" xfId="17248" xr:uid="{D07B779F-AF9A-4101-9E0A-3DCE8E225074}"/>
    <cellStyle name="Entrada 9" xfId="4247" xr:uid="{00000000-0005-0000-0000-000016110000}"/>
    <cellStyle name="Entrada 9 2" xfId="4248" xr:uid="{00000000-0005-0000-0000-000017110000}"/>
    <cellStyle name="Entrada 9 2 2" xfId="4249" xr:uid="{00000000-0005-0000-0000-000018110000}"/>
    <cellStyle name="Entrada 9 2 2 2" xfId="17260" xr:uid="{0F1C9675-7DEB-4E7E-8750-17E5F501E77C}"/>
    <cellStyle name="Entrada 9 2 3" xfId="4250" xr:uid="{00000000-0005-0000-0000-000019110000}"/>
    <cellStyle name="Entrada 9 2 3 2" xfId="17261" xr:uid="{D9DEEA38-C6B0-41FE-81EB-FC116ABFDD72}"/>
    <cellStyle name="Entrada 9 2 4" xfId="4251" xr:uid="{00000000-0005-0000-0000-00001A110000}"/>
    <cellStyle name="Entrada 9 2 4 2" xfId="17262" xr:uid="{AEBF474F-A80F-4A13-AA2B-BB8A62F89546}"/>
    <cellStyle name="Entrada 9 2 5" xfId="4252" xr:uid="{00000000-0005-0000-0000-00001B110000}"/>
    <cellStyle name="Entrada 9 2 5 2" xfId="17263" xr:uid="{2D319EBA-2C95-4C28-BD15-43E7B39DF8E1}"/>
    <cellStyle name="Entrada 9 2 6" xfId="17259" xr:uid="{D4BFF9D2-1673-4D46-88AF-725EFCEC47B9}"/>
    <cellStyle name="Entrada 9 3" xfId="4253" xr:uid="{00000000-0005-0000-0000-00001C110000}"/>
    <cellStyle name="Entrada 9 3 2" xfId="17264" xr:uid="{5CF09058-48BF-4303-B02C-A74A91B2B324}"/>
    <cellStyle name="Entrada 9 4" xfId="4254" xr:uid="{00000000-0005-0000-0000-00001D110000}"/>
    <cellStyle name="Entrada 9 4 2" xfId="17265" xr:uid="{B904F6A7-7687-4598-87BC-40BF4DE04561}"/>
    <cellStyle name="Entrada 9 5" xfId="4255" xr:uid="{00000000-0005-0000-0000-00001E110000}"/>
    <cellStyle name="Entrada 9 5 2" xfId="17266" xr:uid="{96E762CE-D503-4BC3-B60C-55664C9AC499}"/>
    <cellStyle name="Entrada 9 6" xfId="4256" xr:uid="{00000000-0005-0000-0000-00001F110000}"/>
    <cellStyle name="Entrada 9 6 2" xfId="17267" xr:uid="{6EF3716E-B109-45F0-948F-C6CC0CC31EA3}"/>
    <cellStyle name="Entrada 9 7" xfId="17258" xr:uid="{604ED2C4-D1F4-40E1-8614-96FFA777C453}"/>
    <cellStyle name="Entrada_KTR An-Abflug" xfId="14860" xr:uid="{00000000-0005-0000-0000-000020110000}"/>
    <cellStyle name="Entrée" xfId="14930" xr:uid="{00000000-0005-0000-0000-000021110000}"/>
    <cellStyle name="Entrée 10" xfId="4257" xr:uid="{00000000-0005-0000-0000-000022110000}"/>
    <cellStyle name="Entrée 10 2" xfId="4258" xr:uid="{00000000-0005-0000-0000-000023110000}"/>
    <cellStyle name="Entrée 10 2 2" xfId="4259" xr:uid="{00000000-0005-0000-0000-000024110000}"/>
    <cellStyle name="Entrée 10 2 2 2" xfId="17270" xr:uid="{CF185FB0-A490-4687-A9BC-6EBC6FE62634}"/>
    <cellStyle name="Entrée 10 2 3" xfId="4260" xr:uid="{00000000-0005-0000-0000-000025110000}"/>
    <cellStyle name="Entrée 10 2 3 2" xfId="17271" xr:uid="{16E4A93E-FF0E-4A53-A2A0-FFEA47BC7439}"/>
    <cellStyle name="Entrée 10 2 4" xfId="4261" xr:uid="{00000000-0005-0000-0000-000026110000}"/>
    <cellStyle name="Entrée 10 2 4 2" xfId="17272" xr:uid="{FDFD276A-D903-4E7A-A623-9199E3BF1612}"/>
    <cellStyle name="Entrée 10 2 5" xfId="4262" xr:uid="{00000000-0005-0000-0000-000027110000}"/>
    <cellStyle name="Entrée 10 2 5 2" xfId="17273" xr:uid="{A4B4FB85-D359-4041-80DB-3AC19BC0119E}"/>
    <cellStyle name="Entrée 10 2 6" xfId="17269" xr:uid="{009D8589-B0DE-4617-A271-8598A8D37614}"/>
    <cellStyle name="Entrée 10 3" xfId="4263" xr:uid="{00000000-0005-0000-0000-000028110000}"/>
    <cellStyle name="Entrée 10 3 2" xfId="17274" xr:uid="{80A0ED7A-1453-45F8-9102-73CF676F7F49}"/>
    <cellStyle name="Entrée 10 4" xfId="4264" xr:uid="{00000000-0005-0000-0000-000029110000}"/>
    <cellStyle name="Entrée 10 4 2" xfId="17275" xr:uid="{6B8EF100-D3F8-447E-855C-C3187BF77697}"/>
    <cellStyle name="Entrée 10 5" xfId="4265" xr:uid="{00000000-0005-0000-0000-00002A110000}"/>
    <cellStyle name="Entrée 10 5 2" xfId="17276" xr:uid="{4732EE7F-7DE7-4C96-BE19-04B90A2E5ED2}"/>
    <cellStyle name="Entrée 10 6" xfId="4266" xr:uid="{00000000-0005-0000-0000-00002B110000}"/>
    <cellStyle name="Entrée 10 6 2" xfId="17277" xr:uid="{D933726D-9324-4000-A054-579C92C2DC27}"/>
    <cellStyle name="Entrée 10 7" xfId="17268" xr:uid="{F27F719B-2BF1-46E3-920B-964253420966}"/>
    <cellStyle name="Entrée 11" xfId="4267" xr:uid="{00000000-0005-0000-0000-00002C110000}"/>
    <cellStyle name="Entrée 11 2" xfId="4268" xr:uid="{00000000-0005-0000-0000-00002D110000}"/>
    <cellStyle name="Entrée 11 2 2" xfId="4269" xr:uid="{00000000-0005-0000-0000-00002E110000}"/>
    <cellStyle name="Entrée 11 2 2 2" xfId="17280" xr:uid="{2085EB4A-EA4F-43CB-B6F5-C99FA5DA4D6D}"/>
    <cellStyle name="Entrée 11 2 3" xfId="4270" xr:uid="{00000000-0005-0000-0000-00002F110000}"/>
    <cellStyle name="Entrée 11 2 3 2" xfId="17281" xr:uid="{E3A1339A-7F51-4DFA-93C1-57CCEB992B1C}"/>
    <cellStyle name="Entrée 11 2 4" xfId="4271" xr:uid="{00000000-0005-0000-0000-000030110000}"/>
    <cellStyle name="Entrée 11 2 4 2" xfId="17282" xr:uid="{B6EA7983-ECED-467B-973C-BC771D49288B}"/>
    <cellStyle name="Entrée 11 2 5" xfId="4272" xr:uid="{00000000-0005-0000-0000-000031110000}"/>
    <cellStyle name="Entrée 11 2 5 2" xfId="17283" xr:uid="{1F3003DA-1C64-4DC6-A502-31D74EC77C70}"/>
    <cellStyle name="Entrée 11 2 6" xfId="17279" xr:uid="{F14B283D-8070-4169-91CB-5E4BD80B3166}"/>
    <cellStyle name="Entrée 11 3" xfId="4273" xr:uid="{00000000-0005-0000-0000-000032110000}"/>
    <cellStyle name="Entrée 11 3 2" xfId="17284" xr:uid="{5B12CEAF-0620-47F3-A12C-0112A2F895D4}"/>
    <cellStyle name="Entrée 11 4" xfId="4274" xr:uid="{00000000-0005-0000-0000-000033110000}"/>
    <cellStyle name="Entrée 11 4 2" xfId="17285" xr:uid="{C3A3915F-8E0C-4338-B40A-2CEE51067880}"/>
    <cellStyle name="Entrée 11 5" xfId="4275" xr:uid="{00000000-0005-0000-0000-000034110000}"/>
    <cellStyle name="Entrée 11 5 2" xfId="17286" xr:uid="{318B46D0-2E58-4CDD-B60A-CF83896FC476}"/>
    <cellStyle name="Entrée 11 6" xfId="4276" xr:uid="{00000000-0005-0000-0000-000035110000}"/>
    <cellStyle name="Entrée 11 6 2" xfId="17287" xr:uid="{7A47182C-4DB3-4A44-923C-EFD84FE4B455}"/>
    <cellStyle name="Entrée 11 7" xfId="17278" xr:uid="{6BA115DD-17D6-4293-9B93-D037BF9FA962}"/>
    <cellStyle name="Entrée 12" xfId="4277" xr:uid="{00000000-0005-0000-0000-000036110000}"/>
    <cellStyle name="Entrée 12 2" xfId="4278" xr:uid="{00000000-0005-0000-0000-000037110000}"/>
    <cellStyle name="Entrée 12 2 2" xfId="4279" xr:uid="{00000000-0005-0000-0000-000038110000}"/>
    <cellStyle name="Entrée 12 2 2 2" xfId="17290" xr:uid="{C2A8E4C1-038A-4454-B689-B93E7DF8AC04}"/>
    <cellStyle name="Entrée 12 2 3" xfId="4280" xr:uid="{00000000-0005-0000-0000-000039110000}"/>
    <cellStyle name="Entrée 12 2 3 2" xfId="17291" xr:uid="{4A7A7A38-7015-4912-9053-B82C5FECEFEB}"/>
    <cellStyle name="Entrée 12 2 4" xfId="4281" xr:uid="{00000000-0005-0000-0000-00003A110000}"/>
    <cellStyle name="Entrée 12 2 4 2" xfId="17292" xr:uid="{AF6CE08B-FFE4-48BE-A836-A4F769C8F139}"/>
    <cellStyle name="Entrée 12 2 5" xfId="4282" xr:uid="{00000000-0005-0000-0000-00003B110000}"/>
    <cellStyle name="Entrée 12 2 5 2" xfId="17293" xr:uid="{2965493B-F01B-4C31-8583-B516E5C71C0A}"/>
    <cellStyle name="Entrée 12 2 6" xfId="17289" xr:uid="{427DE981-2082-4068-9298-3E724E0DE1DD}"/>
    <cellStyle name="Entrée 12 3" xfId="4283" xr:uid="{00000000-0005-0000-0000-00003C110000}"/>
    <cellStyle name="Entrée 12 3 2" xfId="17294" xr:uid="{288715A3-EE3D-4105-9B1A-5325CACF33CC}"/>
    <cellStyle name="Entrée 12 4" xfId="4284" xr:uid="{00000000-0005-0000-0000-00003D110000}"/>
    <cellStyle name="Entrée 12 4 2" xfId="17295" xr:uid="{CA79984B-EC88-4A2D-8165-B5E0CF30D738}"/>
    <cellStyle name="Entrée 12 5" xfId="4285" xr:uid="{00000000-0005-0000-0000-00003E110000}"/>
    <cellStyle name="Entrée 12 5 2" xfId="17296" xr:uid="{764792C7-D33E-4024-835F-42AE2E9751BF}"/>
    <cellStyle name="Entrée 12 6" xfId="4286" xr:uid="{00000000-0005-0000-0000-00003F110000}"/>
    <cellStyle name="Entrée 12 6 2" xfId="17297" xr:uid="{097050FD-7C65-44E7-A8CF-A32459CFE8CA}"/>
    <cellStyle name="Entrée 12 7" xfId="17288" xr:uid="{C83A4090-C9E8-48BA-8535-E2AF433BB8EF}"/>
    <cellStyle name="Entrée 13" xfId="4287" xr:uid="{00000000-0005-0000-0000-000040110000}"/>
    <cellStyle name="Entrée 13 2" xfId="4288" xr:uid="{00000000-0005-0000-0000-000041110000}"/>
    <cellStyle name="Entrée 13 2 2" xfId="4289" xr:uid="{00000000-0005-0000-0000-000042110000}"/>
    <cellStyle name="Entrée 13 2 2 2" xfId="17300" xr:uid="{0DF9C92F-38AC-4A6C-9827-BA6F1D229DF3}"/>
    <cellStyle name="Entrée 13 2 3" xfId="4290" xr:uid="{00000000-0005-0000-0000-000043110000}"/>
    <cellStyle name="Entrée 13 2 3 2" xfId="17301" xr:uid="{7FA229BA-16C7-4472-9134-8AD032B00EBE}"/>
    <cellStyle name="Entrée 13 2 4" xfId="4291" xr:uid="{00000000-0005-0000-0000-000044110000}"/>
    <cellStyle name="Entrée 13 2 4 2" xfId="17302" xr:uid="{C3A63D0C-1BA4-4CCF-98C4-108EDAE53ED8}"/>
    <cellStyle name="Entrée 13 2 5" xfId="4292" xr:uid="{00000000-0005-0000-0000-000045110000}"/>
    <cellStyle name="Entrée 13 2 5 2" xfId="17303" xr:uid="{4DBA9943-45FD-4FB1-98D5-A240374EC9C4}"/>
    <cellStyle name="Entrée 13 2 6" xfId="17299" xr:uid="{AADA14B2-68A4-438A-8360-018B21C9B223}"/>
    <cellStyle name="Entrée 13 3" xfId="4293" xr:uid="{00000000-0005-0000-0000-000046110000}"/>
    <cellStyle name="Entrée 13 3 2" xfId="17304" xr:uid="{DE0E8165-E789-4A3E-914B-710DA3A86B60}"/>
    <cellStyle name="Entrée 13 4" xfId="4294" xr:uid="{00000000-0005-0000-0000-000047110000}"/>
    <cellStyle name="Entrée 13 4 2" xfId="17305" xr:uid="{4553F083-A55C-4AF6-803F-7291A39E0DD3}"/>
    <cellStyle name="Entrée 13 5" xfId="4295" xr:uid="{00000000-0005-0000-0000-000048110000}"/>
    <cellStyle name="Entrée 13 5 2" xfId="17306" xr:uid="{FE94EAA6-5701-475E-B1E5-07B98ED3D99D}"/>
    <cellStyle name="Entrée 13 6" xfId="4296" xr:uid="{00000000-0005-0000-0000-000049110000}"/>
    <cellStyle name="Entrée 13 6 2" xfId="17307" xr:uid="{3A74D9DF-3CAA-4AA3-80FE-0124041BD93A}"/>
    <cellStyle name="Entrée 13 7" xfId="17298" xr:uid="{3B31E7E4-A433-4075-A85C-AF6CE87F5652}"/>
    <cellStyle name="Entrée 14" xfId="4297" xr:uid="{00000000-0005-0000-0000-00004A110000}"/>
    <cellStyle name="Entrée 14 2" xfId="4298" xr:uid="{00000000-0005-0000-0000-00004B110000}"/>
    <cellStyle name="Entrée 14 2 2" xfId="4299" xr:uid="{00000000-0005-0000-0000-00004C110000}"/>
    <cellStyle name="Entrée 14 2 2 2" xfId="17310" xr:uid="{848C3228-0F6D-4B77-9F16-76C93A64B137}"/>
    <cellStyle name="Entrée 14 2 3" xfId="4300" xr:uid="{00000000-0005-0000-0000-00004D110000}"/>
    <cellStyle name="Entrée 14 2 3 2" xfId="17311" xr:uid="{450B2C60-018B-47F3-88D9-DE7E8C525C2D}"/>
    <cellStyle name="Entrée 14 2 4" xfId="4301" xr:uid="{00000000-0005-0000-0000-00004E110000}"/>
    <cellStyle name="Entrée 14 2 4 2" xfId="17312" xr:uid="{196BDE00-F323-41E8-AF2C-CBF6FA825D42}"/>
    <cellStyle name="Entrée 14 2 5" xfId="4302" xr:uid="{00000000-0005-0000-0000-00004F110000}"/>
    <cellStyle name="Entrée 14 2 5 2" xfId="17313" xr:uid="{FFE580FF-6799-412D-8EE5-6C7A619C3ABB}"/>
    <cellStyle name="Entrée 14 2 6" xfId="17309" xr:uid="{34F5E7C3-FE5B-4FFA-9848-DBDD434CC4C1}"/>
    <cellStyle name="Entrée 14 3" xfId="4303" xr:uid="{00000000-0005-0000-0000-000050110000}"/>
    <cellStyle name="Entrée 14 3 2" xfId="17314" xr:uid="{FD96E73B-697C-4290-A493-25371DB59486}"/>
    <cellStyle name="Entrée 14 4" xfId="4304" xr:uid="{00000000-0005-0000-0000-000051110000}"/>
    <cellStyle name="Entrée 14 4 2" xfId="17315" xr:uid="{762005CC-EBDD-47B6-AC3D-C48305FA0E53}"/>
    <cellStyle name="Entrée 14 5" xfId="4305" xr:uid="{00000000-0005-0000-0000-000052110000}"/>
    <cellStyle name="Entrée 14 5 2" xfId="17316" xr:uid="{0DFB30CE-4D14-426A-B55E-ECBB39144779}"/>
    <cellStyle name="Entrée 14 6" xfId="4306" xr:uid="{00000000-0005-0000-0000-000053110000}"/>
    <cellStyle name="Entrée 14 6 2" xfId="17317" xr:uid="{EE5E68B4-AA3A-4351-8F9B-08507EDD3F93}"/>
    <cellStyle name="Entrée 14 7" xfId="17308" xr:uid="{2116BA4F-68E4-46C0-AA04-52C09F15C0CF}"/>
    <cellStyle name="Entrée 15" xfId="4307" xr:uid="{00000000-0005-0000-0000-000054110000}"/>
    <cellStyle name="Entrée 15 2" xfId="4308" xr:uid="{00000000-0005-0000-0000-000055110000}"/>
    <cellStyle name="Entrée 15 2 2" xfId="4309" xr:uid="{00000000-0005-0000-0000-000056110000}"/>
    <cellStyle name="Entrée 15 2 2 2" xfId="17320" xr:uid="{CBFD5BE9-6185-4B0C-B402-E353BE9FD227}"/>
    <cellStyle name="Entrée 15 2 3" xfId="4310" xr:uid="{00000000-0005-0000-0000-000057110000}"/>
    <cellStyle name="Entrée 15 2 3 2" xfId="17321" xr:uid="{9BE0B7FB-0D16-4393-BD13-7A871124F852}"/>
    <cellStyle name="Entrée 15 2 4" xfId="4311" xr:uid="{00000000-0005-0000-0000-000058110000}"/>
    <cellStyle name="Entrée 15 2 4 2" xfId="17322" xr:uid="{2F6A57E2-365F-4FEA-8A40-969F1BE7E543}"/>
    <cellStyle name="Entrée 15 2 5" xfId="4312" xr:uid="{00000000-0005-0000-0000-000059110000}"/>
    <cellStyle name="Entrée 15 2 5 2" xfId="17323" xr:uid="{C1761140-9465-4A61-8E39-0C8BDC62FFC7}"/>
    <cellStyle name="Entrée 15 2 6" xfId="17319" xr:uid="{98B45249-DFFF-4E26-9237-118BBB4DD3FB}"/>
    <cellStyle name="Entrée 15 3" xfId="4313" xr:uid="{00000000-0005-0000-0000-00005A110000}"/>
    <cellStyle name="Entrée 15 3 2" xfId="17324" xr:uid="{6FFB0CFF-2B82-40E1-A720-C71F615A6FDF}"/>
    <cellStyle name="Entrée 15 4" xfId="4314" xr:uid="{00000000-0005-0000-0000-00005B110000}"/>
    <cellStyle name="Entrée 15 4 2" xfId="17325" xr:uid="{84ED4053-2A1B-49FD-9B73-83F700E6F792}"/>
    <cellStyle name="Entrée 15 5" xfId="4315" xr:uid="{00000000-0005-0000-0000-00005C110000}"/>
    <cellStyle name="Entrée 15 5 2" xfId="17326" xr:uid="{E45F227A-46FC-4A7F-9D68-3CD1D0A6C359}"/>
    <cellStyle name="Entrée 15 6" xfId="4316" xr:uid="{00000000-0005-0000-0000-00005D110000}"/>
    <cellStyle name="Entrée 15 6 2" xfId="17327" xr:uid="{09250BA0-E2D5-4978-8473-E6CB5E548BD6}"/>
    <cellStyle name="Entrée 15 7" xfId="17318" xr:uid="{27110244-457B-404F-8415-C3B5CF9457EC}"/>
    <cellStyle name="Entrée 16" xfId="4317" xr:uid="{00000000-0005-0000-0000-00005E110000}"/>
    <cellStyle name="Entrée 16 2" xfId="4318" xr:uid="{00000000-0005-0000-0000-00005F110000}"/>
    <cellStyle name="Entrée 16 2 2" xfId="17329" xr:uid="{59AC1AB9-78B3-46A4-8C40-7A3FEFF52173}"/>
    <cellStyle name="Entrée 16 3" xfId="4319" xr:uid="{00000000-0005-0000-0000-000060110000}"/>
    <cellStyle name="Entrée 16 3 2" xfId="17330" xr:uid="{CFA33857-0033-466C-AC37-0662FD8950F3}"/>
    <cellStyle name="Entrée 16 4" xfId="4320" xr:uid="{00000000-0005-0000-0000-000061110000}"/>
    <cellStyle name="Entrée 16 4 2" xfId="17331" xr:uid="{AA9F8CBF-3A32-4932-8688-30E74F2C0676}"/>
    <cellStyle name="Entrée 16 5" xfId="4321" xr:uid="{00000000-0005-0000-0000-000062110000}"/>
    <cellStyle name="Entrée 16 5 2" xfId="17332" xr:uid="{6DC57ED4-27BE-49D4-A422-8340473E6579}"/>
    <cellStyle name="Entrée 16 6" xfId="17328" xr:uid="{D6862FF8-07A4-4BA6-96C4-4BD3043792E3}"/>
    <cellStyle name="Entrée 17" xfId="4322" xr:uid="{00000000-0005-0000-0000-000063110000}"/>
    <cellStyle name="Entrée 17 2" xfId="4323" xr:uid="{00000000-0005-0000-0000-000064110000}"/>
    <cellStyle name="Entrée 17 2 2" xfId="17334" xr:uid="{E2A6417A-FA57-48F3-AE68-D9CF993930A2}"/>
    <cellStyle name="Entrée 17 3" xfId="4324" xr:uid="{00000000-0005-0000-0000-000065110000}"/>
    <cellStyle name="Entrée 17 3 2" xfId="17335" xr:uid="{D540321F-1FAC-4E04-9781-A9EE838835DB}"/>
    <cellStyle name="Entrée 17 4" xfId="17333" xr:uid="{93CD0D45-9CD1-4991-BDC5-9D49CCD98338}"/>
    <cellStyle name="Entrée 18" xfId="4325" xr:uid="{00000000-0005-0000-0000-000066110000}"/>
    <cellStyle name="Entrée 18 2" xfId="17336" xr:uid="{5D22E832-48CC-42F4-834C-F3E5F90A9D80}"/>
    <cellStyle name="Entrée 19" xfId="4326" xr:uid="{00000000-0005-0000-0000-000067110000}"/>
    <cellStyle name="Entrée 19 2" xfId="17337" xr:uid="{A0EC2E2C-9687-4B29-8EC8-70740BF6A432}"/>
    <cellStyle name="Entrée 2" xfId="4327" xr:uid="{00000000-0005-0000-0000-000068110000}"/>
    <cellStyle name="Entrée 2 2" xfId="4328" xr:uid="{00000000-0005-0000-0000-000069110000}"/>
    <cellStyle name="Entrée 2 2 2" xfId="4329" xr:uid="{00000000-0005-0000-0000-00006A110000}"/>
    <cellStyle name="Entrée 2 2 2 2" xfId="4330" xr:uid="{00000000-0005-0000-0000-00006B110000}"/>
    <cellStyle name="Entrée 2 2 2 2 2" xfId="17341" xr:uid="{2E655789-30AE-4F02-A67F-6C279EE8F381}"/>
    <cellStyle name="Entrée 2 2 2 3" xfId="17340" xr:uid="{FCE83C28-93DB-4FB3-AD1B-1495AF5F8D9D}"/>
    <cellStyle name="Entrée 2 2 3" xfId="4331" xr:uid="{00000000-0005-0000-0000-00006C110000}"/>
    <cellStyle name="Entrée 2 2 3 2" xfId="4332" xr:uid="{00000000-0005-0000-0000-00006D110000}"/>
    <cellStyle name="Entrée 2 2 3 2 2" xfId="17343" xr:uid="{1315BFDD-9D1B-492D-9C30-BE361B661B35}"/>
    <cellStyle name="Entrée 2 2 3 3" xfId="17342" xr:uid="{390FC172-2387-4042-AEE4-69B7342B533D}"/>
    <cellStyle name="Entrée 2 2 4" xfId="4333" xr:uid="{00000000-0005-0000-0000-00006E110000}"/>
    <cellStyle name="Entrée 2 2 4 2" xfId="4334" xr:uid="{00000000-0005-0000-0000-00006F110000}"/>
    <cellStyle name="Entrée 2 2 4 2 2" xfId="17345" xr:uid="{5694C177-998F-47ED-8122-1DD903DF7D82}"/>
    <cellStyle name="Entrée 2 2 4 3" xfId="17344" xr:uid="{F40CFF1E-3E5D-4046-AA86-A39282B27EBA}"/>
    <cellStyle name="Entrée 2 2 5" xfId="4335" xr:uid="{00000000-0005-0000-0000-000070110000}"/>
    <cellStyle name="Entrée 2 2 5 2" xfId="17346" xr:uid="{2EDB84C3-EE6D-4BAF-99BD-6D2980B2AE36}"/>
    <cellStyle name="Entrée 2 2 6" xfId="17339" xr:uid="{9999A2AB-7045-4FF0-AF4E-13798A886A09}"/>
    <cellStyle name="Entrée 2 3" xfId="4336" xr:uid="{00000000-0005-0000-0000-000071110000}"/>
    <cellStyle name="Entrée 2 3 2" xfId="4337" xr:uid="{00000000-0005-0000-0000-000072110000}"/>
    <cellStyle name="Entrée 2 3 2 2" xfId="17348" xr:uid="{E3DE5DDA-D968-436C-A7AC-11B6C853FECC}"/>
    <cellStyle name="Entrée 2 3 3" xfId="17347" xr:uid="{1CF7D5EB-E512-40E9-A9DE-4E8E4AA121D5}"/>
    <cellStyle name="Entrée 2 4" xfId="4338" xr:uid="{00000000-0005-0000-0000-000073110000}"/>
    <cellStyle name="Entrée 2 4 2" xfId="4339" xr:uid="{00000000-0005-0000-0000-000074110000}"/>
    <cellStyle name="Entrée 2 4 2 2" xfId="17350" xr:uid="{86DD9416-0DBB-403D-A250-9726E619A9AC}"/>
    <cellStyle name="Entrée 2 4 3" xfId="17349" xr:uid="{13709D5A-A819-4D10-A889-41E0F0E391A7}"/>
    <cellStyle name="Entrée 2 5" xfId="4340" xr:uid="{00000000-0005-0000-0000-000075110000}"/>
    <cellStyle name="Entrée 2 5 2" xfId="4341" xr:uid="{00000000-0005-0000-0000-000076110000}"/>
    <cellStyle name="Entrée 2 5 2 2" xfId="17352" xr:uid="{4DA69937-177E-4A09-B970-52011768F21E}"/>
    <cellStyle name="Entrée 2 5 3" xfId="17351" xr:uid="{943E8D9A-8B16-4E35-A4BC-D8E04505F0B5}"/>
    <cellStyle name="Entrée 2 6" xfId="4342" xr:uid="{00000000-0005-0000-0000-000077110000}"/>
    <cellStyle name="Entrée 2 6 2" xfId="17353" xr:uid="{63A46DB5-C9B3-4252-B2E2-D0A8FB9368FC}"/>
    <cellStyle name="Entrée 2 7" xfId="15160" xr:uid="{00000000-0005-0000-0000-000078110000}"/>
    <cellStyle name="Entrée 2 7 2" xfId="25864" xr:uid="{101C4A95-462D-41B0-A960-14860BD6C02C}"/>
    <cellStyle name="Entrée 2 8" xfId="17338" xr:uid="{99D20361-7D35-46D1-A5A8-E9A14C528FB9}"/>
    <cellStyle name="Entrée 2_130725 DSNA 2011 Dossier de révision initial" xfId="14843" xr:uid="{00000000-0005-0000-0000-000079110000}"/>
    <cellStyle name="Entrée 20" xfId="4343" xr:uid="{00000000-0005-0000-0000-00007A110000}"/>
    <cellStyle name="Entrée 20 2" xfId="17354" xr:uid="{8AE7E781-C70C-4A3C-9CEF-5374F56FCEE1}"/>
    <cellStyle name="Entrée 21" xfId="25727" xr:uid="{39A6DB3B-6572-463A-A313-326A18BE3400}"/>
    <cellStyle name="Entrée 3" xfId="4344" xr:uid="{00000000-0005-0000-0000-00007B110000}"/>
    <cellStyle name="Entrée 3 2" xfId="4345" xr:uid="{00000000-0005-0000-0000-00007C110000}"/>
    <cellStyle name="Entrée 3 2 2" xfId="4346" xr:uid="{00000000-0005-0000-0000-00007D110000}"/>
    <cellStyle name="Entrée 3 2 2 2" xfId="17357" xr:uid="{F8EB537A-5799-4587-92E6-3B8B5DED348E}"/>
    <cellStyle name="Entrée 3 2 3" xfId="4347" xr:uid="{00000000-0005-0000-0000-00007E110000}"/>
    <cellStyle name="Entrée 3 2 3 2" xfId="17358" xr:uid="{56C4C700-5788-48DD-899A-C913B989EEDF}"/>
    <cellStyle name="Entrée 3 2 4" xfId="4348" xr:uid="{00000000-0005-0000-0000-00007F110000}"/>
    <cellStyle name="Entrée 3 2 4 2" xfId="17359" xr:uid="{10D10462-AECD-4C72-AE47-6A7C6206B703}"/>
    <cellStyle name="Entrée 3 2 5" xfId="4349" xr:uid="{00000000-0005-0000-0000-000080110000}"/>
    <cellStyle name="Entrée 3 2 5 2" xfId="17360" xr:uid="{AA48CD42-9F5C-4F8D-ACA4-59C667FCFA57}"/>
    <cellStyle name="Entrée 3 2 6" xfId="17356" xr:uid="{12F72E25-E30A-4995-8EC4-5F31D0C7FC4D}"/>
    <cellStyle name="Entrée 3 3" xfId="4350" xr:uid="{00000000-0005-0000-0000-000081110000}"/>
    <cellStyle name="Entrée 3 3 2" xfId="4351" xr:uid="{00000000-0005-0000-0000-000082110000}"/>
    <cellStyle name="Entrée 3 3 2 2" xfId="17362" xr:uid="{4182873C-3CB0-41C4-9BAE-BC7591A75D97}"/>
    <cellStyle name="Entrée 3 3 3" xfId="17361" xr:uid="{961EDF41-29DA-40E5-88C9-29FA77D120E8}"/>
    <cellStyle name="Entrée 3 4" xfId="4352" xr:uid="{00000000-0005-0000-0000-000083110000}"/>
    <cellStyle name="Entrée 3 4 2" xfId="4353" xr:uid="{00000000-0005-0000-0000-000084110000}"/>
    <cellStyle name="Entrée 3 4 2 2" xfId="17364" xr:uid="{63AE1BED-5300-4DCB-B79D-FF5CB31E938E}"/>
    <cellStyle name="Entrée 3 4 3" xfId="17363" xr:uid="{5256B6D7-DA3F-4C12-97CF-10742AEC653F}"/>
    <cellStyle name="Entrée 3 5" xfId="4354" xr:uid="{00000000-0005-0000-0000-000085110000}"/>
    <cellStyle name="Entrée 3 5 2" xfId="17365" xr:uid="{6A2F6C3E-D4A6-4555-94A2-60C74ADF3143}"/>
    <cellStyle name="Entrée 3 6" xfId="4355" xr:uid="{00000000-0005-0000-0000-000086110000}"/>
    <cellStyle name="Entrée 3 6 2" xfId="17366" xr:uid="{E023256C-CE50-44AB-A3EE-1136544D7317}"/>
    <cellStyle name="Entrée 3 7" xfId="17355" xr:uid="{0FD7FFAD-2D15-4547-8A3A-F38B8892288A}"/>
    <cellStyle name="Entrée 4" xfId="4356" xr:uid="{00000000-0005-0000-0000-000087110000}"/>
    <cellStyle name="Entrée 4 2" xfId="4357" xr:uid="{00000000-0005-0000-0000-000088110000}"/>
    <cellStyle name="Entrée 4 2 2" xfId="4358" xr:uid="{00000000-0005-0000-0000-000089110000}"/>
    <cellStyle name="Entrée 4 2 2 2" xfId="17368" xr:uid="{39CD1773-A424-4250-91EE-EB65A8455B11}"/>
    <cellStyle name="Entrée 4 2 3" xfId="4359" xr:uid="{00000000-0005-0000-0000-00008A110000}"/>
    <cellStyle name="Entrée 4 2 3 2" xfId="17369" xr:uid="{CBFA794C-6C32-4BFC-BA4F-F910A0FC31F5}"/>
    <cellStyle name="Entrée 4 2 4" xfId="4360" xr:uid="{00000000-0005-0000-0000-00008B110000}"/>
    <cellStyle name="Entrée 4 2 4 2" xfId="17370" xr:uid="{DEC0B7C5-2F49-481E-A0B6-26385517B6E8}"/>
    <cellStyle name="Entrée 4 2 5" xfId="4361" xr:uid="{00000000-0005-0000-0000-00008C110000}"/>
    <cellStyle name="Entrée 4 2 5 2" xfId="17371" xr:uid="{DD9C43C4-3848-4EFA-B83F-813FFF3485CF}"/>
    <cellStyle name="Entrée 4 2 6" xfId="17367" xr:uid="{3B4E9C42-DBD2-492C-A1B2-F6BC312BDF0A}"/>
    <cellStyle name="Entrée 4 3" xfId="4362" xr:uid="{00000000-0005-0000-0000-00008D110000}"/>
    <cellStyle name="Entrée 4 3 2" xfId="4363" xr:uid="{00000000-0005-0000-0000-00008E110000}"/>
    <cellStyle name="Entrée 4 3 3" xfId="4364" xr:uid="{00000000-0005-0000-0000-00008F110000}"/>
    <cellStyle name="Entrée 4 3 3 2" xfId="17372" xr:uid="{28A2C2B8-9180-408D-A921-7264F1D33053}"/>
    <cellStyle name="Entrée 4 4" xfId="4365" xr:uid="{00000000-0005-0000-0000-000090110000}"/>
    <cellStyle name="Entrée 4 4 2" xfId="17373" xr:uid="{9A3097C7-DA01-4A17-83E2-19B9671CFF0F}"/>
    <cellStyle name="Entrée 4 5" xfId="4366" xr:uid="{00000000-0005-0000-0000-000091110000}"/>
    <cellStyle name="Entrée 4 5 2" xfId="17374" xr:uid="{D2B26FAA-9CF6-47F5-A983-2C4CFBAA093B}"/>
    <cellStyle name="Entrée 5" xfId="4367" xr:uid="{00000000-0005-0000-0000-000092110000}"/>
    <cellStyle name="Entrée 5 2" xfId="4368" xr:uid="{00000000-0005-0000-0000-000093110000}"/>
    <cellStyle name="Entrée 5 2 2" xfId="4369" xr:uid="{00000000-0005-0000-0000-000094110000}"/>
    <cellStyle name="Entrée 5 2 2 2" xfId="17377" xr:uid="{1A634D1B-7740-4A05-9E10-D5BE0BC674A7}"/>
    <cellStyle name="Entrée 5 2 3" xfId="4370" xr:uid="{00000000-0005-0000-0000-000095110000}"/>
    <cellStyle name="Entrée 5 2 3 2" xfId="17378" xr:uid="{13FC3381-1C7F-4E1D-86AE-79A1055E631F}"/>
    <cellStyle name="Entrée 5 2 4" xfId="4371" xr:uid="{00000000-0005-0000-0000-000096110000}"/>
    <cellStyle name="Entrée 5 2 4 2" xfId="17379" xr:uid="{68927BD5-1C3A-49E0-B3F9-08E4F488C677}"/>
    <cellStyle name="Entrée 5 2 5" xfId="4372" xr:uid="{00000000-0005-0000-0000-000097110000}"/>
    <cellStyle name="Entrée 5 2 5 2" xfId="17380" xr:uid="{31438863-5A95-40B1-B4CB-3DADB75701F6}"/>
    <cellStyle name="Entrée 5 2 6" xfId="17376" xr:uid="{ED4CFECC-62F6-4B7C-B53C-834E27DCDB6A}"/>
    <cellStyle name="Entrée 5 3" xfId="4373" xr:uid="{00000000-0005-0000-0000-000098110000}"/>
    <cellStyle name="Entrée 5 3 2" xfId="4374" xr:uid="{00000000-0005-0000-0000-000099110000}"/>
    <cellStyle name="Entrée 5 3 2 2" xfId="17382" xr:uid="{287E9084-04FE-4528-B68C-DD3F4B2268C9}"/>
    <cellStyle name="Entrée 5 3 3" xfId="17381" xr:uid="{8A514150-9D06-427C-A006-8E0786F28E82}"/>
    <cellStyle name="Entrée 5 4" xfId="4375" xr:uid="{00000000-0005-0000-0000-00009A110000}"/>
    <cellStyle name="Entrée 5 4 2" xfId="17383" xr:uid="{7346BA9B-9CBB-48BB-AFE4-F36BD33A6066}"/>
    <cellStyle name="Entrée 5 5" xfId="4376" xr:uid="{00000000-0005-0000-0000-00009B110000}"/>
    <cellStyle name="Entrée 5 5 2" xfId="17384" xr:uid="{6DC157E7-252F-43A7-ACAA-562E19C6491F}"/>
    <cellStyle name="Entrée 5 6" xfId="4377" xr:uid="{00000000-0005-0000-0000-00009C110000}"/>
    <cellStyle name="Entrée 5 6 2" xfId="17385" xr:uid="{E63491FD-AE53-49E0-B56B-C0E9191548E3}"/>
    <cellStyle name="Entrée 5 7" xfId="17375" xr:uid="{71749E28-B0E1-4846-AD62-4E62AB8CAA71}"/>
    <cellStyle name="Entrée 6" xfId="4378" xr:uid="{00000000-0005-0000-0000-00009D110000}"/>
    <cellStyle name="Entrée 6 2" xfId="4379" xr:uid="{00000000-0005-0000-0000-00009E110000}"/>
    <cellStyle name="Entrée 6 2 2" xfId="4380" xr:uid="{00000000-0005-0000-0000-00009F110000}"/>
    <cellStyle name="Entrée 6 2 2 2" xfId="17388" xr:uid="{3126B4C8-94EC-4D2E-9FE3-88482A6957C5}"/>
    <cellStyle name="Entrée 6 2 3" xfId="4381" xr:uid="{00000000-0005-0000-0000-0000A0110000}"/>
    <cellStyle name="Entrée 6 2 3 2" xfId="17389" xr:uid="{F018782B-902F-4BCB-B25C-DD94C661765D}"/>
    <cellStyle name="Entrée 6 2 4" xfId="4382" xr:uid="{00000000-0005-0000-0000-0000A1110000}"/>
    <cellStyle name="Entrée 6 2 4 2" xfId="17390" xr:uid="{BA096888-4104-4F14-ABA0-463E2D1C4DCA}"/>
    <cellStyle name="Entrée 6 2 5" xfId="4383" xr:uid="{00000000-0005-0000-0000-0000A2110000}"/>
    <cellStyle name="Entrée 6 2 5 2" xfId="17391" xr:uid="{19255001-6264-4272-886C-C0DEFD348139}"/>
    <cellStyle name="Entrée 6 2 6" xfId="17387" xr:uid="{331020A4-FA47-48C1-971A-FA6F2A71CBD1}"/>
    <cellStyle name="Entrée 6 3" xfId="4384" xr:uid="{00000000-0005-0000-0000-0000A3110000}"/>
    <cellStyle name="Entrée 6 3 2" xfId="17392" xr:uid="{E55CB903-1932-4BA1-ACD7-A2636C2FB376}"/>
    <cellStyle name="Entrée 6 4" xfId="4385" xr:uid="{00000000-0005-0000-0000-0000A4110000}"/>
    <cellStyle name="Entrée 6 4 2" xfId="17393" xr:uid="{AB5A2C64-FCF7-4C9D-9362-5E22703AF8CB}"/>
    <cellStyle name="Entrée 6 5" xfId="4386" xr:uid="{00000000-0005-0000-0000-0000A5110000}"/>
    <cellStyle name="Entrée 6 5 2" xfId="17394" xr:uid="{01064287-A673-4710-B7BE-B6CCB0FC7D2C}"/>
    <cellStyle name="Entrée 6 6" xfId="4387" xr:uid="{00000000-0005-0000-0000-0000A6110000}"/>
    <cellStyle name="Entrée 6 6 2" xfId="17395" xr:uid="{76095413-599E-41CD-BC8D-1D48DECE3733}"/>
    <cellStyle name="Entrée 6 7" xfId="17386" xr:uid="{F83528AA-B551-46CD-A339-CD1B94973136}"/>
    <cellStyle name="Entrée 7" xfId="4388" xr:uid="{00000000-0005-0000-0000-0000A7110000}"/>
    <cellStyle name="Entrée 7 2" xfId="4389" xr:uid="{00000000-0005-0000-0000-0000A8110000}"/>
    <cellStyle name="Entrée 7 2 2" xfId="4390" xr:uid="{00000000-0005-0000-0000-0000A9110000}"/>
    <cellStyle name="Entrée 7 2 2 2" xfId="17398" xr:uid="{810617E7-2CD4-42B0-A910-843B97BE17D2}"/>
    <cellStyle name="Entrée 7 2 3" xfId="4391" xr:uid="{00000000-0005-0000-0000-0000AA110000}"/>
    <cellStyle name="Entrée 7 2 3 2" xfId="17399" xr:uid="{3E738B3E-6BA2-4C25-8367-87AC903DA1A0}"/>
    <cellStyle name="Entrée 7 2 4" xfId="4392" xr:uid="{00000000-0005-0000-0000-0000AB110000}"/>
    <cellStyle name="Entrée 7 2 4 2" xfId="17400" xr:uid="{1C3284E2-3F1D-46C0-9EEA-2F70CB22125B}"/>
    <cellStyle name="Entrée 7 2 5" xfId="4393" xr:uid="{00000000-0005-0000-0000-0000AC110000}"/>
    <cellStyle name="Entrée 7 2 5 2" xfId="17401" xr:uid="{D9B4D131-3A0B-4F07-A619-22AE8829079F}"/>
    <cellStyle name="Entrée 7 2 6" xfId="17397" xr:uid="{B0E854F1-838A-42BB-A1D6-F7FB51296A6F}"/>
    <cellStyle name="Entrée 7 3" xfId="4394" xr:uid="{00000000-0005-0000-0000-0000AD110000}"/>
    <cellStyle name="Entrée 7 3 2" xfId="17402" xr:uid="{2E911468-7294-481F-AEEB-B429D8235529}"/>
    <cellStyle name="Entrée 7 4" xfId="4395" xr:uid="{00000000-0005-0000-0000-0000AE110000}"/>
    <cellStyle name="Entrée 7 4 2" xfId="17403" xr:uid="{439AA1C0-913D-42AD-8F76-213357D698E2}"/>
    <cellStyle name="Entrée 7 5" xfId="4396" xr:uid="{00000000-0005-0000-0000-0000AF110000}"/>
    <cellStyle name="Entrée 7 5 2" xfId="17404" xr:uid="{ADAFD2C4-D1D1-4736-AF8B-25E915805CCB}"/>
    <cellStyle name="Entrée 7 6" xfId="4397" xr:uid="{00000000-0005-0000-0000-0000B0110000}"/>
    <cellStyle name="Entrée 7 6 2" xfId="17405" xr:uid="{6AECE616-78CA-4D0D-8F2B-1593DB88F3F2}"/>
    <cellStyle name="Entrée 7 7" xfId="17396" xr:uid="{4DEB9D25-B467-4418-A38E-4DBB4B5ABE34}"/>
    <cellStyle name="Entrée 8" xfId="4398" xr:uid="{00000000-0005-0000-0000-0000B1110000}"/>
    <cellStyle name="Entrée 8 2" xfId="4399" xr:uid="{00000000-0005-0000-0000-0000B2110000}"/>
    <cellStyle name="Entrée 8 2 2" xfId="4400" xr:uid="{00000000-0005-0000-0000-0000B3110000}"/>
    <cellStyle name="Entrée 8 2 2 2" xfId="17408" xr:uid="{FA9DCF02-6DAA-491B-8519-B838E86E0991}"/>
    <cellStyle name="Entrée 8 2 3" xfId="4401" xr:uid="{00000000-0005-0000-0000-0000B4110000}"/>
    <cellStyle name="Entrée 8 2 3 2" xfId="17409" xr:uid="{7D5F8662-80EF-49F8-A051-E1DFCAB958A1}"/>
    <cellStyle name="Entrée 8 2 4" xfId="4402" xr:uid="{00000000-0005-0000-0000-0000B5110000}"/>
    <cellStyle name="Entrée 8 2 4 2" xfId="17410" xr:uid="{45145383-7939-4F01-B5CA-489B4DC0E4A1}"/>
    <cellStyle name="Entrée 8 2 5" xfId="4403" xr:uid="{00000000-0005-0000-0000-0000B6110000}"/>
    <cellStyle name="Entrée 8 2 5 2" xfId="17411" xr:uid="{7ADF9BA6-2986-41F6-B9DE-13B993BE557D}"/>
    <cellStyle name="Entrée 8 2 6" xfId="17407" xr:uid="{50D7F04E-C731-4A7D-BA4A-158172B91763}"/>
    <cellStyle name="Entrée 8 3" xfId="4404" xr:uid="{00000000-0005-0000-0000-0000B7110000}"/>
    <cellStyle name="Entrée 8 3 2" xfId="17412" xr:uid="{7EA39CEE-562F-4F5E-BB95-DD4B872A63A3}"/>
    <cellStyle name="Entrée 8 4" xfId="4405" xr:uid="{00000000-0005-0000-0000-0000B8110000}"/>
    <cellStyle name="Entrée 8 4 2" xfId="17413" xr:uid="{5EA656D7-B321-44E3-85C5-C053ED76B165}"/>
    <cellStyle name="Entrée 8 5" xfId="4406" xr:uid="{00000000-0005-0000-0000-0000B9110000}"/>
    <cellStyle name="Entrée 8 5 2" xfId="17414" xr:uid="{909F8588-9856-4204-B753-725247352848}"/>
    <cellStyle name="Entrée 8 6" xfId="4407" xr:uid="{00000000-0005-0000-0000-0000BA110000}"/>
    <cellStyle name="Entrée 8 6 2" xfId="17415" xr:uid="{B7ABE323-D558-4AC7-AD3A-046710A74FE7}"/>
    <cellStyle name="Entrée 8 7" xfId="17406" xr:uid="{CCD98526-8E5C-457D-B33B-E13F45C59E50}"/>
    <cellStyle name="Entrée 9" xfId="4408" xr:uid="{00000000-0005-0000-0000-0000BB110000}"/>
    <cellStyle name="Entrée 9 2" xfId="4409" xr:uid="{00000000-0005-0000-0000-0000BC110000}"/>
    <cellStyle name="Entrée 9 2 2" xfId="4410" xr:uid="{00000000-0005-0000-0000-0000BD110000}"/>
    <cellStyle name="Entrée 9 2 2 2" xfId="17418" xr:uid="{3DF396E1-09A4-4113-94E5-C261F40E873A}"/>
    <cellStyle name="Entrée 9 2 3" xfId="4411" xr:uid="{00000000-0005-0000-0000-0000BE110000}"/>
    <cellStyle name="Entrée 9 2 3 2" xfId="17419" xr:uid="{E555E7BC-8CCC-4770-88D0-8700F30C15B2}"/>
    <cellStyle name="Entrée 9 2 4" xfId="4412" xr:uid="{00000000-0005-0000-0000-0000BF110000}"/>
    <cellStyle name="Entrée 9 2 4 2" xfId="17420" xr:uid="{0C7195D8-298F-4D03-B91A-67F2E849799E}"/>
    <cellStyle name="Entrée 9 2 5" xfId="4413" xr:uid="{00000000-0005-0000-0000-0000C0110000}"/>
    <cellStyle name="Entrée 9 2 5 2" xfId="17421" xr:uid="{EF8E2710-04E3-4754-8E86-0BC88C3FC751}"/>
    <cellStyle name="Entrée 9 2 6" xfId="17417" xr:uid="{E1FBBBE2-B4C3-4435-B791-D416F77A9B01}"/>
    <cellStyle name="Entrée 9 3" xfId="4414" xr:uid="{00000000-0005-0000-0000-0000C1110000}"/>
    <cellStyle name="Entrée 9 3 2" xfId="17422" xr:uid="{6910E973-7C04-49D3-BC9D-7DD08E670DE6}"/>
    <cellStyle name="Entrée 9 4" xfId="4415" xr:uid="{00000000-0005-0000-0000-0000C2110000}"/>
    <cellStyle name="Entrée 9 4 2" xfId="17423" xr:uid="{9A47E335-664B-4F07-AB73-ADFD495466D7}"/>
    <cellStyle name="Entrée 9 5" xfId="4416" xr:uid="{00000000-0005-0000-0000-0000C3110000}"/>
    <cellStyle name="Entrée 9 5 2" xfId="17424" xr:uid="{EE2EE899-C613-43A7-9FC4-55B75C24CBDE}"/>
    <cellStyle name="Entrée 9 6" xfId="4417" xr:uid="{00000000-0005-0000-0000-0000C4110000}"/>
    <cellStyle name="Entrée 9 6 2" xfId="17425" xr:uid="{1C5E5D53-EE29-4847-B435-BCC2EF073EC2}"/>
    <cellStyle name="Entrée 9 7" xfId="17416" xr:uid="{3D3B5610-8842-4500-A803-25E5CD5F5203}"/>
    <cellStyle name="Ergebnis" xfId="4418" xr:uid="{00000000-0005-0000-0000-0000C5110000}"/>
    <cellStyle name="Ergebnis 2" xfId="4419" xr:uid="{00000000-0005-0000-0000-0000C6110000}"/>
    <cellStyle name="Ergebnis 2 2" xfId="17427" xr:uid="{99A99676-D01C-4EE1-AEB4-760CDAEB5F26}"/>
    <cellStyle name="Ergebnis 3" xfId="4420" xr:uid="{00000000-0005-0000-0000-0000C7110000}"/>
    <cellStyle name="Ergebnis 3 2" xfId="17428" xr:uid="{1AFA4C51-48C8-4D32-9DB4-3C82B139F93C}"/>
    <cellStyle name="Ergebnis 4" xfId="14931" xr:uid="{00000000-0005-0000-0000-0000C8110000}"/>
    <cellStyle name="Ergebnis 4 2" xfId="25728" xr:uid="{205B1715-59EB-47D2-850F-1558B8277DAD}"/>
    <cellStyle name="Ergebnis 5" xfId="17426" xr:uid="{85606C71-132A-4393-A4AD-0F0CEBEC7C16}"/>
    <cellStyle name="Erklärender Text" xfId="4421" xr:uid="{00000000-0005-0000-0000-0000C9110000}"/>
    <cellStyle name="Euro" xfId="4422" xr:uid="{00000000-0005-0000-0000-0000CA110000}"/>
    <cellStyle name="Euro 1" xfId="4423" xr:uid="{00000000-0005-0000-0000-0000CB110000}"/>
    <cellStyle name="Euro 10" xfId="4424" xr:uid="{00000000-0005-0000-0000-0000CC110000}"/>
    <cellStyle name="Euro 10 2" xfId="14775" xr:uid="{00000000-0005-0000-0000-0000CD110000}"/>
    <cellStyle name="Euro 10 3" xfId="17429" xr:uid="{347C307F-D522-4995-A7D3-49B187E69EA0}"/>
    <cellStyle name="Euro 2" xfId="4425" xr:uid="{00000000-0005-0000-0000-0000CE110000}"/>
    <cellStyle name="Euro 2 2" xfId="4426" xr:uid="{00000000-0005-0000-0000-0000CF110000}"/>
    <cellStyle name="Euro 2 2 2" xfId="4427" xr:uid="{00000000-0005-0000-0000-0000D0110000}"/>
    <cellStyle name="Euro 2 2 2 2" xfId="4428" xr:uid="{00000000-0005-0000-0000-0000D1110000}"/>
    <cellStyle name="Euro 2 2 2 2 2" xfId="17431" xr:uid="{6A4D7659-8BBB-4082-A5F7-C58A867C4D0C}"/>
    <cellStyle name="Euro 2 2 2 3" xfId="4429" xr:uid="{00000000-0005-0000-0000-0000D2110000}"/>
    <cellStyle name="Euro 2 2 2 4" xfId="17430" xr:uid="{4E5C79CA-3EA4-4A68-BC65-D2CD7A938ED9}"/>
    <cellStyle name="Euro 2 3" xfId="4430" xr:uid="{00000000-0005-0000-0000-0000D3110000}"/>
    <cellStyle name="Euro 2 3 2" xfId="4431" xr:uid="{00000000-0005-0000-0000-0000D4110000}"/>
    <cellStyle name="Euro 2 3 2 2" xfId="17433" xr:uid="{C0DF551E-9574-42CD-BDD2-E599F91BE928}"/>
    <cellStyle name="Euro 2 3 3" xfId="4432" xr:uid="{00000000-0005-0000-0000-0000D5110000}"/>
    <cellStyle name="Euro 2 3 4" xfId="17432" xr:uid="{B2206CAF-4F06-42C4-B9F4-F6DCD7CDD34D}"/>
    <cellStyle name="Euro 2 4" xfId="14932" xr:uid="{00000000-0005-0000-0000-0000D6110000}"/>
    <cellStyle name="Euro 3" xfId="4433" xr:uid="{00000000-0005-0000-0000-0000D7110000}"/>
    <cellStyle name="Euro 3 2" xfId="4434" xr:uid="{00000000-0005-0000-0000-0000D8110000}"/>
    <cellStyle name="Euro 3 3" xfId="4435" xr:uid="{00000000-0005-0000-0000-0000D9110000}"/>
    <cellStyle name="Euro 4" xfId="4436" xr:uid="{00000000-0005-0000-0000-0000DA110000}"/>
    <cellStyle name="Euro 4 2" xfId="4437" xr:uid="{00000000-0005-0000-0000-0000DB110000}"/>
    <cellStyle name="Euro 4 2 2" xfId="4438" xr:uid="{00000000-0005-0000-0000-0000DC110000}"/>
    <cellStyle name="Euro 4 2 3" xfId="4439" xr:uid="{00000000-0005-0000-0000-0000DD110000}"/>
    <cellStyle name="Euro 4 2 3 2" xfId="17436" xr:uid="{F4DE2F85-19E8-4819-AB85-5ABA4B133BFB}"/>
    <cellStyle name="Euro 4 2 4" xfId="4440" xr:uid="{00000000-0005-0000-0000-0000DE110000}"/>
    <cellStyle name="Euro 4 2 4 2" xfId="17437" xr:uid="{0FCD36E2-6D28-447E-9318-3640F76C3A09}"/>
    <cellStyle name="Euro 4 2 5" xfId="17435" xr:uid="{F83B756B-2791-4E87-821B-94686E53D6BA}"/>
    <cellStyle name="Euro 4 3" xfId="4441" xr:uid="{00000000-0005-0000-0000-0000DF110000}"/>
    <cellStyle name="Euro 4 3 2" xfId="4442" xr:uid="{00000000-0005-0000-0000-0000E0110000}"/>
    <cellStyle name="Euro 4 3 3" xfId="17438" xr:uid="{4FD40983-1BD8-422C-B3DB-8E2EC93D5DA1}"/>
    <cellStyle name="Euro 4 4" xfId="17434" xr:uid="{F2D80659-4E59-4FC6-975C-ECFFFC10EA54}"/>
    <cellStyle name="Euro 5" xfId="4443" xr:uid="{00000000-0005-0000-0000-0000E1110000}"/>
    <cellStyle name="Euro 5 2" xfId="4444" xr:uid="{00000000-0005-0000-0000-0000E2110000}"/>
    <cellStyle name="Euro 5 2 2" xfId="4445" xr:uid="{00000000-0005-0000-0000-0000E3110000}"/>
    <cellStyle name="Euro 5 2 3" xfId="4446" xr:uid="{00000000-0005-0000-0000-0000E4110000}"/>
    <cellStyle name="Euro 5 2 4" xfId="4447" xr:uid="{00000000-0005-0000-0000-0000E5110000}"/>
    <cellStyle name="Euro 6" xfId="4448" xr:uid="{00000000-0005-0000-0000-0000E6110000}"/>
    <cellStyle name="Euro 6 2" xfId="4449" xr:uid="{00000000-0005-0000-0000-0000E7110000}"/>
    <cellStyle name="Euro 6 2 2" xfId="4450" xr:uid="{00000000-0005-0000-0000-0000E8110000}"/>
    <cellStyle name="Euro 6 2 3" xfId="4451" xr:uid="{00000000-0005-0000-0000-0000E9110000}"/>
    <cellStyle name="Euro 6 2 4" xfId="4452" xr:uid="{00000000-0005-0000-0000-0000EA110000}"/>
    <cellStyle name="Euro 6 3" xfId="4453" xr:uid="{00000000-0005-0000-0000-0000EB110000}"/>
    <cellStyle name="Euro 7" xfId="4454" xr:uid="{00000000-0005-0000-0000-0000EC110000}"/>
    <cellStyle name="Euro 7 2" xfId="4455" xr:uid="{00000000-0005-0000-0000-0000ED110000}"/>
    <cellStyle name="Euro 8" xfId="4456" xr:uid="{00000000-0005-0000-0000-0000EE110000}"/>
    <cellStyle name="Euro 8 2" xfId="4457" xr:uid="{00000000-0005-0000-0000-0000EF110000}"/>
    <cellStyle name="Euro 8 3" xfId="4458" xr:uid="{00000000-0005-0000-0000-0000F0110000}"/>
    <cellStyle name="Euro 8 3 2" xfId="17440" xr:uid="{786B6EAB-4173-4B3F-A42D-77A77F1FABBD}"/>
    <cellStyle name="Euro 8 4" xfId="4459" xr:uid="{00000000-0005-0000-0000-0000F1110000}"/>
    <cellStyle name="Euro 8 5" xfId="15161" xr:uid="{00000000-0005-0000-0000-0000F2110000}"/>
    <cellStyle name="Euro 8 6" xfId="17439" xr:uid="{FB6F2FF7-CF55-41DF-8203-36CD2B4FFD95}"/>
    <cellStyle name="Euro 9" xfId="4460" xr:uid="{00000000-0005-0000-0000-0000F3110000}"/>
    <cellStyle name="Euro 9 2" xfId="4461" xr:uid="{00000000-0005-0000-0000-0000F4110000}"/>
    <cellStyle name="Euro 9 2 2" xfId="17441" xr:uid="{2D85821C-7A8D-4719-BC57-39C508B2E695}"/>
    <cellStyle name="Euro_0705XX_RETP_2007_DM1_BOP_v3" xfId="4462" xr:uid="{00000000-0005-0000-0000-0000F5110000}"/>
    <cellStyle name="EVAL" xfId="4463" xr:uid="{00000000-0005-0000-0000-0000F6110000}"/>
    <cellStyle name="Excel Built-in Normal" xfId="4464" xr:uid="{00000000-0005-0000-0000-0000F7110000}"/>
    <cellStyle name="Excel.Chart" xfId="4465" xr:uid="{00000000-0005-0000-0000-0000F8110000}"/>
    <cellStyle name="Exception" xfId="4466" xr:uid="{00000000-0005-0000-0000-0000F9110000}"/>
    <cellStyle name="Exception 2" xfId="4467" xr:uid="{00000000-0005-0000-0000-0000FA110000}"/>
    <cellStyle name="Exception 3" xfId="4468" xr:uid="{00000000-0005-0000-0000-0000FB110000}"/>
    <cellStyle name="Exchange_rate" xfId="4469" xr:uid="{00000000-0005-0000-0000-0000FC110000}"/>
    <cellStyle name="Explanatory Text" xfId="14638" xr:uid="{00000000-0005-0000-0000-0000FD110000}"/>
    <cellStyle name="Explanatory Text 2" xfId="4470" xr:uid="{00000000-0005-0000-0000-0000FE110000}"/>
    <cellStyle name="External Links" xfId="4471" xr:uid="{00000000-0005-0000-0000-0000FF110000}"/>
    <cellStyle name="External Links 2" xfId="4472" xr:uid="{00000000-0005-0000-0000-000000120000}"/>
    <cellStyle name="External Links 3" xfId="4473" xr:uid="{00000000-0005-0000-0000-000001120000}"/>
    <cellStyle name="Extra Large" xfId="4474" xr:uid="{00000000-0005-0000-0000-000002120000}"/>
    <cellStyle name="EY House" xfId="4475" xr:uid="{00000000-0005-0000-0000-000003120000}"/>
    <cellStyle name="EY%colcalc" xfId="4476" xr:uid="{00000000-0005-0000-0000-000004120000}"/>
    <cellStyle name="EY%input" xfId="4477" xr:uid="{00000000-0005-0000-0000-000005120000}"/>
    <cellStyle name="EY%rowcalc" xfId="4478" xr:uid="{00000000-0005-0000-0000-000006120000}"/>
    <cellStyle name="EY0dp" xfId="4479" xr:uid="{00000000-0005-0000-0000-000007120000}"/>
    <cellStyle name="EY1dp" xfId="4480" xr:uid="{00000000-0005-0000-0000-000008120000}"/>
    <cellStyle name="EY2dp" xfId="4481" xr:uid="{00000000-0005-0000-0000-000009120000}"/>
    <cellStyle name="EY3dp" xfId="4482" xr:uid="{00000000-0005-0000-0000-00000A120000}"/>
    <cellStyle name="EYColumnHeading" xfId="4483" xr:uid="{00000000-0005-0000-0000-00000B120000}"/>
    <cellStyle name="EYHeading1" xfId="4484" xr:uid="{00000000-0005-0000-0000-00000C120000}"/>
    <cellStyle name="EYheading2" xfId="4485" xr:uid="{00000000-0005-0000-0000-00000D120000}"/>
    <cellStyle name="EYheading3" xfId="4486" xr:uid="{00000000-0005-0000-0000-00000E120000}"/>
    <cellStyle name="EYnumber" xfId="4487" xr:uid="{00000000-0005-0000-0000-00000F120000}"/>
    <cellStyle name="EYSheetHeader1" xfId="4488" xr:uid="{00000000-0005-0000-0000-000010120000}"/>
    <cellStyle name="EYtext" xfId="4489" xr:uid="{00000000-0005-0000-0000-000011120000}"/>
    <cellStyle name="Factor" xfId="4490" xr:uid="{00000000-0005-0000-0000-000012120000}"/>
    <cellStyle name="Factor 2" xfId="4491" xr:uid="{00000000-0005-0000-0000-000013120000}"/>
    <cellStyle name="Factor 3" xfId="4492" xr:uid="{00000000-0005-0000-0000-000014120000}"/>
    <cellStyle name="Feed Label" xfId="4499" xr:uid="{00000000-0005-0000-0000-000015120000}"/>
    <cellStyle name="Feeder Field" xfId="4500" xr:uid="{00000000-0005-0000-0000-000016120000}"/>
    <cellStyle name="Feeder Field 2" xfId="4501" xr:uid="{00000000-0005-0000-0000-000017120000}"/>
    <cellStyle name="Feeder Field 2 2" xfId="4502" xr:uid="{00000000-0005-0000-0000-000018120000}"/>
    <cellStyle name="Feeder Field 2 2 2" xfId="17444" xr:uid="{66ECA9CC-AB1E-4A4D-919C-DDEBB296B1CC}"/>
    <cellStyle name="Feeder Field 2 3" xfId="4503" xr:uid="{00000000-0005-0000-0000-000019120000}"/>
    <cellStyle name="Feeder Field 2 3 2" xfId="17445" xr:uid="{2D3717C7-C931-4032-8A15-54099F01D9D7}"/>
    <cellStyle name="Feeder Field 2 4" xfId="17443" xr:uid="{1057ABE0-8FE6-40A5-97BD-E21BFB71E719}"/>
    <cellStyle name="Feeder Field 3" xfId="4504" xr:uid="{00000000-0005-0000-0000-00001A120000}"/>
    <cellStyle name="Feeder Field 3 2" xfId="17446" xr:uid="{3A8D5DF0-FE3D-47ED-B5F9-2F939C9354B9}"/>
    <cellStyle name="Feeder Field 4" xfId="4505" xr:uid="{00000000-0005-0000-0000-00001B120000}"/>
    <cellStyle name="Feeder Field 4 2" xfId="17447" xr:uid="{AA4441ED-CE7A-4E25-862E-092F1FB69E91}"/>
    <cellStyle name="Feeder Field 5" xfId="4506" xr:uid="{00000000-0005-0000-0000-00001C120000}"/>
    <cellStyle name="Feeder Field 5 2" xfId="17448" xr:uid="{BEF9393F-F81C-47E7-8D28-B55A9ABE1268}"/>
    <cellStyle name="Feeder Field 6" xfId="4507" xr:uid="{00000000-0005-0000-0000-00001D120000}"/>
    <cellStyle name="Feeder Field 6 2" xfId="17449" xr:uid="{946D3A02-F0A0-4EAF-AC30-2C8239435ACA}"/>
    <cellStyle name="Feeder Field 7" xfId="14936" xr:uid="{00000000-0005-0000-0000-00001E120000}"/>
    <cellStyle name="Feeder Field 7 2" xfId="25729" xr:uid="{407E4E17-D0BF-4EAF-82F0-3E1983B0D4F1}"/>
    <cellStyle name="Feeder Field 8" xfId="17442" xr:uid="{A66F879B-7344-4C8D-A1BA-00B9E2580642}"/>
    <cellStyle name="Figyelmeztetés 2" xfId="4508" xr:uid="{00000000-0005-0000-0000-00001F120000}"/>
    <cellStyle name="Financier0" xfId="4509" xr:uid="{00000000-0005-0000-0000-000020120000}"/>
    <cellStyle name="Fine" xfId="4510" xr:uid="{00000000-0005-0000-0000-000021120000}"/>
    <cellStyle name="Fixed3 - Style3" xfId="4511" xr:uid="{00000000-0005-0000-0000-000022120000}"/>
    <cellStyle name="Flag" xfId="4512" xr:uid="{00000000-0005-0000-0000-000023120000}"/>
    <cellStyle name="Footnote" xfId="4513" xr:uid="{00000000-0005-0000-0000-000024120000}"/>
    <cellStyle name="Forklarende tekst" xfId="4515" xr:uid="{00000000-0005-0000-0000-000025120000}"/>
    <cellStyle name="Formule Interne" xfId="4516" xr:uid="{00000000-0005-0000-0000-000026120000}"/>
    <cellStyle name="Francs" xfId="4517" xr:uid="{00000000-0005-0000-0000-000027120000}"/>
    <cellStyle name="Francs 2" xfId="4518" xr:uid="{00000000-0005-0000-0000-000028120000}"/>
    <cellStyle name="Francs 3" xfId="4519" xr:uid="{00000000-0005-0000-0000-000029120000}"/>
    <cellStyle name="From" xfId="4520" xr:uid="{00000000-0005-0000-0000-00002A120000}"/>
    <cellStyle name="FS_reporting" xfId="4521" xr:uid="{00000000-0005-0000-0000-00002B120000}"/>
    <cellStyle name="Färg1" xfId="4493" xr:uid="{00000000-0005-0000-0000-00002C120000}"/>
    <cellStyle name="Färg2" xfId="4494" xr:uid="{00000000-0005-0000-0000-00002D120000}"/>
    <cellStyle name="Färg3" xfId="4495" xr:uid="{00000000-0005-0000-0000-00002E120000}"/>
    <cellStyle name="Färg4" xfId="4496" xr:uid="{00000000-0005-0000-0000-00002F120000}"/>
    <cellStyle name="Färg5" xfId="4497" xr:uid="{00000000-0005-0000-0000-000030120000}"/>
    <cellStyle name="Färg6" xfId="4498" xr:uid="{00000000-0005-0000-0000-000031120000}"/>
    <cellStyle name="Förklarande text" xfId="4514" xr:uid="{00000000-0005-0000-0000-000032120000}"/>
    <cellStyle name="Gap" xfId="4522" xr:uid="{00000000-0005-0000-0000-000033120000}"/>
    <cellStyle name="Gap 2" xfId="4523" xr:uid="{00000000-0005-0000-0000-000034120000}"/>
    <cellStyle name="Gap 3" xfId="4524" xr:uid="{00000000-0005-0000-0000-000035120000}"/>
    <cellStyle name="Geras" xfId="4525" xr:uid="{00000000-0005-0000-0000-000036120000}"/>
    <cellStyle name="God" xfId="4526" xr:uid="{00000000-0005-0000-0000-000037120000}"/>
    <cellStyle name="Good" xfId="14633" xr:uid="{00000000-0005-0000-0000-000038120000}"/>
    <cellStyle name="Good 2" xfId="4527" xr:uid="{00000000-0005-0000-0000-000039120000}"/>
    <cellStyle name="Grey" xfId="4528" xr:uid="{00000000-0005-0000-0000-00003A120000}"/>
    <cellStyle name="Greyed out" xfId="4529" xr:uid="{00000000-0005-0000-0000-00003B120000}"/>
    <cellStyle name="Gut" xfId="4530" xr:uid="{00000000-0005-0000-0000-00003C120000}"/>
    <cellStyle name="Halb" xfId="4531" xr:uid="{00000000-0005-0000-0000-00003D120000}"/>
    <cellStyle name="Halb 2" xfId="4532" xr:uid="{00000000-0005-0000-0000-00003E120000}"/>
    <cellStyle name="Halb 3" xfId="4533" xr:uid="{00000000-0005-0000-0000-00003F120000}"/>
    <cellStyle name="hard no" xfId="4534" xr:uid="{00000000-0005-0000-0000-000040120000}"/>
    <cellStyle name="Hard Percent" xfId="4535" xr:uid="{00000000-0005-0000-0000-000041120000}"/>
    <cellStyle name="hardno" xfId="4536" xr:uid="{00000000-0005-0000-0000-000042120000}"/>
    <cellStyle name="Hea" xfId="4537" xr:uid="{00000000-0005-0000-0000-000043120000}"/>
    <cellStyle name="Hea 2" xfId="4538" xr:uid="{00000000-0005-0000-0000-000044120000}"/>
    <cellStyle name="Hea 3" xfId="4539" xr:uid="{00000000-0005-0000-0000-000045120000}"/>
    <cellStyle name="Header" xfId="4540" xr:uid="{00000000-0005-0000-0000-000046120000}"/>
    <cellStyle name="Header 1" xfId="4541" xr:uid="{00000000-0005-0000-0000-000047120000}"/>
    <cellStyle name="Header 2" xfId="4542" xr:uid="{00000000-0005-0000-0000-000048120000}"/>
    <cellStyle name="Header_ATC Services 6+6 Forecast - 051008" xfId="4543" xr:uid="{00000000-0005-0000-0000-000049120000}"/>
    <cellStyle name="headerStyle" xfId="4544" xr:uid="{00000000-0005-0000-0000-00004A120000}"/>
    <cellStyle name="Heading" xfId="4545" xr:uid="{00000000-0005-0000-0000-00004B120000}"/>
    <cellStyle name="Heading 1" xfId="14629" xr:uid="{00000000-0005-0000-0000-00004C120000}"/>
    <cellStyle name="Heading 1 2" xfId="4546" xr:uid="{00000000-0005-0000-0000-00004D120000}"/>
    <cellStyle name="Heading 1 2 2" xfId="4547" xr:uid="{00000000-0005-0000-0000-00004E120000}"/>
    <cellStyle name="Heading 1 2 3" xfId="4548" xr:uid="{00000000-0005-0000-0000-00004F120000}"/>
    <cellStyle name="Heading 1_KTR An-Abflug" xfId="4549" xr:uid="{00000000-0005-0000-0000-000050120000}"/>
    <cellStyle name="Heading 2" xfId="14630" xr:uid="{00000000-0005-0000-0000-000051120000}"/>
    <cellStyle name="Heading 2 2" xfId="4550" xr:uid="{00000000-0005-0000-0000-000052120000}"/>
    <cellStyle name="Heading 2 2 2" xfId="4551" xr:uid="{00000000-0005-0000-0000-000053120000}"/>
    <cellStyle name="Heading 2 2 3" xfId="4552" xr:uid="{00000000-0005-0000-0000-000054120000}"/>
    <cellStyle name="Heading 2_KTR An-Abflug" xfId="4553" xr:uid="{00000000-0005-0000-0000-000055120000}"/>
    <cellStyle name="Heading 3" xfId="14631" xr:uid="{00000000-0005-0000-0000-000056120000}"/>
    <cellStyle name="Heading 3 2" xfId="4554" xr:uid="{00000000-0005-0000-0000-000057120000}"/>
    <cellStyle name="Heading 3_KTR An-Abflug" xfId="4555" xr:uid="{00000000-0005-0000-0000-000058120000}"/>
    <cellStyle name="Heading 4" xfId="14632" xr:uid="{00000000-0005-0000-0000-000059120000}"/>
    <cellStyle name="Heading 4 2" xfId="4556" xr:uid="{00000000-0005-0000-0000-00005A120000}"/>
    <cellStyle name="Heading 4 2 2" xfId="4557" xr:uid="{00000000-0005-0000-0000-00005B120000}"/>
    <cellStyle name="Heading 4 2 3" xfId="4558" xr:uid="{00000000-0005-0000-0000-00005C120000}"/>
    <cellStyle name="Heading 4 2 4" xfId="4559" xr:uid="{00000000-0005-0000-0000-00005D120000}"/>
    <cellStyle name="Heading2" xfId="4560" xr:uid="{00000000-0005-0000-0000-00005E120000}"/>
    <cellStyle name="Heading3" xfId="4561" xr:uid="{00000000-0005-0000-0000-00005F120000}"/>
    <cellStyle name="Headings" xfId="4562" xr:uid="{00000000-0005-0000-0000-000060120000}"/>
    <cellStyle name="HELV8BLUE" xfId="4563" xr:uid="{00000000-0005-0000-0000-000061120000}"/>
    <cellStyle name="Hidden" xfId="4564" xr:uid="{00000000-0005-0000-0000-000062120000}"/>
    <cellStyle name="Hivatkozott cella 2" xfId="4565" xr:uid="{00000000-0005-0000-0000-000063120000}"/>
    <cellStyle name="Hoiatustekst" xfId="4566" xr:uid="{00000000-0005-0000-0000-000064120000}"/>
    <cellStyle name="Hoiatustekst 2" xfId="4567" xr:uid="{00000000-0005-0000-0000-000065120000}"/>
    <cellStyle name="Hoiatustekst 3" xfId="4568" xr:uid="{00000000-0005-0000-0000-000066120000}"/>
    <cellStyle name="HP" xfId="4569" xr:uid="{00000000-0005-0000-0000-000067120000}"/>
    <cellStyle name="Huomautus" xfId="7666" xr:uid="{00000000-0005-0000-0000-000068120000}"/>
    <cellStyle name="Huomautus 10" xfId="4570" xr:uid="{00000000-0005-0000-0000-000069120000}"/>
    <cellStyle name="Huomautus 10 2" xfId="4571" xr:uid="{00000000-0005-0000-0000-00006A120000}"/>
    <cellStyle name="Huomautus 10 2 2" xfId="4572" xr:uid="{00000000-0005-0000-0000-00006B120000}"/>
    <cellStyle name="Huomautus 10 2 2 2" xfId="17452" xr:uid="{412CEC67-C775-45D4-8832-74C950627A8B}"/>
    <cellStyle name="Huomautus 10 2 3" xfId="4573" xr:uid="{00000000-0005-0000-0000-00006C120000}"/>
    <cellStyle name="Huomautus 10 2 3 2" xfId="17453" xr:uid="{3844333B-F235-4C8C-ABD9-458606A91C7A}"/>
    <cellStyle name="Huomautus 10 2 4" xfId="4574" xr:uid="{00000000-0005-0000-0000-00006D120000}"/>
    <cellStyle name="Huomautus 10 2 4 2" xfId="17454" xr:uid="{6E454D9F-CE92-48D5-A22A-51D0D3FE5009}"/>
    <cellStyle name="Huomautus 10 2 5" xfId="4575" xr:uid="{00000000-0005-0000-0000-00006E120000}"/>
    <cellStyle name="Huomautus 10 2 5 2" xfId="17455" xr:uid="{CA2BAE73-4345-44DA-B946-949BEE6EACF6}"/>
    <cellStyle name="Huomautus 10 2 6" xfId="17451" xr:uid="{F59A2D5E-5A97-403B-8240-2EFEE1B3837F}"/>
    <cellStyle name="Huomautus 10 3" xfId="4576" xr:uid="{00000000-0005-0000-0000-00006F120000}"/>
    <cellStyle name="Huomautus 10 3 2" xfId="17456" xr:uid="{491B1ACA-C603-412D-94B2-6BC98C70680A}"/>
    <cellStyle name="Huomautus 10 4" xfId="4577" xr:uid="{00000000-0005-0000-0000-000070120000}"/>
    <cellStyle name="Huomautus 10 4 2" xfId="17457" xr:uid="{E7AE9076-80F1-4864-A0AF-1A5CE47F92A5}"/>
    <cellStyle name="Huomautus 10 5" xfId="4578" xr:uid="{00000000-0005-0000-0000-000071120000}"/>
    <cellStyle name="Huomautus 10 5 2" xfId="17458" xr:uid="{11F73A48-5039-47E9-8F83-DA24CB1592E8}"/>
    <cellStyle name="Huomautus 10 6" xfId="4579" xr:uid="{00000000-0005-0000-0000-000072120000}"/>
    <cellStyle name="Huomautus 10 6 2" xfId="17459" xr:uid="{D0C59F3A-EA46-4D93-B8BE-336E70D4B9C7}"/>
    <cellStyle name="Huomautus 10 7" xfId="17450" xr:uid="{3544DBF3-1D1D-4FCE-9065-1A7B43BDD19B}"/>
    <cellStyle name="Huomautus 11" xfId="4580" xr:uid="{00000000-0005-0000-0000-000073120000}"/>
    <cellStyle name="Huomautus 11 2" xfId="4581" xr:uid="{00000000-0005-0000-0000-000074120000}"/>
    <cellStyle name="Huomautus 11 2 2" xfId="4582" xr:uid="{00000000-0005-0000-0000-000075120000}"/>
    <cellStyle name="Huomautus 11 2 2 2" xfId="17462" xr:uid="{06CFF361-719B-4CD5-BCA2-D68DDC40AD84}"/>
    <cellStyle name="Huomautus 11 2 3" xfId="4583" xr:uid="{00000000-0005-0000-0000-000076120000}"/>
    <cellStyle name="Huomautus 11 2 3 2" xfId="17463" xr:uid="{97000EAB-9B3D-47C2-A797-94A3A802B997}"/>
    <cellStyle name="Huomautus 11 2 4" xfId="4584" xr:uid="{00000000-0005-0000-0000-000077120000}"/>
    <cellStyle name="Huomautus 11 2 4 2" xfId="17464" xr:uid="{9DE1881D-A88F-462D-A004-C1744F5AF5DE}"/>
    <cellStyle name="Huomautus 11 2 5" xfId="4585" xr:uid="{00000000-0005-0000-0000-000078120000}"/>
    <cellStyle name="Huomautus 11 2 5 2" xfId="17465" xr:uid="{A19A28E7-EC76-4145-9E40-13B710174ECB}"/>
    <cellStyle name="Huomautus 11 2 6" xfId="17461" xr:uid="{769CB503-A1B7-49E3-BB42-BB840CE5267E}"/>
    <cellStyle name="Huomautus 11 3" xfId="4586" xr:uid="{00000000-0005-0000-0000-000079120000}"/>
    <cellStyle name="Huomautus 11 3 2" xfId="17466" xr:uid="{69AB8DDB-964B-4770-9640-33D463DE384C}"/>
    <cellStyle name="Huomautus 11 4" xfId="4587" xr:uid="{00000000-0005-0000-0000-00007A120000}"/>
    <cellStyle name="Huomautus 11 4 2" xfId="17467" xr:uid="{B9F8AADC-7015-41FC-B490-91EA45629691}"/>
    <cellStyle name="Huomautus 11 5" xfId="4588" xr:uid="{00000000-0005-0000-0000-00007B120000}"/>
    <cellStyle name="Huomautus 11 5 2" xfId="17468" xr:uid="{8F6AF961-8691-4D92-AFC9-E5AE29FB14BA}"/>
    <cellStyle name="Huomautus 11 6" xfId="4589" xr:uid="{00000000-0005-0000-0000-00007C120000}"/>
    <cellStyle name="Huomautus 11 6 2" xfId="17469" xr:uid="{AEC80B46-EB76-42FD-8525-17E637EBE794}"/>
    <cellStyle name="Huomautus 11 7" xfId="17460" xr:uid="{4A1DE6BD-3A1E-4E9B-870F-55EE651A1F81}"/>
    <cellStyle name="Huomautus 12" xfId="4590" xr:uid="{00000000-0005-0000-0000-00007D120000}"/>
    <cellStyle name="Huomautus 12 2" xfId="4591" xr:uid="{00000000-0005-0000-0000-00007E120000}"/>
    <cellStyle name="Huomautus 12 2 2" xfId="4592" xr:uid="{00000000-0005-0000-0000-00007F120000}"/>
    <cellStyle name="Huomautus 12 2 2 2" xfId="17472" xr:uid="{807FFA40-9EB6-468B-B880-61DA983C79B7}"/>
    <cellStyle name="Huomautus 12 2 3" xfId="4593" xr:uid="{00000000-0005-0000-0000-000080120000}"/>
    <cellStyle name="Huomautus 12 2 3 2" xfId="17473" xr:uid="{BFA5B23D-2FD0-4ABA-B0DE-0C4945373C36}"/>
    <cellStyle name="Huomautus 12 2 4" xfId="4594" xr:uid="{00000000-0005-0000-0000-000081120000}"/>
    <cellStyle name="Huomautus 12 2 4 2" xfId="17474" xr:uid="{7E86A054-96E8-454D-BCB0-2C89A67383ED}"/>
    <cellStyle name="Huomautus 12 2 5" xfId="4595" xr:uid="{00000000-0005-0000-0000-000082120000}"/>
    <cellStyle name="Huomautus 12 2 5 2" xfId="17475" xr:uid="{756F926D-5874-428A-9243-F62134286B6E}"/>
    <cellStyle name="Huomautus 12 2 6" xfId="17471" xr:uid="{5C03B603-DC6A-45B6-81BC-9AF4B8397BE8}"/>
    <cellStyle name="Huomautus 12 3" xfId="4596" xr:uid="{00000000-0005-0000-0000-000083120000}"/>
    <cellStyle name="Huomautus 12 3 2" xfId="17476" xr:uid="{8BE92A3D-580B-435D-BA0E-0443156B73E8}"/>
    <cellStyle name="Huomautus 12 4" xfId="4597" xr:uid="{00000000-0005-0000-0000-000084120000}"/>
    <cellStyle name="Huomautus 12 4 2" xfId="17477" xr:uid="{A818177D-1945-4D46-9915-D4BAAE6B819F}"/>
    <cellStyle name="Huomautus 12 5" xfId="4598" xr:uid="{00000000-0005-0000-0000-000085120000}"/>
    <cellStyle name="Huomautus 12 5 2" xfId="17478" xr:uid="{F1C58CFE-C733-4DFC-9357-EA0CFE03F627}"/>
    <cellStyle name="Huomautus 12 6" xfId="4599" xr:uid="{00000000-0005-0000-0000-000086120000}"/>
    <cellStyle name="Huomautus 12 6 2" xfId="17479" xr:uid="{635ECC31-B034-4EED-8B62-1BDE0AA5588A}"/>
    <cellStyle name="Huomautus 12 7" xfId="17470" xr:uid="{21966F4B-8346-4537-870F-696AF0080B79}"/>
    <cellStyle name="Huomautus 13" xfId="4600" xr:uid="{00000000-0005-0000-0000-000087120000}"/>
    <cellStyle name="Huomautus 13 2" xfId="4601" xr:uid="{00000000-0005-0000-0000-000088120000}"/>
    <cellStyle name="Huomautus 13 2 2" xfId="4602" xr:uid="{00000000-0005-0000-0000-000089120000}"/>
    <cellStyle name="Huomautus 13 2 2 2" xfId="17482" xr:uid="{90EE5349-0FF4-4580-B7E9-12D085D0B870}"/>
    <cellStyle name="Huomautus 13 2 3" xfId="4603" xr:uid="{00000000-0005-0000-0000-00008A120000}"/>
    <cellStyle name="Huomautus 13 2 3 2" xfId="17483" xr:uid="{C73BBEA7-B173-4290-B4D0-F9DCBCD9A8F3}"/>
    <cellStyle name="Huomautus 13 2 4" xfId="4604" xr:uid="{00000000-0005-0000-0000-00008B120000}"/>
    <cellStyle name="Huomautus 13 2 4 2" xfId="17484" xr:uid="{8A679BF1-89D2-4935-8E6B-A657C05EE7ED}"/>
    <cellStyle name="Huomautus 13 2 5" xfId="4605" xr:uid="{00000000-0005-0000-0000-00008C120000}"/>
    <cellStyle name="Huomautus 13 2 5 2" xfId="17485" xr:uid="{D96378AA-0EA4-4073-B848-ED38406DDAA1}"/>
    <cellStyle name="Huomautus 13 2 6" xfId="17481" xr:uid="{F4EF3171-1DC2-47B7-BE5C-E823D7A7B3BA}"/>
    <cellStyle name="Huomautus 13 3" xfId="4606" xr:uid="{00000000-0005-0000-0000-00008D120000}"/>
    <cellStyle name="Huomautus 13 3 2" xfId="17486" xr:uid="{9028DCCE-A610-4BA2-B219-DA35F10D3744}"/>
    <cellStyle name="Huomautus 13 4" xfId="4607" xr:uid="{00000000-0005-0000-0000-00008E120000}"/>
    <cellStyle name="Huomautus 13 4 2" xfId="17487" xr:uid="{676987AB-6633-4B2C-ABF0-16B4DEF95F57}"/>
    <cellStyle name="Huomautus 13 5" xfId="4608" xr:uid="{00000000-0005-0000-0000-00008F120000}"/>
    <cellStyle name="Huomautus 13 5 2" xfId="17488" xr:uid="{CF414525-8268-4BAF-84C4-1113C9B196A7}"/>
    <cellStyle name="Huomautus 13 6" xfId="4609" xr:uid="{00000000-0005-0000-0000-000090120000}"/>
    <cellStyle name="Huomautus 13 6 2" xfId="17489" xr:uid="{41BDE2DD-40C1-4246-A3EF-4FF8712E6B94}"/>
    <cellStyle name="Huomautus 13 7" xfId="17480" xr:uid="{60184159-B749-43C6-BEAA-2F1C3AB71B35}"/>
    <cellStyle name="Huomautus 14" xfId="4610" xr:uid="{00000000-0005-0000-0000-000091120000}"/>
    <cellStyle name="Huomautus 14 2" xfId="4611" xr:uid="{00000000-0005-0000-0000-000092120000}"/>
    <cellStyle name="Huomautus 14 2 2" xfId="4612" xr:uid="{00000000-0005-0000-0000-000093120000}"/>
    <cellStyle name="Huomautus 14 2 2 2" xfId="17492" xr:uid="{5A02563C-AD35-4682-8C7B-98F17D388259}"/>
    <cellStyle name="Huomautus 14 2 3" xfId="4613" xr:uid="{00000000-0005-0000-0000-000094120000}"/>
    <cellStyle name="Huomautus 14 2 3 2" xfId="17493" xr:uid="{4C75EC9B-C6C6-4F4F-A566-768D5A8E109F}"/>
    <cellStyle name="Huomautus 14 2 4" xfId="4614" xr:uid="{00000000-0005-0000-0000-000095120000}"/>
    <cellStyle name="Huomautus 14 2 4 2" xfId="17494" xr:uid="{4D6DAFDB-67B3-4AAD-869F-9848444AB09D}"/>
    <cellStyle name="Huomautus 14 2 5" xfId="4615" xr:uid="{00000000-0005-0000-0000-000096120000}"/>
    <cellStyle name="Huomautus 14 2 5 2" xfId="17495" xr:uid="{4575B0D1-CC63-4E46-8151-D722806747E3}"/>
    <cellStyle name="Huomautus 14 2 6" xfId="17491" xr:uid="{9973C285-39F6-4430-93C0-48767D056E5B}"/>
    <cellStyle name="Huomautus 14 3" xfId="4616" xr:uid="{00000000-0005-0000-0000-000097120000}"/>
    <cellStyle name="Huomautus 14 3 2" xfId="17496" xr:uid="{1EFA841D-9C18-45A5-9F2F-0CB39AA648D5}"/>
    <cellStyle name="Huomautus 14 4" xfId="4617" xr:uid="{00000000-0005-0000-0000-000098120000}"/>
    <cellStyle name="Huomautus 14 4 2" xfId="17497" xr:uid="{4C8D5DFC-628B-4480-9B58-E2DEC6DE76E0}"/>
    <cellStyle name="Huomautus 14 5" xfId="4618" xr:uid="{00000000-0005-0000-0000-000099120000}"/>
    <cellStyle name="Huomautus 14 5 2" xfId="17498" xr:uid="{6AAC13F7-2609-4094-9C47-7B8109D36033}"/>
    <cellStyle name="Huomautus 14 6" xfId="4619" xr:uid="{00000000-0005-0000-0000-00009A120000}"/>
    <cellStyle name="Huomautus 14 6 2" xfId="17499" xr:uid="{55F1393C-FE70-4EC0-AACB-1A67254AF6AB}"/>
    <cellStyle name="Huomautus 14 7" xfId="17490" xr:uid="{599E8CFC-3E33-4C8E-8737-3D1C5DFE5924}"/>
    <cellStyle name="Huomautus 15" xfId="4620" xr:uid="{00000000-0005-0000-0000-00009B120000}"/>
    <cellStyle name="Huomautus 15 2" xfId="4621" xr:uid="{00000000-0005-0000-0000-00009C120000}"/>
    <cellStyle name="Huomautus 15 2 2" xfId="4622" xr:uid="{00000000-0005-0000-0000-00009D120000}"/>
    <cellStyle name="Huomautus 15 2 2 2" xfId="17502" xr:uid="{7F0358CA-AB7E-4B2C-A99E-39BC16C6DB2A}"/>
    <cellStyle name="Huomautus 15 2 3" xfId="4623" xr:uid="{00000000-0005-0000-0000-00009E120000}"/>
    <cellStyle name="Huomautus 15 2 3 2" xfId="17503" xr:uid="{A0F6BA78-7B9D-43F3-9CD6-29692D7FFE2C}"/>
    <cellStyle name="Huomautus 15 2 4" xfId="4624" xr:uid="{00000000-0005-0000-0000-00009F120000}"/>
    <cellStyle name="Huomautus 15 2 4 2" xfId="17504" xr:uid="{774FF600-03E5-450F-BAB0-F543A89730CF}"/>
    <cellStyle name="Huomautus 15 2 5" xfId="4625" xr:uid="{00000000-0005-0000-0000-0000A0120000}"/>
    <cellStyle name="Huomautus 15 2 5 2" xfId="17505" xr:uid="{0AD7F682-C196-4A54-86DB-6DEAB7D220C1}"/>
    <cellStyle name="Huomautus 15 2 6" xfId="17501" xr:uid="{6D15E009-76E8-4CCA-BEA6-B62798273897}"/>
    <cellStyle name="Huomautus 15 3" xfId="4626" xr:uid="{00000000-0005-0000-0000-0000A1120000}"/>
    <cellStyle name="Huomautus 15 3 2" xfId="17506" xr:uid="{6A96FEBA-356F-4F79-9110-77CC15CC3230}"/>
    <cellStyle name="Huomautus 15 4" xfId="4627" xr:uid="{00000000-0005-0000-0000-0000A2120000}"/>
    <cellStyle name="Huomautus 15 4 2" xfId="17507" xr:uid="{690F293F-BF9E-4D55-A6A8-3BA0B8C5D7A5}"/>
    <cellStyle name="Huomautus 15 5" xfId="4628" xr:uid="{00000000-0005-0000-0000-0000A3120000}"/>
    <cellStyle name="Huomautus 15 5 2" xfId="17508" xr:uid="{C1DC9AA8-4717-4474-8ABC-D74C699E6EFC}"/>
    <cellStyle name="Huomautus 15 6" xfId="4629" xr:uid="{00000000-0005-0000-0000-0000A4120000}"/>
    <cellStyle name="Huomautus 15 6 2" xfId="17509" xr:uid="{A1CCC45E-4DDB-4AC6-ADB0-5D37BF94600D}"/>
    <cellStyle name="Huomautus 15 7" xfId="17500" xr:uid="{BC0609BD-5A1E-4558-90B5-7A57A49ED987}"/>
    <cellStyle name="Huomautus 16" xfId="4630" xr:uid="{00000000-0005-0000-0000-0000A5120000}"/>
    <cellStyle name="Huomautus 16 2" xfId="4631" xr:uid="{00000000-0005-0000-0000-0000A6120000}"/>
    <cellStyle name="Huomautus 16 2 2" xfId="4632" xr:uid="{00000000-0005-0000-0000-0000A7120000}"/>
    <cellStyle name="Huomautus 16 2 2 2" xfId="17512" xr:uid="{6B567E7C-4911-4D91-BB9C-76BAC77C4ADA}"/>
    <cellStyle name="Huomautus 16 2 3" xfId="4633" xr:uid="{00000000-0005-0000-0000-0000A8120000}"/>
    <cellStyle name="Huomautus 16 2 3 2" xfId="17513" xr:uid="{4238EFF6-D5F6-43A9-B454-1DAF8ECC3FDB}"/>
    <cellStyle name="Huomautus 16 2 4" xfId="4634" xr:uid="{00000000-0005-0000-0000-0000A9120000}"/>
    <cellStyle name="Huomautus 16 2 4 2" xfId="17514" xr:uid="{56ABB65F-C583-4659-939F-F03C31E7FD05}"/>
    <cellStyle name="Huomautus 16 2 5" xfId="4635" xr:uid="{00000000-0005-0000-0000-0000AA120000}"/>
    <cellStyle name="Huomautus 16 2 5 2" xfId="17515" xr:uid="{A1FD1389-B813-4936-B9C9-5FE8FE93AF8F}"/>
    <cellStyle name="Huomautus 16 2 6" xfId="17511" xr:uid="{8937287D-4266-4AD6-946C-0F99F85841FC}"/>
    <cellStyle name="Huomautus 16 3" xfId="4636" xr:uid="{00000000-0005-0000-0000-0000AB120000}"/>
    <cellStyle name="Huomautus 16 3 2" xfId="17516" xr:uid="{00F5DBAB-FC33-4277-9526-6C78C5A33D37}"/>
    <cellStyle name="Huomautus 16 4" xfId="4637" xr:uid="{00000000-0005-0000-0000-0000AC120000}"/>
    <cellStyle name="Huomautus 16 4 2" xfId="17517" xr:uid="{5D15784C-4FBE-4F1A-9B75-84DC6F3AF6FB}"/>
    <cellStyle name="Huomautus 16 5" xfId="4638" xr:uid="{00000000-0005-0000-0000-0000AD120000}"/>
    <cellStyle name="Huomautus 16 5 2" xfId="17518" xr:uid="{B750474E-346E-468F-A522-587C27A716C6}"/>
    <cellStyle name="Huomautus 16 6" xfId="4639" xr:uid="{00000000-0005-0000-0000-0000AE120000}"/>
    <cellStyle name="Huomautus 16 6 2" xfId="17519" xr:uid="{7DD580B9-6B79-410C-93A4-C83DC7B96C57}"/>
    <cellStyle name="Huomautus 16 7" xfId="17510" xr:uid="{28D80818-E0A9-4D10-B9F5-0A4755F355F8}"/>
    <cellStyle name="Huomautus 17" xfId="4640" xr:uid="{00000000-0005-0000-0000-0000AF120000}"/>
    <cellStyle name="Huomautus 17 2" xfId="4641" xr:uid="{00000000-0005-0000-0000-0000B0120000}"/>
    <cellStyle name="Huomautus 17 2 2" xfId="4642" xr:uid="{00000000-0005-0000-0000-0000B1120000}"/>
    <cellStyle name="Huomautus 17 2 2 2" xfId="17522" xr:uid="{C0F1FC76-591F-4397-85C3-FC41F0EFFB77}"/>
    <cellStyle name="Huomautus 17 2 3" xfId="4643" xr:uid="{00000000-0005-0000-0000-0000B2120000}"/>
    <cellStyle name="Huomautus 17 2 3 2" xfId="17523" xr:uid="{CFFE214E-92D4-4586-BC47-DF5F9069E1A8}"/>
    <cellStyle name="Huomautus 17 2 4" xfId="4644" xr:uid="{00000000-0005-0000-0000-0000B3120000}"/>
    <cellStyle name="Huomautus 17 2 4 2" xfId="17524" xr:uid="{2C7913F2-47E4-4701-9F02-C05C530504A9}"/>
    <cellStyle name="Huomautus 17 2 5" xfId="4645" xr:uid="{00000000-0005-0000-0000-0000B4120000}"/>
    <cellStyle name="Huomautus 17 2 5 2" xfId="17525" xr:uid="{D2CF7368-A0D3-49BD-9645-3DEC241CDC49}"/>
    <cellStyle name="Huomautus 17 2 6" xfId="17521" xr:uid="{EB1B6C64-0BE2-4085-A6A4-EF06D4B32B07}"/>
    <cellStyle name="Huomautus 17 3" xfId="4646" xr:uid="{00000000-0005-0000-0000-0000B5120000}"/>
    <cellStyle name="Huomautus 17 3 2" xfId="17526" xr:uid="{6CBD9F28-504D-4E6D-91A1-2BB92065B33A}"/>
    <cellStyle name="Huomautus 17 4" xfId="4647" xr:uid="{00000000-0005-0000-0000-0000B6120000}"/>
    <cellStyle name="Huomautus 17 4 2" xfId="17527" xr:uid="{C0BDB4E4-ABD7-4223-9B64-857205599F0A}"/>
    <cellStyle name="Huomautus 17 5" xfId="4648" xr:uid="{00000000-0005-0000-0000-0000B7120000}"/>
    <cellStyle name="Huomautus 17 5 2" xfId="17528" xr:uid="{518A19E5-A98C-4B39-9DFB-A2241CB61B9C}"/>
    <cellStyle name="Huomautus 17 6" xfId="4649" xr:uid="{00000000-0005-0000-0000-0000B8120000}"/>
    <cellStyle name="Huomautus 17 6 2" xfId="17529" xr:uid="{0D17822A-B4D0-4A72-8F1D-683E405AC1A9}"/>
    <cellStyle name="Huomautus 17 7" xfId="17520" xr:uid="{8A40938B-D8B2-4866-8469-BF74542B81DF}"/>
    <cellStyle name="Huomautus 18" xfId="4650" xr:uid="{00000000-0005-0000-0000-0000B9120000}"/>
    <cellStyle name="Huomautus 18 2" xfId="4651" xr:uid="{00000000-0005-0000-0000-0000BA120000}"/>
    <cellStyle name="Huomautus 18 2 2" xfId="4652" xr:uid="{00000000-0005-0000-0000-0000BB120000}"/>
    <cellStyle name="Huomautus 18 2 2 2" xfId="17532" xr:uid="{AD9179C9-0422-4273-9136-DCBB84359E66}"/>
    <cellStyle name="Huomautus 18 2 3" xfId="4653" xr:uid="{00000000-0005-0000-0000-0000BC120000}"/>
    <cellStyle name="Huomautus 18 2 3 2" xfId="17533" xr:uid="{211A9901-5BE6-4285-9210-53B0AE429174}"/>
    <cellStyle name="Huomautus 18 2 4" xfId="4654" xr:uid="{00000000-0005-0000-0000-0000BD120000}"/>
    <cellStyle name="Huomautus 18 2 4 2" xfId="17534" xr:uid="{A2658576-0829-4F30-8DEB-A2EEF7F9F9CF}"/>
    <cellStyle name="Huomautus 18 2 5" xfId="4655" xr:uid="{00000000-0005-0000-0000-0000BE120000}"/>
    <cellStyle name="Huomautus 18 2 5 2" xfId="17535" xr:uid="{4332F9A0-1893-42BC-91B5-E1BA015569FF}"/>
    <cellStyle name="Huomautus 18 2 6" xfId="17531" xr:uid="{02426A36-742F-430E-BC57-A70CF20D49A9}"/>
    <cellStyle name="Huomautus 18 3" xfId="4656" xr:uid="{00000000-0005-0000-0000-0000BF120000}"/>
    <cellStyle name="Huomautus 18 3 2" xfId="17536" xr:uid="{49E78D82-6F43-48D1-BBA8-CAA1AD64737E}"/>
    <cellStyle name="Huomautus 18 4" xfId="4657" xr:uid="{00000000-0005-0000-0000-0000C0120000}"/>
    <cellStyle name="Huomautus 18 4 2" xfId="17537" xr:uid="{32643FB3-433D-4B78-A2D6-148D2F1C754E}"/>
    <cellStyle name="Huomautus 18 5" xfId="4658" xr:uid="{00000000-0005-0000-0000-0000C1120000}"/>
    <cellStyle name="Huomautus 18 5 2" xfId="17538" xr:uid="{35DA7603-DE3D-4D9A-BB4A-25B75EA94D8D}"/>
    <cellStyle name="Huomautus 18 6" xfId="4659" xr:uid="{00000000-0005-0000-0000-0000C2120000}"/>
    <cellStyle name="Huomautus 18 6 2" xfId="17539" xr:uid="{D3F41639-BAC7-48E7-B1FF-5AFF4985CB94}"/>
    <cellStyle name="Huomautus 18 7" xfId="17530" xr:uid="{C0A364E4-782F-4B1F-B97F-C4A0C1276983}"/>
    <cellStyle name="Huomautus 19" xfId="4660" xr:uid="{00000000-0005-0000-0000-0000C3120000}"/>
    <cellStyle name="Huomautus 19 2" xfId="4661" xr:uid="{00000000-0005-0000-0000-0000C4120000}"/>
    <cellStyle name="Huomautus 19 2 2" xfId="17541" xr:uid="{C3DABD23-E5CA-4D01-88D9-D39A22DC8F86}"/>
    <cellStyle name="Huomautus 19 3" xfId="4662" xr:uid="{00000000-0005-0000-0000-0000C5120000}"/>
    <cellStyle name="Huomautus 19 3 2" xfId="17542" xr:uid="{D24E4A07-3F43-4A89-B049-269008D98183}"/>
    <cellStyle name="Huomautus 19 4" xfId="4663" xr:uid="{00000000-0005-0000-0000-0000C6120000}"/>
    <cellStyle name="Huomautus 19 4 2" xfId="17543" xr:uid="{D8704B2F-4789-40B7-8836-A1D5C0ED8E2D}"/>
    <cellStyle name="Huomautus 19 5" xfId="4664" xr:uid="{00000000-0005-0000-0000-0000C7120000}"/>
    <cellStyle name="Huomautus 19 5 2" xfId="17544" xr:uid="{D935351D-D91F-49EC-99B7-C4488450A7A3}"/>
    <cellStyle name="Huomautus 19 6" xfId="17540" xr:uid="{A48D3D7F-0E78-4CE6-8FAF-B13D3669C0A0}"/>
    <cellStyle name="Huomautus 2" xfId="4665" xr:uid="{00000000-0005-0000-0000-0000C8120000}"/>
    <cellStyle name="Huomautus 2 2" xfId="4666" xr:uid="{00000000-0005-0000-0000-0000C9120000}"/>
    <cellStyle name="Huomautus 2 2 2" xfId="4667" xr:uid="{00000000-0005-0000-0000-0000CA120000}"/>
    <cellStyle name="Huomautus 2 2 2 2" xfId="17547" xr:uid="{44725605-36C1-438A-9C0B-A28485106AA4}"/>
    <cellStyle name="Huomautus 2 2 3" xfId="4668" xr:uid="{00000000-0005-0000-0000-0000CB120000}"/>
    <cellStyle name="Huomautus 2 2 3 2" xfId="17548" xr:uid="{312F13EB-B2F9-4075-A0B2-633B52FB980F}"/>
    <cellStyle name="Huomautus 2 2 4" xfId="4669" xr:uid="{00000000-0005-0000-0000-0000CC120000}"/>
    <cellStyle name="Huomautus 2 2 4 2" xfId="17549" xr:uid="{EE26817B-6878-4C73-9416-AAA55B3B5718}"/>
    <cellStyle name="Huomautus 2 2 5" xfId="4670" xr:uid="{00000000-0005-0000-0000-0000CD120000}"/>
    <cellStyle name="Huomautus 2 2 5 2" xfId="17550" xr:uid="{6BD27B89-AFF7-4E9E-BAF8-30B9C7CD9262}"/>
    <cellStyle name="Huomautus 2 2 6" xfId="17546" xr:uid="{7FD11841-F193-490E-84C7-0BA05A7D28C1}"/>
    <cellStyle name="Huomautus 2 3" xfId="4671" xr:uid="{00000000-0005-0000-0000-0000CE120000}"/>
    <cellStyle name="Huomautus 2 3 2" xfId="17551" xr:uid="{742F1BC4-069C-48E7-8E79-7433D210B706}"/>
    <cellStyle name="Huomautus 2 4" xfId="4672" xr:uid="{00000000-0005-0000-0000-0000CF120000}"/>
    <cellStyle name="Huomautus 2 4 2" xfId="17552" xr:uid="{BB4F667B-2E81-45B8-99D1-ED97D42B2C4C}"/>
    <cellStyle name="Huomautus 2 5" xfId="4673" xr:uid="{00000000-0005-0000-0000-0000D0120000}"/>
    <cellStyle name="Huomautus 2 5 2" xfId="17553" xr:uid="{195D3D55-E1C2-453E-84C2-90F7ECF8831B}"/>
    <cellStyle name="Huomautus 2 6" xfId="4674" xr:uid="{00000000-0005-0000-0000-0000D1120000}"/>
    <cellStyle name="Huomautus 2 6 2" xfId="17554" xr:uid="{0C4302AD-FBED-4964-9E7F-25F4054509B4}"/>
    <cellStyle name="Huomautus 2 7" xfId="14938" xr:uid="{00000000-0005-0000-0000-0000D2120000}"/>
    <cellStyle name="Huomautus 2 7 2" xfId="25731" xr:uid="{AB5AD349-80DE-4E11-B71D-946DD4A30238}"/>
    <cellStyle name="Huomautus 2 8" xfId="17545" xr:uid="{3AB7A063-B29B-41A8-94B5-F57125169401}"/>
    <cellStyle name="Huomautus 2_PGM_CHECK" xfId="14803" xr:uid="{00000000-0005-0000-0000-0000D3120000}"/>
    <cellStyle name="Huomautus 20" xfId="4675" xr:uid="{00000000-0005-0000-0000-0000D4120000}"/>
    <cellStyle name="Huomautus 20 2" xfId="17555" xr:uid="{6223E04B-8626-492F-818E-A2E2D3EF5B8D}"/>
    <cellStyle name="Huomautus 21" xfId="4676" xr:uid="{00000000-0005-0000-0000-0000D5120000}"/>
    <cellStyle name="Huomautus 21 2" xfId="17556" xr:uid="{6DCAD41C-A912-4D50-94D6-0928AD1C9015}"/>
    <cellStyle name="Huomautus 22" xfId="4677" xr:uid="{00000000-0005-0000-0000-0000D6120000}"/>
    <cellStyle name="Huomautus 22 2" xfId="17557" xr:uid="{95F2FDCE-331A-4510-9FB4-260CD2995552}"/>
    <cellStyle name="Huomautus 23" xfId="4678" xr:uid="{00000000-0005-0000-0000-0000D7120000}"/>
    <cellStyle name="Huomautus 23 2" xfId="17558" xr:uid="{05E8A93B-217F-4FB5-A4B0-6AA51E140072}"/>
    <cellStyle name="Huomautus 24" xfId="14937" xr:uid="{00000000-0005-0000-0000-0000D8120000}"/>
    <cellStyle name="Huomautus 24 2" xfId="25730" xr:uid="{62386A51-1E0B-4776-A8A9-6CE4537D7AA1}"/>
    <cellStyle name="Huomautus 25" xfId="19448" xr:uid="{5E8FE373-E722-41E9-9D39-75FEBC9829F6}"/>
    <cellStyle name="Huomautus 3" xfId="4679" xr:uid="{00000000-0005-0000-0000-0000D9120000}"/>
    <cellStyle name="Huomautus 3 2" xfId="4680" xr:uid="{00000000-0005-0000-0000-0000DA120000}"/>
    <cellStyle name="Huomautus 3 2 2" xfId="4681" xr:uid="{00000000-0005-0000-0000-0000DB120000}"/>
    <cellStyle name="Huomautus 3 2 2 2" xfId="17561" xr:uid="{05D1B7A9-70E0-4956-973C-59CE7153A056}"/>
    <cellStyle name="Huomautus 3 2 3" xfId="4682" xr:uid="{00000000-0005-0000-0000-0000DC120000}"/>
    <cellStyle name="Huomautus 3 2 3 2" xfId="17562" xr:uid="{8320F2C4-8F8B-4A41-A752-E18996AA0A44}"/>
    <cellStyle name="Huomautus 3 2 4" xfId="4683" xr:uid="{00000000-0005-0000-0000-0000DD120000}"/>
    <cellStyle name="Huomautus 3 2 4 2" xfId="17563" xr:uid="{5812A299-E7C7-4A78-95D6-9CD5D2DDC792}"/>
    <cellStyle name="Huomautus 3 2 5" xfId="4684" xr:uid="{00000000-0005-0000-0000-0000DE120000}"/>
    <cellStyle name="Huomautus 3 2 5 2" xfId="17564" xr:uid="{A72DFF89-AD27-4072-B598-B986FBD9FE0F}"/>
    <cellStyle name="Huomautus 3 2 6" xfId="17560" xr:uid="{074D401E-FC74-447C-9779-4D96D813AFFD}"/>
    <cellStyle name="Huomautus 3 3" xfId="4685" xr:uid="{00000000-0005-0000-0000-0000DF120000}"/>
    <cellStyle name="Huomautus 3 3 2" xfId="17565" xr:uid="{97C45A4C-EF36-4B95-B2CC-C63DE3DB51A0}"/>
    <cellStyle name="Huomautus 3 4" xfId="4686" xr:uid="{00000000-0005-0000-0000-0000E0120000}"/>
    <cellStyle name="Huomautus 3 4 2" xfId="17566" xr:uid="{EDB00348-942D-4E40-95BF-30C76EFE1B6E}"/>
    <cellStyle name="Huomautus 3 5" xfId="4687" xr:uid="{00000000-0005-0000-0000-0000E1120000}"/>
    <cellStyle name="Huomautus 3 5 2" xfId="17567" xr:uid="{FAAF9BDB-14BE-4F1A-89C2-C6F52D748964}"/>
    <cellStyle name="Huomautus 3 6" xfId="4688" xr:uid="{00000000-0005-0000-0000-0000E2120000}"/>
    <cellStyle name="Huomautus 3 6 2" xfId="17568" xr:uid="{BF0CC779-C7AC-48F6-BAE9-72FB270DFA8F}"/>
    <cellStyle name="Huomautus 3 7" xfId="17559" xr:uid="{A42B3806-D3AF-416C-BBA3-5B3537AF5579}"/>
    <cellStyle name="Huomautus 4" xfId="4689" xr:uid="{00000000-0005-0000-0000-0000E3120000}"/>
    <cellStyle name="Huomautus 4 2" xfId="4690" xr:uid="{00000000-0005-0000-0000-0000E4120000}"/>
    <cellStyle name="Huomautus 4 2 2" xfId="4691" xr:uid="{00000000-0005-0000-0000-0000E5120000}"/>
    <cellStyle name="Huomautus 4 2 2 2" xfId="17571" xr:uid="{AC565EE0-7A35-4EA4-881E-92E85690677F}"/>
    <cellStyle name="Huomautus 4 2 3" xfId="4692" xr:uid="{00000000-0005-0000-0000-0000E6120000}"/>
    <cellStyle name="Huomautus 4 2 3 2" xfId="17572" xr:uid="{7763DAD8-33C0-4E60-8664-97D571E47E04}"/>
    <cellStyle name="Huomautus 4 2 4" xfId="4693" xr:uid="{00000000-0005-0000-0000-0000E7120000}"/>
    <cellStyle name="Huomautus 4 2 4 2" xfId="17573" xr:uid="{E9E6EE97-ACE1-4DB4-BD2D-F20619240759}"/>
    <cellStyle name="Huomautus 4 2 5" xfId="4694" xr:uid="{00000000-0005-0000-0000-0000E8120000}"/>
    <cellStyle name="Huomautus 4 2 5 2" xfId="17574" xr:uid="{6FF167F4-33FB-40CD-8692-F00AB15091B2}"/>
    <cellStyle name="Huomautus 4 2 6" xfId="17570" xr:uid="{F3AEBE0B-FCAA-4D0F-A6CD-C50F4ED993DD}"/>
    <cellStyle name="Huomautus 4 3" xfId="4695" xr:uid="{00000000-0005-0000-0000-0000E9120000}"/>
    <cellStyle name="Huomautus 4 3 2" xfId="17575" xr:uid="{9C692559-92F5-490F-B705-0E5B8794FB32}"/>
    <cellStyle name="Huomautus 4 4" xfId="4696" xr:uid="{00000000-0005-0000-0000-0000EA120000}"/>
    <cellStyle name="Huomautus 4 4 2" xfId="17576" xr:uid="{D59052E3-8FE8-4C56-894E-5C4C311D42E2}"/>
    <cellStyle name="Huomautus 4 5" xfId="4697" xr:uid="{00000000-0005-0000-0000-0000EB120000}"/>
    <cellStyle name="Huomautus 4 5 2" xfId="17577" xr:uid="{DCC6E6D6-AFFD-4EA0-BF1A-D42DFEF50B2F}"/>
    <cellStyle name="Huomautus 4 6" xfId="4698" xr:uid="{00000000-0005-0000-0000-0000EC120000}"/>
    <cellStyle name="Huomautus 4 6 2" xfId="17578" xr:uid="{DE0DB858-AEE3-4143-880D-DCFA8BE29B23}"/>
    <cellStyle name="Huomautus 4 7" xfId="17569" xr:uid="{5CC07BEE-C020-4E3B-A6BD-0A1EEF093CCE}"/>
    <cellStyle name="Huomautus 5" xfId="4699" xr:uid="{00000000-0005-0000-0000-0000ED120000}"/>
    <cellStyle name="Huomautus 5 2" xfId="4700" xr:uid="{00000000-0005-0000-0000-0000EE120000}"/>
    <cellStyle name="Huomautus 5 2 2" xfId="4701" xr:uid="{00000000-0005-0000-0000-0000EF120000}"/>
    <cellStyle name="Huomautus 5 2 2 2" xfId="17581" xr:uid="{DCF42707-5AD9-4AD4-B781-49E8873CE487}"/>
    <cellStyle name="Huomautus 5 2 3" xfId="4702" xr:uid="{00000000-0005-0000-0000-0000F0120000}"/>
    <cellStyle name="Huomautus 5 2 3 2" xfId="17582" xr:uid="{2BB11D18-9C58-459C-96EB-DE9470593494}"/>
    <cellStyle name="Huomautus 5 2 4" xfId="4703" xr:uid="{00000000-0005-0000-0000-0000F1120000}"/>
    <cellStyle name="Huomautus 5 2 4 2" xfId="17583" xr:uid="{F708590A-3468-49CF-B30F-D9ADA5ACB3F4}"/>
    <cellStyle name="Huomautus 5 2 5" xfId="4704" xr:uid="{00000000-0005-0000-0000-0000F2120000}"/>
    <cellStyle name="Huomautus 5 2 5 2" xfId="17584" xr:uid="{244B88D5-2C6A-472C-B3BA-31476AC794FD}"/>
    <cellStyle name="Huomautus 5 2 6" xfId="17580" xr:uid="{D7802C52-939A-49B7-B778-5FEFDB98B828}"/>
    <cellStyle name="Huomautus 5 3" xfId="4705" xr:uid="{00000000-0005-0000-0000-0000F3120000}"/>
    <cellStyle name="Huomautus 5 3 2" xfId="17585" xr:uid="{7541DCEF-52AD-41F8-BDDA-30011C1F2739}"/>
    <cellStyle name="Huomautus 5 4" xfId="4706" xr:uid="{00000000-0005-0000-0000-0000F4120000}"/>
    <cellStyle name="Huomautus 5 4 2" xfId="17586" xr:uid="{0A0B0677-03EF-423A-9B82-2C6CF28B832E}"/>
    <cellStyle name="Huomautus 5 5" xfId="4707" xr:uid="{00000000-0005-0000-0000-0000F5120000}"/>
    <cellStyle name="Huomautus 5 5 2" xfId="17587" xr:uid="{FB056675-183B-4C3B-879E-24F70661CA8A}"/>
    <cellStyle name="Huomautus 5 6" xfId="4708" xr:uid="{00000000-0005-0000-0000-0000F6120000}"/>
    <cellStyle name="Huomautus 5 6 2" xfId="17588" xr:uid="{D0F53F46-FD93-49A1-98AB-2707C5B0AD9E}"/>
    <cellStyle name="Huomautus 5 7" xfId="17579" xr:uid="{1CF35115-941A-42C3-87AC-4DD193E42E55}"/>
    <cellStyle name="Huomautus 6" xfId="4709" xr:uid="{00000000-0005-0000-0000-0000F7120000}"/>
    <cellStyle name="Huomautus 6 2" xfId="4710" xr:uid="{00000000-0005-0000-0000-0000F8120000}"/>
    <cellStyle name="Huomautus 6 2 2" xfId="4711" xr:uid="{00000000-0005-0000-0000-0000F9120000}"/>
    <cellStyle name="Huomautus 6 2 2 2" xfId="17591" xr:uid="{FF0EDB0D-54EE-4089-86CE-A0B12DF94C2E}"/>
    <cellStyle name="Huomautus 6 2 3" xfId="4712" xr:uid="{00000000-0005-0000-0000-0000FA120000}"/>
    <cellStyle name="Huomautus 6 2 3 2" xfId="17592" xr:uid="{0A0C16C1-876E-413E-9FF3-C5B30C9B3A37}"/>
    <cellStyle name="Huomautus 6 2 4" xfId="4713" xr:uid="{00000000-0005-0000-0000-0000FB120000}"/>
    <cellStyle name="Huomautus 6 2 4 2" xfId="17593" xr:uid="{D1DA2703-8E37-4BDC-82C4-0CA613F1371D}"/>
    <cellStyle name="Huomautus 6 2 5" xfId="4714" xr:uid="{00000000-0005-0000-0000-0000FC120000}"/>
    <cellStyle name="Huomautus 6 2 5 2" xfId="17594" xr:uid="{8F549A61-4F3C-49E2-BA5E-55C1FB2126E3}"/>
    <cellStyle name="Huomautus 6 2 6" xfId="17590" xr:uid="{41E93C8A-0B79-4BB5-8083-9DB602C63181}"/>
    <cellStyle name="Huomautus 6 3" xfId="4715" xr:uid="{00000000-0005-0000-0000-0000FD120000}"/>
    <cellStyle name="Huomautus 6 3 2" xfId="17595" xr:uid="{3213772F-5920-4756-8125-84568DCA46EF}"/>
    <cellStyle name="Huomautus 6 4" xfId="4716" xr:uid="{00000000-0005-0000-0000-0000FE120000}"/>
    <cellStyle name="Huomautus 6 4 2" xfId="17596" xr:uid="{A4B5A444-037F-46FA-B680-C40AA1126297}"/>
    <cellStyle name="Huomautus 6 5" xfId="4717" xr:uid="{00000000-0005-0000-0000-0000FF120000}"/>
    <cellStyle name="Huomautus 6 5 2" xfId="17597" xr:uid="{DA029192-063F-42F2-B9EB-6E0258ACD948}"/>
    <cellStyle name="Huomautus 6 6" xfId="4718" xr:uid="{00000000-0005-0000-0000-000000130000}"/>
    <cellStyle name="Huomautus 6 6 2" xfId="17598" xr:uid="{A5BADB17-1806-4298-AFD0-7B38F6959331}"/>
    <cellStyle name="Huomautus 6 7" xfId="17589" xr:uid="{EC2AB8EA-FB23-4234-B19C-A72B52D80604}"/>
    <cellStyle name="Huomautus 7" xfId="4719" xr:uid="{00000000-0005-0000-0000-000001130000}"/>
    <cellStyle name="Huomautus 7 2" xfId="4720" xr:uid="{00000000-0005-0000-0000-000002130000}"/>
    <cellStyle name="Huomautus 7 2 2" xfId="4721" xr:uid="{00000000-0005-0000-0000-000003130000}"/>
    <cellStyle name="Huomautus 7 2 2 2" xfId="17601" xr:uid="{CE871F60-BE03-4A7F-8815-7119DD3860B9}"/>
    <cellStyle name="Huomautus 7 2 3" xfId="4722" xr:uid="{00000000-0005-0000-0000-000004130000}"/>
    <cellStyle name="Huomautus 7 2 3 2" xfId="17602" xr:uid="{031C3B3B-FA7C-4969-B593-87EDF087C16C}"/>
    <cellStyle name="Huomautus 7 2 4" xfId="4723" xr:uid="{00000000-0005-0000-0000-000005130000}"/>
    <cellStyle name="Huomautus 7 2 4 2" xfId="17603" xr:uid="{BA35BA60-D142-491C-8A73-9F384F8318E4}"/>
    <cellStyle name="Huomautus 7 2 5" xfId="4724" xr:uid="{00000000-0005-0000-0000-000006130000}"/>
    <cellStyle name="Huomautus 7 2 5 2" xfId="17604" xr:uid="{28001915-E24B-4DB1-925A-29A036A71697}"/>
    <cellStyle name="Huomautus 7 2 6" xfId="17600" xr:uid="{97C858AD-0F89-4012-8891-B0AB49C45E89}"/>
    <cellStyle name="Huomautus 7 3" xfId="4725" xr:uid="{00000000-0005-0000-0000-000007130000}"/>
    <cellStyle name="Huomautus 7 3 2" xfId="17605" xr:uid="{5DD77E6E-52B4-4D09-95A5-7612A91A65F6}"/>
    <cellStyle name="Huomautus 7 4" xfId="4726" xr:uid="{00000000-0005-0000-0000-000008130000}"/>
    <cellStyle name="Huomautus 7 4 2" xfId="17606" xr:uid="{FCF37258-29C4-4DAB-A53B-DA47898CF57F}"/>
    <cellStyle name="Huomautus 7 5" xfId="4727" xr:uid="{00000000-0005-0000-0000-000009130000}"/>
    <cellStyle name="Huomautus 7 5 2" xfId="17607" xr:uid="{B3FA8042-B787-4937-85DB-3C91C3C73F8A}"/>
    <cellStyle name="Huomautus 7 6" xfId="4728" xr:uid="{00000000-0005-0000-0000-00000A130000}"/>
    <cellStyle name="Huomautus 7 6 2" xfId="17608" xr:uid="{427F4D4A-E15F-4108-B4AD-14E67F445E5A}"/>
    <cellStyle name="Huomautus 7 7" xfId="17599" xr:uid="{BC3B3A83-94C9-4D52-A02E-12F54FA305D4}"/>
    <cellStyle name="Huomautus 8" xfId="4729" xr:uid="{00000000-0005-0000-0000-00000B130000}"/>
    <cellStyle name="Huomautus 8 2" xfId="4730" xr:uid="{00000000-0005-0000-0000-00000C130000}"/>
    <cellStyle name="Huomautus 8 2 2" xfId="4731" xr:uid="{00000000-0005-0000-0000-00000D130000}"/>
    <cellStyle name="Huomautus 8 2 2 2" xfId="17611" xr:uid="{93E4B80E-45AA-401E-8866-5C53DB4D5322}"/>
    <cellStyle name="Huomautus 8 2 3" xfId="4732" xr:uid="{00000000-0005-0000-0000-00000E130000}"/>
    <cellStyle name="Huomautus 8 2 3 2" xfId="17612" xr:uid="{A305D0DE-A966-4075-A6C6-272723640F69}"/>
    <cellStyle name="Huomautus 8 2 4" xfId="4733" xr:uid="{00000000-0005-0000-0000-00000F130000}"/>
    <cellStyle name="Huomautus 8 2 4 2" xfId="17613" xr:uid="{076F1F8E-1C15-47CE-9AAA-B1E609ABDA7A}"/>
    <cellStyle name="Huomautus 8 2 5" xfId="4734" xr:uid="{00000000-0005-0000-0000-000010130000}"/>
    <cellStyle name="Huomautus 8 2 5 2" xfId="17614" xr:uid="{6E59CA9C-D3DD-438E-B6D8-03BC810FB873}"/>
    <cellStyle name="Huomautus 8 2 6" xfId="17610" xr:uid="{D6AE89F4-7B43-4FED-BE0F-EFA82001C35D}"/>
    <cellStyle name="Huomautus 8 3" xfId="4735" xr:uid="{00000000-0005-0000-0000-000011130000}"/>
    <cellStyle name="Huomautus 8 3 2" xfId="17615" xr:uid="{ABA5B7EC-BC95-479F-B304-70C8EC33EDC3}"/>
    <cellStyle name="Huomautus 8 4" xfId="4736" xr:uid="{00000000-0005-0000-0000-000012130000}"/>
    <cellStyle name="Huomautus 8 4 2" xfId="17616" xr:uid="{2FA49267-482C-41EA-B5D3-F390BEDE1819}"/>
    <cellStyle name="Huomautus 8 5" xfId="4737" xr:uid="{00000000-0005-0000-0000-000013130000}"/>
    <cellStyle name="Huomautus 8 5 2" xfId="17617" xr:uid="{B26BE6DE-E719-4A89-A3DD-40587705CD01}"/>
    <cellStyle name="Huomautus 8 6" xfId="4738" xr:uid="{00000000-0005-0000-0000-000014130000}"/>
    <cellStyle name="Huomautus 8 6 2" xfId="17618" xr:uid="{A3B7CD3B-4DD5-4202-BD3C-F36D7B393AB7}"/>
    <cellStyle name="Huomautus 8 7" xfId="17609" xr:uid="{DDD58826-42EB-4717-AEDA-F8E712D8C085}"/>
    <cellStyle name="Huomautus 9" xfId="4739" xr:uid="{00000000-0005-0000-0000-000015130000}"/>
    <cellStyle name="Huomautus 9 2" xfId="4740" xr:uid="{00000000-0005-0000-0000-000016130000}"/>
    <cellStyle name="Huomautus 9 2 2" xfId="4741" xr:uid="{00000000-0005-0000-0000-000017130000}"/>
    <cellStyle name="Huomautus 9 2 2 2" xfId="17621" xr:uid="{42E23F62-D720-47CE-9795-A80DFA3CA4D6}"/>
    <cellStyle name="Huomautus 9 2 3" xfId="4742" xr:uid="{00000000-0005-0000-0000-000018130000}"/>
    <cellStyle name="Huomautus 9 2 3 2" xfId="17622" xr:uid="{1B200833-11B3-4780-A54E-60EBFF2D8A10}"/>
    <cellStyle name="Huomautus 9 2 4" xfId="4743" xr:uid="{00000000-0005-0000-0000-000019130000}"/>
    <cellStyle name="Huomautus 9 2 4 2" xfId="17623" xr:uid="{CD10E9CA-F1EE-420C-A77D-3829D629B0A7}"/>
    <cellStyle name="Huomautus 9 2 5" xfId="4744" xr:uid="{00000000-0005-0000-0000-00001A130000}"/>
    <cellStyle name="Huomautus 9 2 5 2" xfId="17624" xr:uid="{39857734-CE6E-4092-8D3B-78F97EB93CFB}"/>
    <cellStyle name="Huomautus 9 2 6" xfId="17620" xr:uid="{7DDB0FA6-77FC-4698-AC86-0D130E1B0939}"/>
    <cellStyle name="Huomautus 9 3" xfId="4745" xr:uid="{00000000-0005-0000-0000-00001B130000}"/>
    <cellStyle name="Huomautus 9 3 2" xfId="17625" xr:uid="{7B358875-BFC9-4A07-ADA6-885190BA10D3}"/>
    <cellStyle name="Huomautus 9 4" xfId="4746" xr:uid="{00000000-0005-0000-0000-00001C130000}"/>
    <cellStyle name="Huomautus 9 4 2" xfId="17626" xr:uid="{0A4E5151-E57D-43D1-AED2-43C4D69811C3}"/>
    <cellStyle name="Huomautus 9 5" xfId="4747" xr:uid="{00000000-0005-0000-0000-00001D130000}"/>
    <cellStyle name="Huomautus 9 5 2" xfId="17627" xr:uid="{7113099C-43A7-423D-8592-93A69B0FD1E6}"/>
    <cellStyle name="Huomautus 9 6" xfId="4748" xr:uid="{00000000-0005-0000-0000-00001E130000}"/>
    <cellStyle name="Huomautus 9 6 2" xfId="17628" xr:uid="{C9880B6B-A9FA-4C91-A03E-826E549D8086}"/>
    <cellStyle name="Huomautus 9 7" xfId="17619" xr:uid="{779340A3-0F45-4016-92E1-9262D9179E33}"/>
    <cellStyle name="Huomautus_PGM_CHECK" xfId="14861" xr:uid="{00000000-0005-0000-0000-00001F130000}"/>
    <cellStyle name="Huono" xfId="4749" xr:uid="{00000000-0005-0000-0000-000020130000}"/>
    <cellStyle name="Huono 2" xfId="14939" xr:uid="{00000000-0005-0000-0000-000021130000}"/>
    <cellStyle name="hvb mjhgvhgv" xfId="4750" xr:uid="{00000000-0005-0000-0000-000022130000}"/>
    <cellStyle name="Hyperlink 2" xfId="4751" xr:uid="{00000000-0005-0000-0000-000023130000}"/>
    <cellStyle name="Hyperlink 3" xfId="4752" xr:uid="{00000000-0005-0000-0000-000024130000}"/>
    <cellStyle name="Hyperlink_Italy RT - TNC 2013_JUN" xfId="4753" xr:uid="{00000000-0005-0000-0000-000025130000}"/>
    <cellStyle name="Hyvä" xfId="4754" xr:uid="{00000000-0005-0000-0000-000026130000}"/>
    <cellStyle name="Incorrecto" xfId="4755" xr:uid="{00000000-0005-0000-0000-000027130000}"/>
    <cellStyle name="Indata" xfId="4756" xr:uid="{00000000-0005-0000-0000-000028130000}"/>
    <cellStyle name="Indata 10" xfId="4757" xr:uid="{00000000-0005-0000-0000-000029130000}"/>
    <cellStyle name="Indata 10 2" xfId="4758" xr:uid="{00000000-0005-0000-0000-00002A130000}"/>
    <cellStyle name="Indata 10 2 2" xfId="4759" xr:uid="{00000000-0005-0000-0000-00002B130000}"/>
    <cellStyle name="Indata 10 2 2 2" xfId="17632" xr:uid="{2496AB23-22EA-469E-AE35-957F526781BF}"/>
    <cellStyle name="Indata 10 2 3" xfId="4760" xr:uid="{00000000-0005-0000-0000-00002C130000}"/>
    <cellStyle name="Indata 10 2 3 2" xfId="17633" xr:uid="{0D9018A9-CA4C-49E6-AE61-7DDEECA2E5D1}"/>
    <cellStyle name="Indata 10 2 4" xfId="4761" xr:uid="{00000000-0005-0000-0000-00002D130000}"/>
    <cellStyle name="Indata 10 2 4 2" xfId="17634" xr:uid="{290F65BE-1E38-4464-A0B3-24C23171293E}"/>
    <cellStyle name="Indata 10 2 5" xfId="4762" xr:uid="{00000000-0005-0000-0000-00002E130000}"/>
    <cellStyle name="Indata 10 2 5 2" xfId="17635" xr:uid="{0CB453B7-46DB-4D78-8BE4-77AB447C828E}"/>
    <cellStyle name="Indata 10 2 6" xfId="17631" xr:uid="{38155E30-15F2-4900-86FF-627D4E26E466}"/>
    <cellStyle name="Indata 10 3" xfId="4763" xr:uid="{00000000-0005-0000-0000-00002F130000}"/>
    <cellStyle name="Indata 10 3 2" xfId="17636" xr:uid="{3A86A8B5-7C13-4F88-809C-97566088E6B9}"/>
    <cellStyle name="Indata 10 4" xfId="4764" xr:uid="{00000000-0005-0000-0000-000030130000}"/>
    <cellStyle name="Indata 10 4 2" xfId="17637" xr:uid="{D23E0018-F270-4C4E-ABF4-524665783071}"/>
    <cellStyle name="Indata 10 5" xfId="4765" xr:uid="{00000000-0005-0000-0000-000031130000}"/>
    <cellStyle name="Indata 10 5 2" xfId="17638" xr:uid="{7D810C93-339A-4F61-8D05-23414F7A9BA0}"/>
    <cellStyle name="Indata 10 6" xfId="4766" xr:uid="{00000000-0005-0000-0000-000032130000}"/>
    <cellStyle name="Indata 10 6 2" xfId="17639" xr:uid="{B24380E8-07DE-4DA5-9960-0B47ADB177DF}"/>
    <cellStyle name="Indata 10 7" xfId="17630" xr:uid="{5E7B684D-8172-4864-9AC6-4FE08700DFFA}"/>
    <cellStyle name="Indata 11" xfId="4767" xr:uid="{00000000-0005-0000-0000-000033130000}"/>
    <cellStyle name="Indata 11 2" xfId="4768" xr:uid="{00000000-0005-0000-0000-000034130000}"/>
    <cellStyle name="Indata 11 2 2" xfId="4769" xr:uid="{00000000-0005-0000-0000-000035130000}"/>
    <cellStyle name="Indata 11 2 2 2" xfId="17642" xr:uid="{B413F7D0-E11A-49E5-AC38-39DA4537D9E7}"/>
    <cellStyle name="Indata 11 2 3" xfId="4770" xr:uid="{00000000-0005-0000-0000-000036130000}"/>
    <cellStyle name="Indata 11 2 3 2" xfId="17643" xr:uid="{1B2FC184-D17E-4A2B-A99A-EC7DE2F6FBB5}"/>
    <cellStyle name="Indata 11 2 4" xfId="4771" xr:uid="{00000000-0005-0000-0000-000037130000}"/>
    <cellStyle name="Indata 11 2 4 2" xfId="17644" xr:uid="{F127F3E7-3994-469E-9DFA-85F867A07AC0}"/>
    <cellStyle name="Indata 11 2 5" xfId="4772" xr:uid="{00000000-0005-0000-0000-000038130000}"/>
    <cellStyle name="Indata 11 2 5 2" xfId="17645" xr:uid="{522E15A3-56B4-4813-A0F4-4452EA256D45}"/>
    <cellStyle name="Indata 11 2 6" xfId="17641" xr:uid="{653CB032-BA91-438C-8DDF-5E7A6423C771}"/>
    <cellStyle name="Indata 11 3" xfId="4773" xr:uid="{00000000-0005-0000-0000-000039130000}"/>
    <cellStyle name="Indata 11 3 2" xfId="17646" xr:uid="{EC1E4BB7-5498-4979-A94A-567273544BF2}"/>
    <cellStyle name="Indata 11 4" xfId="4774" xr:uid="{00000000-0005-0000-0000-00003A130000}"/>
    <cellStyle name="Indata 11 4 2" xfId="17647" xr:uid="{616DFD0D-F226-4AF0-B4A6-AF8A1997E4F4}"/>
    <cellStyle name="Indata 11 5" xfId="4775" xr:uid="{00000000-0005-0000-0000-00003B130000}"/>
    <cellStyle name="Indata 11 5 2" xfId="17648" xr:uid="{1F5E416C-EC64-489E-A361-95B512BD1EA4}"/>
    <cellStyle name="Indata 11 6" xfId="4776" xr:uid="{00000000-0005-0000-0000-00003C130000}"/>
    <cellStyle name="Indata 11 6 2" xfId="17649" xr:uid="{1CBEBC33-4AB7-484A-ADC6-EA0E7FB8DA47}"/>
    <cellStyle name="Indata 11 7" xfId="17640" xr:uid="{FB34A0BA-F1BE-4153-A713-A5E99529911E}"/>
    <cellStyle name="Indata 12" xfId="4777" xr:uid="{00000000-0005-0000-0000-00003D130000}"/>
    <cellStyle name="Indata 12 2" xfId="4778" xr:uid="{00000000-0005-0000-0000-00003E130000}"/>
    <cellStyle name="Indata 12 2 2" xfId="4779" xr:uid="{00000000-0005-0000-0000-00003F130000}"/>
    <cellStyle name="Indata 12 2 2 2" xfId="17652" xr:uid="{31EBA828-1EA6-47B5-A59A-B465270D2AB1}"/>
    <cellStyle name="Indata 12 2 3" xfId="4780" xr:uid="{00000000-0005-0000-0000-000040130000}"/>
    <cellStyle name="Indata 12 2 3 2" xfId="17653" xr:uid="{8811EE06-258E-4967-AC1D-09C22C0B193D}"/>
    <cellStyle name="Indata 12 2 4" xfId="4781" xr:uid="{00000000-0005-0000-0000-000041130000}"/>
    <cellStyle name="Indata 12 2 4 2" xfId="17654" xr:uid="{ED5743D6-DBAC-4209-8879-22F08E0B1A0E}"/>
    <cellStyle name="Indata 12 2 5" xfId="4782" xr:uid="{00000000-0005-0000-0000-000042130000}"/>
    <cellStyle name="Indata 12 2 5 2" xfId="17655" xr:uid="{BDB0EDB5-D033-4409-8278-15A394F404B6}"/>
    <cellStyle name="Indata 12 2 6" xfId="17651" xr:uid="{792D9FFC-B4C7-4D1C-BBEE-C5522ED11054}"/>
    <cellStyle name="Indata 12 3" xfId="4783" xr:uid="{00000000-0005-0000-0000-000043130000}"/>
    <cellStyle name="Indata 12 3 2" xfId="17656" xr:uid="{3724641B-531B-4E56-8313-1013F80DE935}"/>
    <cellStyle name="Indata 12 4" xfId="4784" xr:uid="{00000000-0005-0000-0000-000044130000}"/>
    <cellStyle name="Indata 12 4 2" xfId="17657" xr:uid="{DF572034-377D-495A-8738-EE20D365ADC2}"/>
    <cellStyle name="Indata 12 5" xfId="4785" xr:uid="{00000000-0005-0000-0000-000045130000}"/>
    <cellStyle name="Indata 12 5 2" xfId="17658" xr:uid="{9D6B36E5-6D9E-49A3-BD82-247C58B3A16B}"/>
    <cellStyle name="Indata 12 6" xfId="4786" xr:uid="{00000000-0005-0000-0000-000046130000}"/>
    <cellStyle name="Indata 12 6 2" xfId="17659" xr:uid="{B5338E6F-D0C3-4597-8AD2-878046683645}"/>
    <cellStyle name="Indata 12 7" xfId="17650" xr:uid="{AAFED4F7-4022-4F9A-BC0C-F4326258ABD1}"/>
    <cellStyle name="Indata 13" xfId="4787" xr:uid="{00000000-0005-0000-0000-000047130000}"/>
    <cellStyle name="Indata 13 2" xfId="4788" xr:uid="{00000000-0005-0000-0000-000048130000}"/>
    <cellStyle name="Indata 13 2 2" xfId="4789" xr:uid="{00000000-0005-0000-0000-000049130000}"/>
    <cellStyle name="Indata 13 2 2 2" xfId="17662" xr:uid="{4B20C6B8-B2FB-42E7-AEAA-6B819FAF6005}"/>
    <cellStyle name="Indata 13 2 3" xfId="4790" xr:uid="{00000000-0005-0000-0000-00004A130000}"/>
    <cellStyle name="Indata 13 2 3 2" xfId="17663" xr:uid="{E31BDCB3-5FD7-44EB-A039-04815BE9B69D}"/>
    <cellStyle name="Indata 13 2 4" xfId="4791" xr:uid="{00000000-0005-0000-0000-00004B130000}"/>
    <cellStyle name="Indata 13 2 4 2" xfId="17664" xr:uid="{8C6F394F-A961-4FAC-A07E-9445FE6DFF85}"/>
    <cellStyle name="Indata 13 2 5" xfId="4792" xr:uid="{00000000-0005-0000-0000-00004C130000}"/>
    <cellStyle name="Indata 13 2 5 2" xfId="17665" xr:uid="{7B30A47D-441A-48C3-88C1-377C3C66EB25}"/>
    <cellStyle name="Indata 13 2 6" xfId="17661" xr:uid="{592C5E67-BB16-48A1-8503-C878C27D8257}"/>
    <cellStyle name="Indata 13 3" xfId="4793" xr:uid="{00000000-0005-0000-0000-00004D130000}"/>
    <cellStyle name="Indata 13 3 2" xfId="17666" xr:uid="{A389D221-2CDB-4C72-9768-83150DD50BCB}"/>
    <cellStyle name="Indata 13 4" xfId="4794" xr:uid="{00000000-0005-0000-0000-00004E130000}"/>
    <cellStyle name="Indata 13 4 2" xfId="17667" xr:uid="{7A89A3AC-668D-4423-89E7-F9D383AA7B66}"/>
    <cellStyle name="Indata 13 5" xfId="4795" xr:uid="{00000000-0005-0000-0000-00004F130000}"/>
    <cellStyle name="Indata 13 5 2" xfId="17668" xr:uid="{10FA72BA-EBEA-4B12-8264-10FDD65CA520}"/>
    <cellStyle name="Indata 13 6" xfId="4796" xr:uid="{00000000-0005-0000-0000-000050130000}"/>
    <cellStyle name="Indata 13 6 2" xfId="17669" xr:uid="{A96EDB96-8A3C-46FD-B357-F9A9D5379C5D}"/>
    <cellStyle name="Indata 13 7" xfId="17660" xr:uid="{AE45C32E-96A5-4820-B30E-E426C665F1B0}"/>
    <cellStyle name="Indata 14" xfId="4797" xr:uid="{00000000-0005-0000-0000-000051130000}"/>
    <cellStyle name="Indata 14 2" xfId="4798" xr:uid="{00000000-0005-0000-0000-000052130000}"/>
    <cellStyle name="Indata 14 2 2" xfId="4799" xr:uid="{00000000-0005-0000-0000-000053130000}"/>
    <cellStyle name="Indata 14 2 2 2" xfId="17672" xr:uid="{FAAE63AE-FDD5-43F6-9BB2-A8C9592C9200}"/>
    <cellStyle name="Indata 14 2 3" xfId="4800" xr:uid="{00000000-0005-0000-0000-000054130000}"/>
    <cellStyle name="Indata 14 2 3 2" xfId="17673" xr:uid="{FAA9E64E-97BE-49C6-9481-51A07DEF6DC8}"/>
    <cellStyle name="Indata 14 2 4" xfId="4801" xr:uid="{00000000-0005-0000-0000-000055130000}"/>
    <cellStyle name="Indata 14 2 4 2" xfId="17674" xr:uid="{0483F1F4-9A29-49FB-ABD3-3687EB80C3B2}"/>
    <cellStyle name="Indata 14 2 5" xfId="4802" xr:uid="{00000000-0005-0000-0000-000056130000}"/>
    <cellStyle name="Indata 14 2 5 2" xfId="17675" xr:uid="{FDC3997F-D357-4F9B-BCAE-1E1105C2C572}"/>
    <cellStyle name="Indata 14 2 6" xfId="17671" xr:uid="{131E38E7-F9D0-4673-A982-763F2C963E59}"/>
    <cellStyle name="Indata 14 3" xfId="4803" xr:uid="{00000000-0005-0000-0000-000057130000}"/>
    <cellStyle name="Indata 14 3 2" xfId="17676" xr:uid="{9EC1649E-A024-41EE-BD4E-E202E232FC53}"/>
    <cellStyle name="Indata 14 4" xfId="4804" xr:uid="{00000000-0005-0000-0000-000058130000}"/>
    <cellStyle name="Indata 14 4 2" xfId="17677" xr:uid="{0D1DED3B-72DD-4717-81AE-751A5E0033C5}"/>
    <cellStyle name="Indata 14 5" xfId="4805" xr:uid="{00000000-0005-0000-0000-000059130000}"/>
    <cellStyle name="Indata 14 5 2" xfId="17678" xr:uid="{0E230DA7-08C2-4313-BBD3-4BE2BFDB9164}"/>
    <cellStyle name="Indata 14 6" xfId="4806" xr:uid="{00000000-0005-0000-0000-00005A130000}"/>
    <cellStyle name="Indata 14 6 2" xfId="17679" xr:uid="{EE1571E6-9DB0-41DD-8D1F-AD935EFCBC05}"/>
    <cellStyle name="Indata 14 7" xfId="17670" xr:uid="{40645488-823C-4E4B-B16E-22990AB9A61A}"/>
    <cellStyle name="Indata 15" xfId="4807" xr:uid="{00000000-0005-0000-0000-00005B130000}"/>
    <cellStyle name="Indata 15 2" xfId="4808" xr:uid="{00000000-0005-0000-0000-00005C130000}"/>
    <cellStyle name="Indata 15 2 2" xfId="4809" xr:uid="{00000000-0005-0000-0000-00005D130000}"/>
    <cellStyle name="Indata 15 2 2 2" xfId="17682" xr:uid="{4AAD219B-7544-4B2C-9A85-57BC895FBF8E}"/>
    <cellStyle name="Indata 15 2 3" xfId="4810" xr:uid="{00000000-0005-0000-0000-00005E130000}"/>
    <cellStyle name="Indata 15 2 3 2" xfId="17683" xr:uid="{2117B806-4001-447B-B8CD-C09D8F2E0B3A}"/>
    <cellStyle name="Indata 15 2 4" xfId="4811" xr:uid="{00000000-0005-0000-0000-00005F130000}"/>
    <cellStyle name="Indata 15 2 4 2" xfId="17684" xr:uid="{2ACD20CF-404F-4EEF-9837-2F3A58908600}"/>
    <cellStyle name="Indata 15 2 5" xfId="4812" xr:uid="{00000000-0005-0000-0000-000060130000}"/>
    <cellStyle name="Indata 15 2 5 2" xfId="17685" xr:uid="{CB97C97E-3D23-4C09-99C8-BB27DED0E316}"/>
    <cellStyle name="Indata 15 2 6" xfId="17681" xr:uid="{41474F97-45FD-438A-AE8F-93A2CE5C1BD3}"/>
    <cellStyle name="Indata 15 3" xfId="4813" xr:uid="{00000000-0005-0000-0000-000061130000}"/>
    <cellStyle name="Indata 15 3 2" xfId="17686" xr:uid="{B070B2DA-04B1-4C5C-AD81-CFCE94161DB3}"/>
    <cellStyle name="Indata 15 4" xfId="4814" xr:uid="{00000000-0005-0000-0000-000062130000}"/>
    <cellStyle name="Indata 15 4 2" xfId="17687" xr:uid="{9732EA96-090B-4199-8D23-D29CD4C1890D}"/>
    <cellStyle name="Indata 15 5" xfId="4815" xr:uid="{00000000-0005-0000-0000-000063130000}"/>
    <cellStyle name="Indata 15 5 2" xfId="17688" xr:uid="{3F976F31-A8A7-4E6B-8B8B-6673818877B1}"/>
    <cellStyle name="Indata 15 6" xfId="4816" xr:uid="{00000000-0005-0000-0000-000064130000}"/>
    <cellStyle name="Indata 15 6 2" xfId="17689" xr:uid="{B80C1220-8B00-4CA8-9D40-4FC88ED4EC71}"/>
    <cellStyle name="Indata 15 7" xfId="17680" xr:uid="{DA1B905E-FE69-43E4-8C96-EA1392B04C61}"/>
    <cellStyle name="Indata 16" xfId="4817" xr:uid="{00000000-0005-0000-0000-000065130000}"/>
    <cellStyle name="Indata 16 2" xfId="4818" xr:uid="{00000000-0005-0000-0000-000066130000}"/>
    <cellStyle name="Indata 16 2 2" xfId="4819" xr:uid="{00000000-0005-0000-0000-000067130000}"/>
    <cellStyle name="Indata 16 2 2 2" xfId="17692" xr:uid="{4FDCEF31-EDFE-44C3-A5C3-1BDAEEA4557E}"/>
    <cellStyle name="Indata 16 2 3" xfId="4820" xr:uid="{00000000-0005-0000-0000-000068130000}"/>
    <cellStyle name="Indata 16 2 3 2" xfId="17693" xr:uid="{397107C6-6850-47AB-B81F-5F1ED0CED1DB}"/>
    <cellStyle name="Indata 16 2 4" xfId="4821" xr:uid="{00000000-0005-0000-0000-000069130000}"/>
    <cellStyle name="Indata 16 2 4 2" xfId="17694" xr:uid="{335DD969-45AC-4FA5-B995-8FA8632749EE}"/>
    <cellStyle name="Indata 16 2 5" xfId="4822" xr:uid="{00000000-0005-0000-0000-00006A130000}"/>
    <cellStyle name="Indata 16 2 5 2" xfId="17695" xr:uid="{1C883684-D585-4796-B685-D8AA6C292D98}"/>
    <cellStyle name="Indata 16 2 6" xfId="17691" xr:uid="{A3839DCF-A7C6-4A99-A427-471B80CA68B9}"/>
    <cellStyle name="Indata 16 3" xfId="4823" xr:uid="{00000000-0005-0000-0000-00006B130000}"/>
    <cellStyle name="Indata 16 3 2" xfId="17696" xr:uid="{9D7F99E4-0221-4DA8-8EA8-B1F13831E2A1}"/>
    <cellStyle name="Indata 16 4" xfId="4824" xr:uid="{00000000-0005-0000-0000-00006C130000}"/>
    <cellStyle name="Indata 16 4 2" xfId="17697" xr:uid="{3159F9CE-BF2C-4581-AC57-13AABC78F284}"/>
    <cellStyle name="Indata 16 5" xfId="4825" xr:uid="{00000000-0005-0000-0000-00006D130000}"/>
    <cellStyle name="Indata 16 5 2" xfId="17698" xr:uid="{209FCF19-DE46-43B9-A9DF-F31622D7E665}"/>
    <cellStyle name="Indata 16 6" xfId="4826" xr:uid="{00000000-0005-0000-0000-00006E130000}"/>
    <cellStyle name="Indata 16 6 2" xfId="17699" xr:uid="{0C286BE5-A933-4DA2-A786-34BBC82915F1}"/>
    <cellStyle name="Indata 16 7" xfId="17690" xr:uid="{40927A00-7764-429C-B671-B5A9818B3B49}"/>
    <cellStyle name="Indata 17" xfId="4827" xr:uid="{00000000-0005-0000-0000-00006F130000}"/>
    <cellStyle name="Indata 17 2" xfId="4828" xr:uid="{00000000-0005-0000-0000-000070130000}"/>
    <cellStyle name="Indata 17 2 2" xfId="4829" xr:uid="{00000000-0005-0000-0000-000071130000}"/>
    <cellStyle name="Indata 17 2 2 2" xfId="17702" xr:uid="{0FA7D74D-4179-446D-9D3A-55FD1B7C11D9}"/>
    <cellStyle name="Indata 17 2 3" xfId="4830" xr:uid="{00000000-0005-0000-0000-000072130000}"/>
    <cellStyle name="Indata 17 2 3 2" xfId="17703" xr:uid="{1C9469DA-DBF2-4141-B4F0-DB6B62E7CA14}"/>
    <cellStyle name="Indata 17 2 4" xfId="4831" xr:uid="{00000000-0005-0000-0000-000073130000}"/>
    <cellStyle name="Indata 17 2 4 2" xfId="17704" xr:uid="{35DC029A-8CDD-403E-A5FF-FC4641EB5D7F}"/>
    <cellStyle name="Indata 17 2 5" xfId="4832" xr:uid="{00000000-0005-0000-0000-000074130000}"/>
    <cellStyle name="Indata 17 2 5 2" xfId="17705" xr:uid="{583F1F48-466D-43C5-B918-D0A0C7A3BAB0}"/>
    <cellStyle name="Indata 17 2 6" xfId="17701" xr:uid="{7730C2C7-01AD-4F6B-9221-8223C6BD5DDF}"/>
    <cellStyle name="Indata 17 3" xfId="4833" xr:uid="{00000000-0005-0000-0000-000075130000}"/>
    <cellStyle name="Indata 17 3 2" xfId="17706" xr:uid="{D1B268FD-03B2-4EF9-8A05-D5F86270F1FC}"/>
    <cellStyle name="Indata 17 4" xfId="4834" xr:uid="{00000000-0005-0000-0000-000076130000}"/>
    <cellStyle name="Indata 17 4 2" xfId="17707" xr:uid="{549848F6-BB69-4050-9F4E-DB38DB38A9B0}"/>
    <cellStyle name="Indata 17 5" xfId="4835" xr:uid="{00000000-0005-0000-0000-000077130000}"/>
    <cellStyle name="Indata 17 5 2" xfId="17708" xr:uid="{38D49502-6D18-458E-B400-019D9731D8B0}"/>
    <cellStyle name="Indata 17 6" xfId="4836" xr:uid="{00000000-0005-0000-0000-000078130000}"/>
    <cellStyle name="Indata 17 6 2" xfId="17709" xr:uid="{974A5F22-AB89-4F00-850A-7F376D0BAE33}"/>
    <cellStyle name="Indata 17 7" xfId="17700" xr:uid="{0CC56B37-9456-4A32-87B8-0CE7CFE03F9C}"/>
    <cellStyle name="Indata 18" xfId="4837" xr:uid="{00000000-0005-0000-0000-000079130000}"/>
    <cellStyle name="Indata 18 2" xfId="4838" xr:uid="{00000000-0005-0000-0000-00007A130000}"/>
    <cellStyle name="Indata 18 2 2" xfId="4839" xr:uid="{00000000-0005-0000-0000-00007B130000}"/>
    <cellStyle name="Indata 18 2 2 2" xfId="17712" xr:uid="{CD80B5C5-04DF-423A-AE61-C70912E426C1}"/>
    <cellStyle name="Indata 18 2 3" xfId="4840" xr:uid="{00000000-0005-0000-0000-00007C130000}"/>
    <cellStyle name="Indata 18 2 3 2" xfId="17713" xr:uid="{0E30530F-5FB3-4519-AB6A-2761D2267D52}"/>
    <cellStyle name="Indata 18 2 4" xfId="4841" xr:uid="{00000000-0005-0000-0000-00007D130000}"/>
    <cellStyle name="Indata 18 2 4 2" xfId="17714" xr:uid="{78857A00-3C09-4A56-8F29-D4059AC82ED1}"/>
    <cellStyle name="Indata 18 2 5" xfId="4842" xr:uid="{00000000-0005-0000-0000-00007E130000}"/>
    <cellStyle name="Indata 18 2 5 2" xfId="17715" xr:uid="{62027453-A738-4F7D-88B7-C6C7E97093AA}"/>
    <cellStyle name="Indata 18 2 6" xfId="17711" xr:uid="{6F9D19A4-0021-478E-85D4-9781F3DE122D}"/>
    <cellStyle name="Indata 18 3" xfId="4843" xr:uid="{00000000-0005-0000-0000-00007F130000}"/>
    <cellStyle name="Indata 18 3 2" xfId="17716" xr:uid="{5A440CAE-0A6A-4E80-B97A-E8CDE478A20C}"/>
    <cellStyle name="Indata 18 4" xfId="4844" xr:uid="{00000000-0005-0000-0000-000080130000}"/>
    <cellStyle name="Indata 18 4 2" xfId="17717" xr:uid="{46049838-0F25-44E4-9832-798984ED4D47}"/>
    <cellStyle name="Indata 18 5" xfId="4845" xr:uid="{00000000-0005-0000-0000-000081130000}"/>
    <cellStyle name="Indata 18 5 2" xfId="17718" xr:uid="{488A3563-8A4F-4182-AE3B-A773945FC21B}"/>
    <cellStyle name="Indata 18 6" xfId="4846" xr:uid="{00000000-0005-0000-0000-000082130000}"/>
    <cellStyle name="Indata 18 6 2" xfId="17719" xr:uid="{5EFAA801-1138-4D85-B2E7-2828EB577029}"/>
    <cellStyle name="Indata 18 7" xfId="17710" xr:uid="{5BC6FCE9-D898-48B2-9DEE-DFF9599AE42D}"/>
    <cellStyle name="Indata 19" xfId="4847" xr:uid="{00000000-0005-0000-0000-000083130000}"/>
    <cellStyle name="Indata 19 2" xfId="4848" xr:uid="{00000000-0005-0000-0000-000084130000}"/>
    <cellStyle name="Indata 19 2 2" xfId="17721" xr:uid="{FFB9FD68-8DA0-4FC3-A941-DF146AC144C1}"/>
    <cellStyle name="Indata 19 3" xfId="4849" xr:uid="{00000000-0005-0000-0000-000085130000}"/>
    <cellStyle name="Indata 19 3 2" xfId="17722" xr:uid="{ADBAE17D-870C-4E03-AC5F-221A519EAC02}"/>
    <cellStyle name="Indata 19 4" xfId="4850" xr:uid="{00000000-0005-0000-0000-000086130000}"/>
    <cellStyle name="Indata 19 4 2" xfId="17723" xr:uid="{2CB80A88-706D-4C4D-9220-9E1FDA394CB0}"/>
    <cellStyle name="Indata 19 5" xfId="4851" xr:uid="{00000000-0005-0000-0000-000087130000}"/>
    <cellStyle name="Indata 19 5 2" xfId="17724" xr:uid="{3845B1F2-9FDF-4245-8421-C1F54F5F35BD}"/>
    <cellStyle name="Indata 19 6" xfId="17720" xr:uid="{5794A9F6-18BD-4999-BA7F-90061653613E}"/>
    <cellStyle name="Indata 2" xfId="4852" xr:uid="{00000000-0005-0000-0000-000088130000}"/>
    <cellStyle name="Indata 2 2" xfId="4853" xr:uid="{00000000-0005-0000-0000-000089130000}"/>
    <cellStyle name="Indata 2 2 2" xfId="4854" xr:uid="{00000000-0005-0000-0000-00008A130000}"/>
    <cellStyle name="Indata 2 2 2 2" xfId="17727" xr:uid="{32A9D4D9-1045-432A-8D4B-8FBDB195C016}"/>
    <cellStyle name="Indata 2 2 3" xfId="4855" xr:uid="{00000000-0005-0000-0000-00008B130000}"/>
    <cellStyle name="Indata 2 2 3 2" xfId="17728" xr:uid="{6EAADE06-AF00-40E8-AEBA-9EC0FDCBC82D}"/>
    <cellStyle name="Indata 2 2 4" xfId="4856" xr:uid="{00000000-0005-0000-0000-00008C130000}"/>
    <cellStyle name="Indata 2 2 4 2" xfId="17729" xr:uid="{FBE5B6CA-19E1-471F-BE5E-71D206BDF3E8}"/>
    <cellStyle name="Indata 2 2 5" xfId="4857" xr:uid="{00000000-0005-0000-0000-00008D130000}"/>
    <cellStyle name="Indata 2 2 5 2" xfId="17730" xr:uid="{0176B1E3-A5B5-400D-A5FB-51BAF80D9416}"/>
    <cellStyle name="Indata 2 2 6" xfId="17726" xr:uid="{2402FC6B-C69A-4C46-8DC9-A843BD259578}"/>
    <cellStyle name="Indata 2 3" xfId="4858" xr:uid="{00000000-0005-0000-0000-00008E130000}"/>
    <cellStyle name="Indata 2 3 2" xfId="17731" xr:uid="{7050A125-C661-46F8-BF6B-F1E148372132}"/>
    <cellStyle name="Indata 2 4" xfId="4859" xr:uid="{00000000-0005-0000-0000-00008F130000}"/>
    <cellStyle name="Indata 2 4 2" xfId="17732" xr:uid="{9876D68D-38EC-4CC1-A9DB-5FCE7FAFF880}"/>
    <cellStyle name="Indata 2 5" xfId="4860" xr:uid="{00000000-0005-0000-0000-000090130000}"/>
    <cellStyle name="Indata 2 5 2" xfId="17733" xr:uid="{A9A5BCE2-46E6-4F04-862B-A667AFCBAC64}"/>
    <cellStyle name="Indata 2 6" xfId="4861" xr:uid="{00000000-0005-0000-0000-000091130000}"/>
    <cellStyle name="Indata 2 6 2" xfId="17734" xr:uid="{6651701D-D0AC-4D4A-A908-656C7F23A5E4}"/>
    <cellStyle name="Indata 2 7" xfId="17725" xr:uid="{063A0352-2711-42AC-B518-F1319B87F63F}"/>
    <cellStyle name="Indata 20" xfId="4862" xr:uid="{00000000-0005-0000-0000-000092130000}"/>
    <cellStyle name="Indata 20 2" xfId="17735" xr:uid="{22196F6B-F2AB-41A1-BAE8-93849BC50832}"/>
    <cellStyle name="Indata 21" xfId="4863" xr:uid="{00000000-0005-0000-0000-000093130000}"/>
    <cellStyle name="Indata 21 2" xfId="17736" xr:uid="{2B9210C9-BA31-451A-8561-F8D445DCDAAE}"/>
    <cellStyle name="Indata 22" xfId="4864" xr:uid="{00000000-0005-0000-0000-000094130000}"/>
    <cellStyle name="Indata 22 2" xfId="17737" xr:uid="{4B471850-97A3-4BF7-A5F8-582B0F7DD450}"/>
    <cellStyle name="Indata 23" xfId="4865" xr:uid="{00000000-0005-0000-0000-000095130000}"/>
    <cellStyle name="Indata 23 2" xfId="17738" xr:uid="{2B406D9A-1C1F-4A22-A118-4B7F51A128BC}"/>
    <cellStyle name="Indata 24" xfId="14940" xr:uid="{00000000-0005-0000-0000-000096130000}"/>
    <cellStyle name="Indata 24 2" xfId="25732" xr:uid="{D3A22244-24C1-4E70-808D-63C401D0EA00}"/>
    <cellStyle name="Indata 25" xfId="17629" xr:uid="{C7E0514B-3B0D-4C83-9AAA-23F013049798}"/>
    <cellStyle name="Indata 3" xfId="4866" xr:uid="{00000000-0005-0000-0000-000097130000}"/>
    <cellStyle name="Indata 3 2" xfId="4867" xr:uid="{00000000-0005-0000-0000-000098130000}"/>
    <cellStyle name="Indata 3 2 2" xfId="4868" xr:uid="{00000000-0005-0000-0000-000099130000}"/>
    <cellStyle name="Indata 3 2 2 2" xfId="17741" xr:uid="{2AFB40E5-4EF9-4322-A45D-F6B285DF48C0}"/>
    <cellStyle name="Indata 3 2 3" xfId="4869" xr:uid="{00000000-0005-0000-0000-00009A130000}"/>
    <cellStyle name="Indata 3 2 3 2" xfId="17742" xr:uid="{03411B78-015B-4C03-826C-E153AFBC995C}"/>
    <cellStyle name="Indata 3 2 4" xfId="4870" xr:uid="{00000000-0005-0000-0000-00009B130000}"/>
    <cellStyle name="Indata 3 2 4 2" xfId="17743" xr:uid="{F8DCE0EE-3D49-4F46-B679-160E849FE23A}"/>
    <cellStyle name="Indata 3 2 5" xfId="4871" xr:uid="{00000000-0005-0000-0000-00009C130000}"/>
    <cellStyle name="Indata 3 2 5 2" xfId="17744" xr:uid="{D35B8A69-8C59-47DA-BF2B-316E93DED307}"/>
    <cellStyle name="Indata 3 2 6" xfId="17740" xr:uid="{26795234-2FB6-4232-98B6-98EF64365CD8}"/>
    <cellStyle name="Indata 3 3" xfId="4872" xr:uid="{00000000-0005-0000-0000-00009D130000}"/>
    <cellStyle name="Indata 3 3 2" xfId="17745" xr:uid="{ADBC1378-6B25-4EDB-ADCA-23AD43714232}"/>
    <cellStyle name="Indata 3 4" xfId="4873" xr:uid="{00000000-0005-0000-0000-00009E130000}"/>
    <cellStyle name="Indata 3 4 2" xfId="17746" xr:uid="{E0B97E50-7E80-481E-B162-2D77C7781280}"/>
    <cellStyle name="Indata 3 5" xfId="4874" xr:uid="{00000000-0005-0000-0000-00009F130000}"/>
    <cellStyle name="Indata 3 5 2" xfId="17747" xr:uid="{1B12F94B-7E27-49E6-9AB2-33914BDE6536}"/>
    <cellStyle name="Indata 3 6" xfId="4875" xr:uid="{00000000-0005-0000-0000-0000A0130000}"/>
    <cellStyle name="Indata 3 6 2" xfId="17748" xr:uid="{EAF4C2D7-9D5A-45BD-B347-3DD55D9BECB9}"/>
    <cellStyle name="Indata 3 7" xfId="17739" xr:uid="{EC76DB87-E82A-445D-ADC5-55BA921C7A03}"/>
    <cellStyle name="Indata 4" xfId="4876" xr:uid="{00000000-0005-0000-0000-0000A1130000}"/>
    <cellStyle name="Indata 4 2" xfId="4877" xr:uid="{00000000-0005-0000-0000-0000A2130000}"/>
    <cellStyle name="Indata 4 2 2" xfId="4878" xr:uid="{00000000-0005-0000-0000-0000A3130000}"/>
    <cellStyle name="Indata 4 2 2 2" xfId="17751" xr:uid="{FB538A64-79BC-4E89-9B23-695945361CAB}"/>
    <cellStyle name="Indata 4 2 3" xfId="4879" xr:uid="{00000000-0005-0000-0000-0000A4130000}"/>
    <cellStyle name="Indata 4 2 3 2" xfId="17752" xr:uid="{B7D63E39-03C1-4094-8D6E-0C303EE97597}"/>
    <cellStyle name="Indata 4 2 4" xfId="4880" xr:uid="{00000000-0005-0000-0000-0000A5130000}"/>
    <cellStyle name="Indata 4 2 4 2" xfId="17753" xr:uid="{3CBCE631-4EDD-4391-AC32-11AE96D8ED3B}"/>
    <cellStyle name="Indata 4 2 5" xfId="4881" xr:uid="{00000000-0005-0000-0000-0000A6130000}"/>
    <cellStyle name="Indata 4 2 5 2" xfId="17754" xr:uid="{C53E5583-5F60-4859-88AE-09E6F1F45F9F}"/>
    <cellStyle name="Indata 4 2 6" xfId="17750" xr:uid="{B74A8111-2BF2-4539-92DC-5CF44D1A8D53}"/>
    <cellStyle name="Indata 4 3" xfId="4882" xr:uid="{00000000-0005-0000-0000-0000A7130000}"/>
    <cellStyle name="Indata 4 3 2" xfId="17755" xr:uid="{22C57F8E-577D-469A-A7DE-AA8C66EF99F6}"/>
    <cellStyle name="Indata 4 4" xfId="4883" xr:uid="{00000000-0005-0000-0000-0000A8130000}"/>
    <cellStyle name="Indata 4 4 2" xfId="17756" xr:uid="{89611E68-3112-4685-AF82-3B81C89728B2}"/>
    <cellStyle name="Indata 4 5" xfId="4884" xr:uid="{00000000-0005-0000-0000-0000A9130000}"/>
    <cellStyle name="Indata 4 5 2" xfId="17757" xr:uid="{73C40B6B-4B4A-4EBE-914B-FD94B2B8886E}"/>
    <cellStyle name="Indata 4 6" xfId="4885" xr:uid="{00000000-0005-0000-0000-0000AA130000}"/>
    <cellStyle name="Indata 4 6 2" xfId="17758" xr:uid="{32DF9696-5E27-4DC2-B093-C66142C1D2B9}"/>
    <cellStyle name="Indata 4 7" xfId="17749" xr:uid="{4056E582-7361-47DF-9469-4FF5DEB91983}"/>
    <cellStyle name="Indata 5" xfId="4886" xr:uid="{00000000-0005-0000-0000-0000AB130000}"/>
    <cellStyle name="Indata 5 2" xfId="4887" xr:uid="{00000000-0005-0000-0000-0000AC130000}"/>
    <cellStyle name="Indata 5 2 2" xfId="4888" xr:uid="{00000000-0005-0000-0000-0000AD130000}"/>
    <cellStyle name="Indata 5 2 2 2" xfId="17761" xr:uid="{FEBAE042-6A1D-453D-A493-6D577B2DC028}"/>
    <cellStyle name="Indata 5 2 3" xfId="4889" xr:uid="{00000000-0005-0000-0000-0000AE130000}"/>
    <cellStyle name="Indata 5 2 3 2" xfId="17762" xr:uid="{4EF5A156-6DA9-429A-B209-E8EB80CFDB24}"/>
    <cellStyle name="Indata 5 2 4" xfId="4890" xr:uid="{00000000-0005-0000-0000-0000AF130000}"/>
    <cellStyle name="Indata 5 2 4 2" xfId="17763" xr:uid="{AAFBA41F-D038-41C5-9108-D4E929D45737}"/>
    <cellStyle name="Indata 5 2 5" xfId="4891" xr:uid="{00000000-0005-0000-0000-0000B0130000}"/>
    <cellStyle name="Indata 5 2 5 2" xfId="17764" xr:uid="{5086828F-E077-42A5-8893-A2929334C51D}"/>
    <cellStyle name="Indata 5 2 6" xfId="17760" xr:uid="{EF54C1B7-9374-4893-A2F1-6B74137480A9}"/>
    <cellStyle name="Indata 5 3" xfId="4892" xr:uid="{00000000-0005-0000-0000-0000B1130000}"/>
    <cellStyle name="Indata 5 3 2" xfId="17765" xr:uid="{98F2B402-A05C-489E-BDF2-F9BD643F1E98}"/>
    <cellStyle name="Indata 5 4" xfId="4893" xr:uid="{00000000-0005-0000-0000-0000B2130000}"/>
    <cellStyle name="Indata 5 4 2" xfId="17766" xr:uid="{EF349C61-509A-4C7C-AF09-354C38991590}"/>
    <cellStyle name="Indata 5 5" xfId="4894" xr:uid="{00000000-0005-0000-0000-0000B3130000}"/>
    <cellStyle name="Indata 5 5 2" xfId="17767" xr:uid="{5E8B6021-2316-49F5-9FA2-F82DB4EFAF65}"/>
    <cellStyle name="Indata 5 6" xfId="4895" xr:uid="{00000000-0005-0000-0000-0000B4130000}"/>
    <cellStyle name="Indata 5 6 2" xfId="17768" xr:uid="{68A51E61-7951-4204-9568-14509289833C}"/>
    <cellStyle name="Indata 5 7" xfId="17759" xr:uid="{3086205A-CAFF-4762-A36A-AA3E624D9E1B}"/>
    <cellStyle name="Indata 6" xfId="4896" xr:uid="{00000000-0005-0000-0000-0000B5130000}"/>
    <cellStyle name="Indata 6 2" xfId="4897" xr:uid="{00000000-0005-0000-0000-0000B6130000}"/>
    <cellStyle name="Indata 6 2 2" xfId="4898" xr:uid="{00000000-0005-0000-0000-0000B7130000}"/>
    <cellStyle name="Indata 6 2 2 2" xfId="17771" xr:uid="{82752EE0-9099-41A6-9DA8-EAADE2D1AD93}"/>
    <cellStyle name="Indata 6 2 3" xfId="4899" xr:uid="{00000000-0005-0000-0000-0000B8130000}"/>
    <cellStyle name="Indata 6 2 3 2" xfId="17772" xr:uid="{DA97708C-6D62-47E8-A766-24CB04C7208E}"/>
    <cellStyle name="Indata 6 2 4" xfId="4900" xr:uid="{00000000-0005-0000-0000-0000B9130000}"/>
    <cellStyle name="Indata 6 2 4 2" xfId="17773" xr:uid="{7F65B5E5-58F6-4D05-83FB-B9BD90CEECEB}"/>
    <cellStyle name="Indata 6 2 5" xfId="4901" xr:uid="{00000000-0005-0000-0000-0000BA130000}"/>
    <cellStyle name="Indata 6 2 5 2" xfId="17774" xr:uid="{69DC926B-EF4B-487D-AD37-016075DC250C}"/>
    <cellStyle name="Indata 6 2 6" xfId="17770" xr:uid="{DE2AD35B-5E38-47F5-B346-803A44FCC041}"/>
    <cellStyle name="Indata 6 3" xfId="4902" xr:uid="{00000000-0005-0000-0000-0000BB130000}"/>
    <cellStyle name="Indata 6 3 2" xfId="17775" xr:uid="{951E4A06-39F5-40BC-BEFF-95F80C76B2FE}"/>
    <cellStyle name="Indata 6 4" xfId="4903" xr:uid="{00000000-0005-0000-0000-0000BC130000}"/>
    <cellStyle name="Indata 6 4 2" xfId="17776" xr:uid="{B22F5178-DC8F-41A6-A013-EC25EFC111E7}"/>
    <cellStyle name="Indata 6 5" xfId="4904" xr:uid="{00000000-0005-0000-0000-0000BD130000}"/>
    <cellStyle name="Indata 6 5 2" xfId="17777" xr:uid="{CD9E0AC1-ECC4-4B92-B9EE-F56BE1607B3B}"/>
    <cellStyle name="Indata 6 6" xfId="4905" xr:uid="{00000000-0005-0000-0000-0000BE130000}"/>
    <cellStyle name="Indata 6 6 2" xfId="17778" xr:uid="{C3AA3C62-D89A-4FCD-BB95-42DE1E08DE12}"/>
    <cellStyle name="Indata 6 7" xfId="17769" xr:uid="{876EEFE0-9424-46D0-8A24-62022E696BFA}"/>
    <cellStyle name="Indata 7" xfId="4906" xr:uid="{00000000-0005-0000-0000-0000BF130000}"/>
    <cellStyle name="Indata 7 2" xfId="4907" xr:uid="{00000000-0005-0000-0000-0000C0130000}"/>
    <cellStyle name="Indata 7 2 2" xfId="4908" xr:uid="{00000000-0005-0000-0000-0000C1130000}"/>
    <cellStyle name="Indata 7 2 2 2" xfId="17781" xr:uid="{3BD37867-5D96-457C-9D48-D34530B600BD}"/>
    <cellStyle name="Indata 7 2 3" xfId="4909" xr:uid="{00000000-0005-0000-0000-0000C2130000}"/>
    <cellStyle name="Indata 7 2 3 2" xfId="17782" xr:uid="{DACF76E0-5ACA-4CFC-9D1E-6D5B7EDEDBC8}"/>
    <cellStyle name="Indata 7 2 4" xfId="4910" xr:uid="{00000000-0005-0000-0000-0000C3130000}"/>
    <cellStyle name="Indata 7 2 4 2" xfId="17783" xr:uid="{92998E6D-8C8C-4E94-BC0D-001E5D76FFE8}"/>
    <cellStyle name="Indata 7 2 5" xfId="4911" xr:uid="{00000000-0005-0000-0000-0000C4130000}"/>
    <cellStyle name="Indata 7 2 5 2" xfId="17784" xr:uid="{A6FA177F-4C5B-4824-90DF-210CCE921D13}"/>
    <cellStyle name="Indata 7 2 6" xfId="17780" xr:uid="{3133C735-DC44-4DFB-9CEF-64521484720D}"/>
    <cellStyle name="Indata 7 3" xfId="4912" xr:uid="{00000000-0005-0000-0000-0000C5130000}"/>
    <cellStyle name="Indata 7 3 2" xfId="17785" xr:uid="{B1EEAC5B-6D93-4F4E-8075-E9432725F258}"/>
    <cellStyle name="Indata 7 4" xfId="4913" xr:uid="{00000000-0005-0000-0000-0000C6130000}"/>
    <cellStyle name="Indata 7 4 2" xfId="17786" xr:uid="{4FD058C7-A321-4942-9E8A-9D4F4FD6653A}"/>
    <cellStyle name="Indata 7 5" xfId="4914" xr:uid="{00000000-0005-0000-0000-0000C7130000}"/>
    <cellStyle name="Indata 7 5 2" xfId="17787" xr:uid="{13675281-30D7-46D7-9417-8C5AEC1F584E}"/>
    <cellStyle name="Indata 7 6" xfId="4915" xr:uid="{00000000-0005-0000-0000-0000C8130000}"/>
    <cellStyle name="Indata 7 6 2" xfId="17788" xr:uid="{10874646-4A12-4668-8836-DC82BEC41F47}"/>
    <cellStyle name="Indata 7 7" xfId="17779" xr:uid="{23331794-9E7F-40E7-8C5B-012D89008572}"/>
    <cellStyle name="Indata 8" xfId="4916" xr:uid="{00000000-0005-0000-0000-0000C9130000}"/>
    <cellStyle name="Indata 8 2" xfId="4917" xr:uid="{00000000-0005-0000-0000-0000CA130000}"/>
    <cellStyle name="Indata 8 2 2" xfId="4918" xr:uid="{00000000-0005-0000-0000-0000CB130000}"/>
    <cellStyle name="Indata 8 2 2 2" xfId="17791" xr:uid="{C506FB7E-28E2-4103-B2C6-8D689445BAE7}"/>
    <cellStyle name="Indata 8 2 3" xfId="4919" xr:uid="{00000000-0005-0000-0000-0000CC130000}"/>
    <cellStyle name="Indata 8 2 3 2" xfId="17792" xr:uid="{811C9606-C6A1-48DE-95C6-D023885E0A9A}"/>
    <cellStyle name="Indata 8 2 4" xfId="4920" xr:uid="{00000000-0005-0000-0000-0000CD130000}"/>
    <cellStyle name="Indata 8 2 4 2" xfId="17793" xr:uid="{C119D4A5-7255-456A-9971-BCFC5B462540}"/>
    <cellStyle name="Indata 8 2 5" xfId="4921" xr:uid="{00000000-0005-0000-0000-0000CE130000}"/>
    <cellStyle name="Indata 8 2 5 2" xfId="17794" xr:uid="{BDEBB8CA-D8B3-466E-8827-732DF9062D45}"/>
    <cellStyle name="Indata 8 2 6" xfId="17790" xr:uid="{4484CED5-E25A-4615-8B92-71BAEDD06157}"/>
    <cellStyle name="Indata 8 3" xfId="4922" xr:uid="{00000000-0005-0000-0000-0000CF130000}"/>
    <cellStyle name="Indata 8 3 2" xfId="17795" xr:uid="{0235F0B6-C594-4777-91D6-281224B08A9D}"/>
    <cellStyle name="Indata 8 4" xfId="4923" xr:uid="{00000000-0005-0000-0000-0000D0130000}"/>
    <cellStyle name="Indata 8 4 2" xfId="17796" xr:uid="{6E7F6A43-7EDF-4EC5-B102-6F2CD6DD283E}"/>
    <cellStyle name="Indata 8 5" xfId="4924" xr:uid="{00000000-0005-0000-0000-0000D1130000}"/>
    <cellStyle name="Indata 8 5 2" xfId="17797" xr:uid="{CA42609B-153A-4599-92C3-BFDE901EBA1A}"/>
    <cellStyle name="Indata 8 6" xfId="4925" xr:uid="{00000000-0005-0000-0000-0000D2130000}"/>
    <cellStyle name="Indata 8 6 2" xfId="17798" xr:uid="{1BC12384-8B31-4856-A734-C85ABFC54D7D}"/>
    <cellStyle name="Indata 8 7" xfId="17789" xr:uid="{B2DCE2EB-98FC-4778-AB83-D41634A1029F}"/>
    <cellStyle name="Indata 9" xfId="4926" xr:uid="{00000000-0005-0000-0000-0000D3130000}"/>
    <cellStyle name="Indata 9 2" xfId="4927" xr:uid="{00000000-0005-0000-0000-0000D4130000}"/>
    <cellStyle name="Indata 9 2 2" xfId="4928" xr:uid="{00000000-0005-0000-0000-0000D5130000}"/>
    <cellStyle name="Indata 9 2 2 2" xfId="17801" xr:uid="{8DEA62AE-87DB-493D-A626-97D3520EABAF}"/>
    <cellStyle name="Indata 9 2 3" xfId="4929" xr:uid="{00000000-0005-0000-0000-0000D6130000}"/>
    <cellStyle name="Indata 9 2 3 2" xfId="17802" xr:uid="{019AD003-E289-4E51-AA76-458F33D823AA}"/>
    <cellStyle name="Indata 9 2 4" xfId="4930" xr:uid="{00000000-0005-0000-0000-0000D7130000}"/>
    <cellStyle name="Indata 9 2 4 2" xfId="17803" xr:uid="{17602DAF-9B2E-427E-9917-672074B39759}"/>
    <cellStyle name="Indata 9 2 5" xfId="4931" xr:uid="{00000000-0005-0000-0000-0000D8130000}"/>
    <cellStyle name="Indata 9 2 5 2" xfId="17804" xr:uid="{1D358FAD-7E39-40C0-A3B9-1A47DE2A6643}"/>
    <cellStyle name="Indata 9 2 6" xfId="17800" xr:uid="{EB6D3527-8E2B-4CC3-96F9-972FC913DCDA}"/>
    <cellStyle name="Indata 9 3" xfId="4932" xr:uid="{00000000-0005-0000-0000-0000D9130000}"/>
    <cellStyle name="Indata 9 3 2" xfId="17805" xr:uid="{CDC808D2-6902-472E-8370-F6686BC3BAE8}"/>
    <cellStyle name="Indata 9 4" xfId="4933" xr:uid="{00000000-0005-0000-0000-0000DA130000}"/>
    <cellStyle name="Indata 9 4 2" xfId="17806" xr:uid="{B16AB9CF-2F1A-4478-9485-A97B3D5701E3}"/>
    <cellStyle name="Indata 9 5" xfId="4934" xr:uid="{00000000-0005-0000-0000-0000DB130000}"/>
    <cellStyle name="Indata 9 5 2" xfId="17807" xr:uid="{644A9A54-E689-4265-B926-D64FF00563B7}"/>
    <cellStyle name="Indata 9 6" xfId="4935" xr:uid="{00000000-0005-0000-0000-0000DC130000}"/>
    <cellStyle name="Indata 9 6 2" xfId="17808" xr:uid="{577B2191-95B9-4EBB-A9D7-51AFA9E6DA65}"/>
    <cellStyle name="Indata 9 7" xfId="17799" xr:uid="{E857483C-323C-4FAA-B3D4-A5CD784F236F}"/>
    <cellStyle name="Indata_PGM_CHECK" xfId="14840" xr:uid="{00000000-0005-0000-0000-0000DD130000}"/>
    <cellStyle name="Index FITT" xfId="4936" xr:uid="{00000000-0005-0000-0000-0000DE130000}"/>
    <cellStyle name="Input (StyleA)" xfId="4937" xr:uid="{00000000-0005-0000-0000-0000DF130000}"/>
    <cellStyle name="Input [yellow]" xfId="4938" xr:uid="{00000000-0005-0000-0000-0000E0130000}"/>
    <cellStyle name="Input 1" xfId="4939" xr:uid="{00000000-0005-0000-0000-0000E1130000}"/>
    <cellStyle name="Input 10" xfId="4940" xr:uid="{00000000-0005-0000-0000-0000E2130000}"/>
    <cellStyle name="Input 10 2" xfId="4941" xr:uid="{00000000-0005-0000-0000-0000E3130000}"/>
    <cellStyle name="Input 10 2 2" xfId="4942" xr:uid="{00000000-0005-0000-0000-0000E4130000}"/>
    <cellStyle name="Input 10 2 2 2" xfId="17811" xr:uid="{D6B44F7E-92F0-4B89-B7CB-80A68A7B7740}"/>
    <cellStyle name="Input 10 2 3" xfId="4943" xr:uid="{00000000-0005-0000-0000-0000E5130000}"/>
    <cellStyle name="Input 10 2 3 2" xfId="17812" xr:uid="{3B3E015F-EB7E-4326-A947-52D8E40C01A9}"/>
    <cellStyle name="Input 10 2 4" xfId="4944" xr:uid="{00000000-0005-0000-0000-0000E6130000}"/>
    <cellStyle name="Input 10 2 4 2" xfId="17813" xr:uid="{CEB4D228-2E3C-47CE-8190-261AD3D8DF63}"/>
    <cellStyle name="Input 10 2 5" xfId="4945" xr:uid="{00000000-0005-0000-0000-0000E7130000}"/>
    <cellStyle name="Input 10 2 5 2" xfId="17814" xr:uid="{1BF85CBC-2B27-447B-BB24-548059E47017}"/>
    <cellStyle name="Input 10 2 6" xfId="17810" xr:uid="{B7FE2581-410F-4325-8451-61D4452FC9C3}"/>
    <cellStyle name="Input 10 3" xfId="4946" xr:uid="{00000000-0005-0000-0000-0000E8130000}"/>
    <cellStyle name="Input 10 3 2" xfId="17815" xr:uid="{302F0F2E-ED77-4C1D-9E8B-1DA1FA01723D}"/>
    <cellStyle name="Input 10 4" xfId="4947" xr:uid="{00000000-0005-0000-0000-0000E9130000}"/>
    <cellStyle name="Input 10 4 2" xfId="17816" xr:uid="{EA891D3E-8E84-4598-907B-54FE7EEB28BC}"/>
    <cellStyle name="Input 10 5" xfId="4948" xr:uid="{00000000-0005-0000-0000-0000EA130000}"/>
    <cellStyle name="Input 10 5 2" xfId="17817" xr:uid="{4873EAFE-F79F-4C32-98B1-8E6C07EE723D}"/>
    <cellStyle name="Input 10 6" xfId="4949" xr:uid="{00000000-0005-0000-0000-0000EB130000}"/>
    <cellStyle name="Input 10 6 2" xfId="17818" xr:uid="{C2A1FC2E-3652-4B49-B175-DC9E8A766EF0}"/>
    <cellStyle name="Input 10 7" xfId="17809" xr:uid="{438478B3-287A-4173-BB6F-1F5E906971BA}"/>
    <cellStyle name="Input 11" xfId="4950" xr:uid="{00000000-0005-0000-0000-0000EC130000}"/>
    <cellStyle name="Input 11 2" xfId="4951" xr:uid="{00000000-0005-0000-0000-0000ED130000}"/>
    <cellStyle name="Input 11 2 2" xfId="4952" xr:uid="{00000000-0005-0000-0000-0000EE130000}"/>
    <cellStyle name="Input 11 2 2 2" xfId="17821" xr:uid="{951BE43C-1BBD-43DC-B4FA-B413040C01D3}"/>
    <cellStyle name="Input 11 2 3" xfId="4953" xr:uid="{00000000-0005-0000-0000-0000EF130000}"/>
    <cellStyle name="Input 11 2 3 2" xfId="17822" xr:uid="{307381AA-E24C-4CC2-B409-403EC5E7D91D}"/>
    <cellStyle name="Input 11 2 4" xfId="4954" xr:uid="{00000000-0005-0000-0000-0000F0130000}"/>
    <cellStyle name="Input 11 2 4 2" xfId="17823" xr:uid="{5872EC9A-C727-46C0-A81C-64C79B4B7216}"/>
    <cellStyle name="Input 11 2 5" xfId="4955" xr:uid="{00000000-0005-0000-0000-0000F1130000}"/>
    <cellStyle name="Input 11 2 5 2" xfId="17824" xr:uid="{A11DD36F-6F23-4779-A5E4-0DF12C114CCE}"/>
    <cellStyle name="Input 11 2 6" xfId="17820" xr:uid="{5208C4E5-4851-4C9F-A03E-ACAD8FE290FD}"/>
    <cellStyle name="Input 11 3" xfId="4956" xr:uid="{00000000-0005-0000-0000-0000F2130000}"/>
    <cellStyle name="Input 11 3 2" xfId="17825" xr:uid="{C92C6C0C-78F5-41BD-9E17-5D39DDE41A6B}"/>
    <cellStyle name="Input 11 4" xfId="4957" xr:uid="{00000000-0005-0000-0000-0000F3130000}"/>
    <cellStyle name="Input 11 4 2" xfId="17826" xr:uid="{FDF50848-F71C-407B-BAED-455948F5889A}"/>
    <cellStyle name="Input 11 5" xfId="4958" xr:uid="{00000000-0005-0000-0000-0000F4130000}"/>
    <cellStyle name="Input 11 5 2" xfId="17827" xr:uid="{AC605093-4456-4297-B04F-CECC854AE598}"/>
    <cellStyle name="Input 11 6" xfId="4959" xr:uid="{00000000-0005-0000-0000-0000F5130000}"/>
    <cellStyle name="Input 11 6 2" xfId="17828" xr:uid="{DA2ED654-2BF5-4F5B-AF79-022AAC52AA3D}"/>
    <cellStyle name="Input 11 7" xfId="17819" xr:uid="{4C443C54-ECA4-42FF-B912-D0B55BA8DD2A}"/>
    <cellStyle name="Input 12" xfId="4960" xr:uid="{00000000-0005-0000-0000-0000F6130000}"/>
    <cellStyle name="Input 12 2" xfId="4961" xr:uid="{00000000-0005-0000-0000-0000F7130000}"/>
    <cellStyle name="Input 12 2 2" xfId="4962" xr:uid="{00000000-0005-0000-0000-0000F8130000}"/>
    <cellStyle name="Input 12 2 2 2" xfId="17831" xr:uid="{4DA2CA07-75CE-4A77-A2C1-4B77BC2264B8}"/>
    <cellStyle name="Input 12 2 3" xfId="4963" xr:uid="{00000000-0005-0000-0000-0000F9130000}"/>
    <cellStyle name="Input 12 2 3 2" xfId="17832" xr:uid="{9EE4F418-CBF9-4F45-8C30-EAD18F810A9A}"/>
    <cellStyle name="Input 12 2 4" xfId="4964" xr:uid="{00000000-0005-0000-0000-0000FA130000}"/>
    <cellStyle name="Input 12 2 4 2" xfId="17833" xr:uid="{EC3CFBB1-8D33-45CC-9AD2-D0A0E0660297}"/>
    <cellStyle name="Input 12 2 5" xfId="4965" xr:uid="{00000000-0005-0000-0000-0000FB130000}"/>
    <cellStyle name="Input 12 2 5 2" xfId="17834" xr:uid="{FF6119D8-077C-4339-BE8C-59D8231626E6}"/>
    <cellStyle name="Input 12 2 6" xfId="17830" xr:uid="{943843A9-8C04-438B-AF65-0CDFBEB83367}"/>
    <cellStyle name="Input 12 3" xfId="4966" xr:uid="{00000000-0005-0000-0000-0000FC130000}"/>
    <cellStyle name="Input 12 3 2" xfId="17835" xr:uid="{32698463-403E-459D-B825-69454DEA74C7}"/>
    <cellStyle name="Input 12 4" xfId="4967" xr:uid="{00000000-0005-0000-0000-0000FD130000}"/>
    <cellStyle name="Input 12 4 2" xfId="17836" xr:uid="{A539E64F-7A0E-4F9A-8D15-9D66E6C971B2}"/>
    <cellStyle name="Input 12 5" xfId="4968" xr:uid="{00000000-0005-0000-0000-0000FE130000}"/>
    <cellStyle name="Input 12 5 2" xfId="17837" xr:uid="{91DA8254-2FE3-4BAC-8DE0-46AFB1E0F31B}"/>
    <cellStyle name="Input 12 6" xfId="4969" xr:uid="{00000000-0005-0000-0000-0000FF130000}"/>
    <cellStyle name="Input 12 6 2" xfId="17838" xr:uid="{5E554755-3E26-4F60-A85B-D3EDFDC352ED}"/>
    <cellStyle name="Input 12 7" xfId="17829" xr:uid="{867E4B8E-52C1-4EC7-8889-670DAA0298A7}"/>
    <cellStyle name="Input 13" xfId="4970" xr:uid="{00000000-0005-0000-0000-000000140000}"/>
    <cellStyle name="Input 13 2" xfId="4971" xr:uid="{00000000-0005-0000-0000-000001140000}"/>
    <cellStyle name="Input 13 2 2" xfId="4972" xr:uid="{00000000-0005-0000-0000-000002140000}"/>
    <cellStyle name="Input 13 2 2 2" xfId="17841" xr:uid="{19816C8A-5901-4339-B57D-2C2F1D645D18}"/>
    <cellStyle name="Input 13 2 3" xfId="4973" xr:uid="{00000000-0005-0000-0000-000003140000}"/>
    <cellStyle name="Input 13 2 3 2" xfId="17842" xr:uid="{DE48AF9D-37E9-47EF-BDE1-608B558CD8F5}"/>
    <cellStyle name="Input 13 2 4" xfId="4974" xr:uid="{00000000-0005-0000-0000-000004140000}"/>
    <cellStyle name="Input 13 2 4 2" xfId="17843" xr:uid="{59B44E74-9B26-46B1-99E8-213EF293B55B}"/>
    <cellStyle name="Input 13 2 5" xfId="4975" xr:uid="{00000000-0005-0000-0000-000005140000}"/>
    <cellStyle name="Input 13 2 5 2" xfId="17844" xr:uid="{B1CA0550-DFED-47B5-929F-82BF7205140F}"/>
    <cellStyle name="Input 13 2 6" xfId="17840" xr:uid="{8106E40B-B4BB-4DD5-B5A8-F72F9C2C5B0C}"/>
    <cellStyle name="Input 13 3" xfId="4976" xr:uid="{00000000-0005-0000-0000-000006140000}"/>
    <cellStyle name="Input 13 3 2" xfId="17845" xr:uid="{D45CFFE1-3A9B-401E-B632-8116BACC3CBD}"/>
    <cellStyle name="Input 13 4" xfId="4977" xr:uid="{00000000-0005-0000-0000-000007140000}"/>
    <cellStyle name="Input 13 4 2" xfId="17846" xr:uid="{6AA096F0-35B3-496A-A880-C79E2A288110}"/>
    <cellStyle name="Input 13 5" xfId="4978" xr:uid="{00000000-0005-0000-0000-000008140000}"/>
    <cellStyle name="Input 13 5 2" xfId="17847" xr:uid="{6B7AA9DF-9F21-43D2-BBD9-C602672D5174}"/>
    <cellStyle name="Input 13 6" xfId="4979" xr:uid="{00000000-0005-0000-0000-000009140000}"/>
    <cellStyle name="Input 13 6 2" xfId="17848" xr:uid="{30C196B6-A6E3-4C93-A683-1CABFB7ABEF3}"/>
    <cellStyle name="Input 13 7" xfId="17839" xr:uid="{51777E1C-011F-4AC1-8AF9-20D5ECD0989D}"/>
    <cellStyle name="Input 14" xfId="4980" xr:uid="{00000000-0005-0000-0000-00000A140000}"/>
    <cellStyle name="Input 14 2" xfId="4981" xr:uid="{00000000-0005-0000-0000-00000B140000}"/>
    <cellStyle name="Input 14 2 2" xfId="4982" xr:uid="{00000000-0005-0000-0000-00000C140000}"/>
    <cellStyle name="Input 14 2 2 2" xfId="17851" xr:uid="{6E808CA7-F603-447C-9E64-A8FD3E7F2B74}"/>
    <cellStyle name="Input 14 2 3" xfId="4983" xr:uid="{00000000-0005-0000-0000-00000D140000}"/>
    <cellStyle name="Input 14 2 3 2" xfId="17852" xr:uid="{EA577046-224E-4CC1-B18F-04CA49EC64A9}"/>
    <cellStyle name="Input 14 2 4" xfId="4984" xr:uid="{00000000-0005-0000-0000-00000E140000}"/>
    <cellStyle name="Input 14 2 4 2" xfId="17853" xr:uid="{A4880291-CA67-45DF-803F-F4F4E6DF457A}"/>
    <cellStyle name="Input 14 2 5" xfId="4985" xr:uid="{00000000-0005-0000-0000-00000F140000}"/>
    <cellStyle name="Input 14 2 5 2" xfId="17854" xr:uid="{D237C30D-F82E-4ECE-8D3D-F2946B3923A5}"/>
    <cellStyle name="Input 14 2 6" xfId="17850" xr:uid="{D1F1BC31-C9E4-4E19-A6B6-36119A8B2F2B}"/>
    <cellStyle name="Input 14 3" xfId="4986" xr:uid="{00000000-0005-0000-0000-000010140000}"/>
    <cellStyle name="Input 14 3 2" xfId="17855" xr:uid="{8EA7C63A-2B7D-455F-9456-5FA93E370DBF}"/>
    <cellStyle name="Input 14 4" xfId="4987" xr:uid="{00000000-0005-0000-0000-000011140000}"/>
    <cellStyle name="Input 14 4 2" xfId="17856" xr:uid="{4225A123-2016-4037-961E-8015D01F7B17}"/>
    <cellStyle name="Input 14 5" xfId="4988" xr:uid="{00000000-0005-0000-0000-000012140000}"/>
    <cellStyle name="Input 14 5 2" xfId="17857" xr:uid="{186D5E21-0519-4DAD-8E03-29E0A156BA35}"/>
    <cellStyle name="Input 14 6" xfId="4989" xr:uid="{00000000-0005-0000-0000-000013140000}"/>
    <cellStyle name="Input 14 6 2" xfId="17858" xr:uid="{51699EB3-215B-4C77-9F9D-9BE8FA3ED1FA}"/>
    <cellStyle name="Input 14 7" xfId="17849" xr:uid="{1EC199F9-920B-4286-B62B-06B9D4136297}"/>
    <cellStyle name="Input 15" xfId="4990" xr:uid="{00000000-0005-0000-0000-000014140000}"/>
    <cellStyle name="Input 15 2" xfId="4991" xr:uid="{00000000-0005-0000-0000-000015140000}"/>
    <cellStyle name="Input 15 2 2" xfId="4992" xr:uid="{00000000-0005-0000-0000-000016140000}"/>
    <cellStyle name="Input 15 2 2 2" xfId="17861" xr:uid="{C9F3C71F-1F52-455D-95AA-49F1D0145373}"/>
    <cellStyle name="Input 15 2 3" xfId="4993" xr:uid="{00000000-0005-0000-0000-000017140000}"/>
    <cellStyle name="Input 15 2 3 2" xfId="17862" xr:uid="{F32A3063-B660-4DE1-889B-65B7BEC17342}"/>
    <cellStyle name="Input 15 2 4" xfId="4994" xr:uid="{00000000-0005-0000-0000-000018140000}"/>
    <cellStyle name="Input 15 2 4 2" xfId="17863" xr:uid="{625CB1F4-2674-4FF2-A7A8-59645E06135D}"/>
    <cellStyle name="Input 15 2 5" xfId="4995" xr:uid="{00000000-0005-0000-0000-000019140000}"/>
    <cellStyle name="Input 15 2 5 2" xfId="17864" xr:uid="{71E89DBA-B866-4127-B89F-17F5616860F9}"/>
    <cellStyle name="Input 15 2 6" xfId="17860" xr:uid="{9FA9651B-E398-4E5B-9A99-C02C5EB240F8}"/>
    <cellStyle name="Input 15 3" xfId="4996" xr:uid="{00000000-0005-0000-0000-00001A140000}"/>
    <cellStyle name="Input 15 3 2" xfId="17865" xr:uid="{8E3AFB26-8DE8-4B7F-BAC6-88BAB30D219E}"/>
    <cellStyle name="Input 15 4" xfId="4997" xr:uid="{00000000-0005-0000-0000-00001B140000}"/>
    <cellStyle name="Input 15 4 2" xfId="17866" xr:uid="{78468CCA-0FF0-44C1-991E-721EF4B1C57C}"/>
    <cellStyle name="Input 15 5" xfId="4998" xr:uid="{00000000-0005-0000-0000-00001C140000}"/>
    <cellStyle name="Input 15 5 2" xfId="17867" xr:uid="{DCE334EA-3C87-4E6D-8845-EB024DCD2D12}"/>
    <cellStyle name="Input 15 6" xfId="4999" xr:uid="{00000000-0005-0000-0000-00001D140000}"/>
    <cellStyle name="Input 15 6 2" xfId="17868" xr:uid="{086DBB9B-9ED7-465A-A83C-E9885A004BC9}"/>
    <cellStyle name="Input 15 7" xfId="17859" xr:uid="{B79486CB-5150-44A0-B2F7-3F302DBFCE96}"/>
    <cellStyle name="Input 16" xfId="5000" xr:uid="{00000000-0005-0000-0000-00001E140000}"/>
    <cellStyle name="Input 16 2" xfId="5001" xr:uid="{00000000-0005-0000-0000-00001F140000}"/>
    <cellStyle name="Input 16 2 2" xfId="5002" xr:uid="{00000000-0005-0000-0000-000020140000}"/>
    <cellStyle name="Input 16 2 2 2" xfId="17871" xr:uid="{15CE9DB3-1941-48C8-98AA-FC5160EDC0B0}"/>
    <cellStyle name="Input 16 2 3" xfId="5003" xr:uid="{00000000-0005-0000-0000-000021140000}"/>
    <cellStyle name="Input 16 2 3 2" xfId="17872" xr:uid="{0FDE4A88-9A9F-4B15-9BCD-A63AA2AAC1CE}"/>
    <cellStyle name="Input 16 2 4" xfId="5004" xr:uid="{00000000-0005-0000-0000-000022140000}"/>
    <cellStyle name="Input 16 2 4 2" xfId="17873" xr:uid="{058D986C-B86C-4392-A047-AD9A8484E2E8}"/>
    <cellStyle name="Input 16 2 5" xfId="5005" xr:uid="{00000000-0005-0000-0000-000023140000}"/>
    <cellStyle name="Input 16 2 5 2" xfId="17874" xr:uid="{E7270984-D3D0-44F2-AC2B-A9A4E2AB6118}"/>
    <cellStyle name="Input 16 2 6" xfId="17870" xr:uid="{854EADFA-F60A-4F8C-AA85-B3696067EB10}"/>
    <cellStyle name="Input 16 3" xfId="5006" xr:uid="{00000000-0005-0000-0000-000024140000}"/>
    <cellStyle name="Input 16 3 2" xfId="17875" xr:uid="{18D08467-ABF3-4239-BBBC-8D20181693A7}"/>
    <cellStyle name="Input 16 4" xfId="5007" xr:uid="{00000000-0005-0000-0000-000025140000}"/>
    <cellStyle name="Input 16 4 2" xfId="17876" xr:uid="{ECCEAE80-C19D-444C-BCFC-906E0CF24EA4}"/>
    <cellStyle name="Input 16 5" xfId="5008" xr:uid="{00000000-0005-0000-0000-000026140000}"/>
    <cellStyle name="Input 16 5 2" xfId="17877" xr:uid="{CB0F4778-830B-4B39-BE12-B586B1F687CC}"/>
    <cellStyle name="Input 16 6" xfId="5009" xr:uid="{00000000-0005-0000-0000-000027140000}"/>
    <cellStyle name="Input 16 6 2" xfId="17878" xr:uid="{AAAE81A0-DD5F-4566-B7FC-6B9C5B9C0ECC}"/>
    <cellStyle name="Input 16 7" xfId="17869" xr:uid="{D780FF32-5BAF-49D8-8D97-5FECEDCB19AC}"/>
    <cellStyle name="Input 17" xfId="5010" xr:uid="{00000000-0005-0000-0000-000028140000}"/>
    <cellStyle name="Input 17 2" xfId="5011" xr:uid="{00000000-0005-0000-0000-000029140000}"/>
    <cellStyle name="Input 17 2 2" xfId="17880" xr:uid="{48C060EF-4293-472C-A789-467910CBE80A}"/>
    <cellStyle name="Input 17 3" xfId="5012" xr:uid="{00000000-0005-0000-0000-00002A140000}"/>
    <cellStyle name="Input 17 3 2" xfId="17881" xr:uid="{A7D04D07-BC9F-4907-9CFC-389EC605C21B}"/>
    <cellStyle name="Input 17 4" xfId="5013" xr:uid="{00000000-0005-0000-0000-00002B140000}"/>
    <cellStyle name="Input 17 4 2" xfId="17882" xr:uid="{C3F7E933-C2C2-4980-991D-EB190EED71F6}"/>
    <cellStyle name="Input 17 5" xfId="5014" xr:uid="{00000000-0005-0000-0000-00002C140000}"/>
    <cellStyle name="Input 17 5 2" xfId="17883" xr:uid="{785A2DC9-7AAD-48BB-98BF-4492DB6BFAA9}"/>
    <cellStyle name="Input 17 6" xfId="17879" xr:uid="{F31DA1BC-E7CF-4D68-9DEB-F35CFE0FB5BA}"/>
    <cellStyle name="Input 18" xfId="5015" xr:uid="{00000000-0005-0000-0000-00002D140000}"/>
    <cellStyle name="Input 18 2" xfId="5016" xr:uid="{00000000-0005-0000-0000-00002E140000}"/>
    <cellStyle name="Input 18 2 2" xfId="17885" xr:uid="{72A198F5-727A-4E68-AD8E-97E82A534E24}"/>
    <cellStyle name="Input 18 3" xfId="5017" xr:uid="{00000000-0005-0000-0000-00002F140000}"/>
    <cellStyle name="Input 18 3 2" xfId="17886" xr:uid="{FB718741-80A6-405C-AC87-03AA4C3963A4}"/>
    <cellStyle name="Input 18 4" xfId="5018" xr:uid="{00000000-0005-0000-0000-000030140000}"/>
    <cellStyle name="Input 18 4 2" xfId="17887" xr:uid="{D38A2F4C-C0F1-47BA-81A9-2D0079F5D867}"/>
    <cellStyle name="Input 18 5" xfId="5019" xr:uid="{00000000-0005-0000-0000-000031140000}"/>
    <cellStyle name="Input 18 5 2" xfId="17888" xr:uid="{67FA6AF8-33EA-4222-B46C-A8309F120C25}"/>
    <cellStyle name="Input 18 6" xfId="17884" xr:uid="{464877F3-76C8-4321-BA74-2ABEA64F034D}"/>
    <cellStyle name="Input 19" xfId="5020" xr:uid="{00000000-0005-0000-0000-000032140000}"/>
    <cellStyle name="Input 19 2" xfId="17889" xr:uid="{DC983503-F6CE-4BED-B607-3FE671C57AF3}"/>
    <cellStyle name="Input 2" xfId="5021" xr:uid="{00000000-0005-0000-0000-000033140000}"/>
    <cellStyle name="Input 2 2" xfId="5022" xr:uid="{00000000-0005-0000-0000-000034140000}"/>
    <cellStyle name="Input 2 2 2" xfId="5023" xr:uid="{00000000-0005-0000-0000-000035140000}"/>
    <cellStyle name="Input 2 2 2 2" xfId="17891" xr:uid="{8CD8147E-3C9E-41EE-8396-A2742C52A097}"/>
    <cellStyle name="Input 2 2 3" xfId="5024" xr:uid="{00000000-0005-0000-0000-000036140000}"/>
    <cellStyle name="Input 2 2 3 2" xfId="17892" xr:uid="{F7DCBF12-CE71-4C0E-965B-4DFE554BD1D6}"/>
    <cellStyle name="Input 2 2 4" xfId="5025" xr:uid="{00000000-0005-0000-0000-000037140000}"/>
    <cellStyle name="Input 2 2 4 2" xfId="17893" xr:uid="{6B6537A9-572F-4882-BC01-9F393D38A50F}"/>
    <cellStyle name="Input 2 2 5" xfId="5026" xr:uid="{00000000-0005-0000-0000-000038140000}"/>
    <cellStyle name="Input 2 2 5 2" xfId="17894" xr:uid="{901909A3-1CF4-42CC-8DB1-7C3240CB22B0}"/>
    <cellStyle name="Input 2 2 6" xfId="17890" xr:uid="{9E9802A6-D2CE-40B3-81DB-C5F626FE487B}"/>
    <cellStyle name="Input 2 3" xfId="5027" xr:uid="{00000000-0005-0000-0000-000039140000}"/>
    <cellStyle name="Input 2_KTR An-Abflug" xfId="14659" xr:uid="{00000000-0005-0000-0000-00003A140000}"/>
    <cellStyle name="Input 20" xfId="5028" xr:uid="{00000000-0005-0000-0000-00003B140000}"/>
    <cellStyle name="Input 20 2" xfId="17895" xr:uid="{1AE77C35-ABB2-4BDA-B44C-544B5A2C6E77}"/>
    <cellStyle name="Input 21" xfId="5029" xr:uid="{00000000-0005-0000-0000-00003C140000}"/>
    <cellStyle name="Input 21 2" xfId="17896" xr:uid="{CD57FBC6-DF71-4B32-930D-DF97973ED903}"/>
    <cellStyle name="Input 22" xfId="5030" xr:uid="{00000000-0005-0000-0000-00003D140000}"/>
    <cellStyle name="Input 22 2" xfId="17897" xr:uid="{33D8109C-BD44-47C7-AB38-E991E4C9872A}"/>
    <cellStyle name="Input 23" xfId="5031" xr:uid="{00000000-0005-0000-0000-00003E140000}"/>
    <cellStyle name="Input 23 2" xfId="17898" xr:uid="{CC548201-7E25-45B1-AE0C-2725C7CCBE54}"/>
    <cellStyle name="Input 24" xfId="5032" xr:uid="{00000000-0005-0000-0000-00003F140000}"/>
    <cellStyle name="Input 24 2" xfId="17899" xr:uid="{0DD64E27-A4C4-47F1-8288-9624EB56640B}"/>
    <cellStyle name="Input 3" xfId="5033" xr:uid="{00000000-0005-0000-0000-000040140000}"/>
    <cellStyle name="Input 3 2" xfId="5034" xr:uid="{00000000-0005-0000-0000-000041140000}"/>
    <cellStyle name="Input 3 2 2" xfId="5035" xr:uid="{00000000-0005-0000-0000-000042140000}"/>
    <cellStyle name="Input 3 2 3" xfId="5036" xr:uid="{00000000-0005-0000-0000-000043140000}"/>
    <cellStyle name="Input 3 2 3 2" xfId="17901" xr:uid="{B2A2F1D6-C689-4701-A2ED-6D15614042E2}"/>
    <cellStyle name="Input 3 2 4" xfId="5037" xr:uid="{00000000-0005-0000-0000-000044140000}"/>
    <cellStyle name="Input 3 2 4 2" xfId="17902" xr:uid="{99DA6DC7-D353-422A-B6DC-957CF858A813}"/>
    <cellStyle name="Input 3 2 5" xfId="5038" xr:uid="{00000000-0005-0000-0000-000045140000}"/>
    <cellStyle name="Input 3 2 5 2" xfId="17903" xr:uid="{AA2F5704-D8DA-46CE-97F9-A2FDB10E4406}"/>
    <cellStyle name="Input 3 2 6" xfId="5039" xr:uid="{00000000-0005-0000-0000-000046140000}"/>
    <cellStyle name="Input 3 2 6 2" xfId="17904" xr:uid="{F4A315BB-FB4E-477D-AA6F-B38FFA5FC594}"/>
    <cellStyle name="Input 3 2 7" xfId="17900" xr:uid="{49575304-5B6B-41F1-9B87-3CB1CCEEAB20}"/>
    <cellStyle name="Input 3 3" xfId="5040" xr:uid="{00000000-0005-0000-0000-000047140000}"/>
    <cellStyle name="Input 3 3 2" xfId="5041" xr:uid="{00000000-0005-0000-0000-000048140000}"/>
    <cellStyle name="Input 3 3 2 2" xfId="5042" xr:uid="{00000000-0005-0000-0000-000049140000}"/>
    <cellStyle name="Input 3 3 2 2 2" xfId="17906" xr:uid="{9EBC6018-2E94-46DE-B2F5-6567AC22CC17}"/>
    <cellStyle name="Input 3 3 2 3" xfId="5043" xr:uid="{00000000-0005-0000-0000-00004A140000}"/>
    <cellStyle name="Input 3 3 2 3 2" xfId="17907" xr:uid="{23F7B19B-2BAB-400D-9376-6253B0F4BFCA}"/>
    <cellStyle name="Input 3 3 2 4" xfId="17905" xr:uid="{0C010AA6-6FDB-4808-B560-A2A6396C2963}"/>
    <cellStyle name="Input 3_KTR An-Abflug" xfId="14853" xr:uid="{00000000-0005-0000-0000-00004B140000}"/>
    <cellStyle name="Input 4" xfId="5044" xr:uid="{00000000-0005-0000-0000-00004C140000}"/>
    <cellStyle name="Input 4 2" xfId="5045" xr:uid="{00000000-0005-0000-0000-00004D140000}"/>
    <cellStyle name="Input 4 2 2" xfId="5046" xr:uid="{00000000-0005-0000-0000-00004E140000}"/>
    <cellStyle name="Input 4 2 3" xfId="5047" xr:uid="{00000000-0005-0000-0000-00004F140000}"/>
    <cellStyle name="Input 4 2 3 2" xfId="17909" xr:uid="{67F1D85C-86C8-4301-8C7E-77ABAD479DD3}"/>
    <cellStyle name="Input 4 2 4" xfId="5048" xr:uid="{00000000-0005-0000-0000-000050140000}"/>
    <cellStyle name="Input 4 2 4 2" xfId="17910" xr:uid="{18992663-09F8-45A8-9220-1B1608584844}"/>
    <cellStyle name="Input 4 2 5" xfId="5049" xr:uid="{00000000-0005-0000-0000-000051140000}"/>
    <cellStyle name="Input 4 2 5 2" xfId="17911" xr:uid="{16E8400D-04CB-4877-9A65-53C8F8CD946D}"/>
    <cellStyle name="Input 4 2 6" xfId="5050" xr:uid="{00000000-0005-0000-0000-000052140000}"/>
    <cellStyle name="Input 4 2 6 2" xfId="17912" xr:uid="{30DE4956-26B4-4C03-9099-4FC4A45E986B}"/>
    <cellStyle name="Input 4 2 7" xfId="17908" xr:uid="{386824ED-43CF-4919-A9C9-5BB75FA1BC33}"/>
    <cellStyle name="Input 4 3" xfId="5051" xr:uid="{00000000-0005-0000-0000-000053140000}"/>
    <cellStyle name="Input 4 3 2" xfId="5052" xr:uid="{00000000-0005-0000-0000-000054140000}"/>
    <cellStyle name="Input 4 3 2 2" xfId="5053" xr:uid="{00000000-0005-0000-0000-000055140000}"/>
    <cellStyle name="Input 4 3 2 2 2" xfId="17914" xr:uid="{2666E8AB-BC1F-40E0-B7ED-8702DE2BD952}"/>
    <cellStyle name="Input 4 3 2 3" xfId="5054" xr:uid="{00000000-0005-0000-0000-000056140000}"/>
    <cellStyle name="Input 4 3 2 3 2" xfId="17915" xr:uid="{CBE75A53-6578-4D9F-BFD5-189634EA5FFC}"/>
    <cellStyle name="Input 4 3 2 4" xfId="17913" xr:uid="{283FB384-29A4-480C-951F-19DE1E421528}"/>
    <cellStyle name="Input 4_KTR An-Abflug" xfId="14800" xr:uid="{00000000-0005-0000-0000-000057140000}"/>
    <cellStyle name="Input 5" xfId="5055" xr:uid="{00000000-0005-0000-0000-000058140000}"/>
    <cellStyle name="Input 5 2" xfId="5056" xr:uid="{00000000-0005-0000-0000-000059140000}"/>
    <cellStyle name="Input 5 2 2" xfId="5057" xr:uid="{00000000-0005-0000-0000-00005A140000}"/>
    <cellStyle name="Input 5 2 2 2" xfId="17917" xr:uid="{1A73644D-A2A3-46B4-A5A1-E17AF11D8A6E}"/>
    <cellStyle name="Input 5 2 3" xfId="5058" xr:uid="{00000000-0005-0000-0000-00005B140000}"/>
    <cellStyle name="Input 5 2 3 2" xfId="17918" xr:uid="{B22DD82F-8D60-45E2-9C99-5AF0D5CD85A1}"/>
    <cellStyle name="Input 5 2 4" xfId="5059" xr:uid="{00000000-0005-0000-0000-00005C140000}"/>
    <cellStyle name="Input 5 2 4 2" xfId="17919" xr:uid="{02698025-7975-40BF-85CE-B0C09FE77B23}"/>
    <cellStyle name="Input 5 2 5" xfId="5060" xr:uid="{00000000-0005-0000-0000-00005D140000}"/>
    <cellStyle name="Input 5 2 5 2" xfId="17920" xr:uid="{69A9081F-00FC-42E0-A53D-14CBDDFD8F2B}"/>
    <cellStyle name="Input 5 2 6" xfId="17916" xr:uid="{CD941E66-E669-455B-A1E6-2CE5C485D92C}"/>
    <cellStyle name="Input 5 3" xfId="5061" xr:uid="{00000000-0005-0000-0000-00005E140000}"/>
    <cellStyle name="Input 5_KTR An-Abflug" xfId="14674" xr:uid="{00000000-0005-0000-0000-00005F140000}"/>
    <cellStyle name="Input 6" xfId="5062" xr:uid="{00000000-0005-0000-0000-000060140000}"/>
    <cellStyle name="Input 6 2" xfId="5063" xr:uid="{00000000-0005-0000-0000-000061140000}"/>
    <cellStyle name="Input 6 2 2" xfId="5064" xr:uid="{00000000-0005-0000-0000-000062140000}"/>
    <cellStyle name="Input 6 2 2 2" xfId="17922" xr:uid="{E9E2B1B7-D229-4C19-9223-74EFC51E9EA0}"/>
    <cellStyle name="Input 6 2 3" xfId="5065" xr:uid="{00000000-0005-0000-0000-000063140000}"/>
    <cellStyle name="Input 6 2 3 2" xfId="17923" xr:uid="{C7D1801E-4EC9-4346-AAD4-DB4A01044097}"/>
    <cellStyle name="Input 6 2 4" xfId="5066" xr:uid="{00000000-0005-0000-0000-000064140000}"/>
    <cellStyle name="Input 6 2 4 2" xfId="17924" xr:uid="{6A951595-8E9F-4D1E-BDA3-19C996B25263}"/>
    <cellStyle name="Input 6 2 5" xfId="5067" xr:uid="{00000000-0005-0000-0000-000065140000}"/>
    <cellStyle name="Input 6 2 5 2" xfId="17925" xr:uid="{8A9A3555-6397-4963-8D2C-276026AF4D79}"/>
    <cellStyle name="Input 6 2 6" xfId="17921" xr:uid="{0311AB8E-9B65-4BB8-8897-B9024980673F}"/>
    <cellStyle name="Input 6 3" xfId="5068" xr:uid="{00000000-0005-0000-0000-000066140000}"/>
    <cellStyle name="Input 6_KTR An-Abflug" xfId="14857" xr:uid="{00000000-0005-0000-0000-000067140000}"/>
    <cellStyle name="Input 7" xfId="5069" xr:uid="{00000000-0005-0000-0000-000068140000}"/>
    <cellStyle name="Input 7 2" xfId="5070" xr:uid="{00000000-0005-0000-0000-000069140000}"/>
    <cellStyle name="Input 7 2 2" xfId="5071" xr:uid="{00000000-0005-0000-0000-00006A140000}"/>
    <cellStyle name="Input 7 2 2 2" xfId="17928" xr:uid="{9C97EB97-C2D1-4E2E-8B87-E5A480BA0D10}"/>
    <cellStyle name="Input 7 2 3" xfId="5072" xr:uid="{00000000-0005-0000-0000-00006B140000}"/>
    <cellStyle name="Input 7 2 3 2" xfId="17929" xr:uid="{4FC6C15F-97A9-4459-A9E3-2B77F2D50586}"/>
    <cellStyle name="Input 7 2 4" xfId="5073" xr:uid="{00000000-0005-0000-0000-00006C140000}"/>
    <cellStyle name="Input 7 2 4 2" xfId="17930" xr:uid="{1737D837-D72A-4C64-ADB4-47FDD75BDB3B}"/>
    <cellStyle name="Input 7 2 5" xfId="5074" xr:uid="{00000000-0005-0000-0000-00006D140000}"/>
    <cellStyle name="Input 7 2 5 2" xfId="17931" xr:uid="{7A76B969-FCBE-4E4F-8EB2-D706C2F78734}"/>
    <cellStyle name="Input 7 2 6" xfId="17927" xr:uid="{7D8B63FC-D828-4136-B78A-B720EA95F7F8}"/>
    <cellStyle name="Input 7 3" xfId="5075" xr:uid="{00000000-0005-0000-0000-00006E140000}"/>
    <cellStyle name="Input 7 3 2" xfId="17932" xr:uid="{341C165C-18D8-4DB1-9364-B3BC9B36C979}"/>
    <cellStyle name="Input 7 4" xfId="5076" xr:uid="{00000000-0005-0000-0000-00006F140000}"/>
    <cellStyle name="Input 7 4 2" xfId="17933" xr:uid="{B8906AFC-B201-4D28-ADD6-C508D4C4478F}"/>
    <cellStyle name="Input 7 5" xfId="5077" xr:uid="{00000000-0005-0000-0000-000070140000}"/>
    <cellStyle name="Input 7 5 2" xfId="17934" xr:uid="{90A088BA-C554-4382-976B-E50DFAD3BA35}"/>
    <cellStyle name="Input 7 6" xfId="5078" xr:uid="{00000000-0005-0000-0000-000071140000}"/>
    <cellStyle name="Input 7 6 2" xfId="17935" xr:uid="{7ED9E234-16C0-4AFF-94C9-616BB93F3F6E}"/>
    <cellStyle name="Input 7 7" xfId="17926" xr:uid="{30DA9A5D-308F-4934-ACD6-140EB881F5F1}"/>
    <cellStyle name="Input 8" xfId="5079" xr:uid="{00000000-0005-0000-0000-000072140000}"/>
    <cellStyle name="Input 8 2" xfId="5080" xr:uid="{00000000-0005-0000-0000-000073140000}"/>
    <cellStyle name="Input 8 2 2" xfId="5081" xr:uid="{00000000-0005-0000-0000-000074140000}"/>
    <cellStyle name="Input 8 2 2 2" xfId="17938" xr:uid="{C6ADBA9C-8352-4D88-80C5-2A04D18C0AE9}"/>
    <cellStyle name="Input 8 2 3" xfId="5082" xr:uid="{00000000-0005-0000-0000-000075140000}"/>
    <cellStyle name="Input 8 2 3 2" xfId="17939" xr:uid="{BA82E64E-4219-419A-8D9A-59DD521F91FF}"/>
    <cellStyle name="Input 8 2 4" xfId="5083" xr:uid="{00000000-0005-0000-0000-000076140000}"/>
    <cellStyle name="Input 8 2 4 2" xfId="17940" xr:uid="{555AC57E-BB89-4E67-AB60-DFEEDA0BBEEF}"/>
    <cellStyle name="Input 8 2 5" xfId="5084" xr:uid="{00000000-0005-0000-0000-000077140000}"/>
    <cellStyle name="Input 8 2 5 2" xfId="17941" xr:uid="{BCE201DC-B80A-454D-8820-4B266DF6D194}"/>
    <cellStyle name="Input 8 2 6" xfId="17937" xr:uid="{4C528E12-F3F9-43EB-8B0D-0886B3A56519}"/>
    <cellStyle name="Input 8 3" xfId="5085" xr:uid="{00000000-0005-0000-0000-000078140000}"/>
    <cellStyle name="Input 8 3 2" xfId="17942" xr:uid="{5B17F7D3-01CC-4BEC-9DF4-C3B615701CF9}"/>
    <cellStyle name="Input 8 4" xfId="5086" xr:uid="{00000000-0005-0000-0000-000079140000}"/>
    <cellStyle name="Input 8 4 2" xfId="17943" xr:uid="{2888C4B5-53A9-4B90-BBC3-C0CAAB912763}"/>
    <cellStyle name="Input 8 5" xfId="5087" xr:uid="{00000000-0005-0000-0000-00007A140000}"/>
    <cellStyle name="Input 8 5 2" xfId="17944" xr:uid="{00BCC3C5-5B08-49CC-97AD-5710FDC3D623}"/>
    <cellStyle name="Input 8 6" xfId="5088" xr:uid="{00000000-0005-0000-0000-00007B140000}"/>
    <cellStyle name="Input 8 6 2" xfId="17945" xr:uid="{1495655F-AD61-4646-9E12-29DCAC795C3F}"/>
    <cellStyle name="Input 8 7" xfId="17936" xr:uid="{C62A02C0-72EC-4DDB-B9D2-F1F11494A3FE}"/>
    <cellStyle name="Input 9" xfId="5089" xr:uid="{00000000-0005-0000-0000-00007C140000}"/>
    <cellStyle name="Input 9 2" xfId="5090" xr:uid="{00000000-0005-0000-0000-00007D140000}"/>
    <cellStyle name="Input 9 2 2" xfId="5091" xr:uid="{00000000-0005-0000-0000-00007E140000}"/>
    <cellStyle name="Input 9 2 2 2" xfId="17948" xr:uid="{E34FCCA8-C8E0-47E9-979A-5204EB62441A}"/>
    <cellStyle name="Input 9 2 3" xfId="5092" xr:uid="{00000000-0005-0000-0000-00007F140000}"/>
    <cellStyle name="Input 9 2 3 2" xfId="17949" xr:uid="{9C5D60F3-1B7E-4ED2-9FC8-27AE9814A7B7}"/>
    <cellStyle name="Input 9 2 4" xfId="5093" xr:uid="{00000000-0005-0000-0000-000080140000}"/>
    <cellStyle name="Input 9 2 4 2" xfId="17950" xr:uid="{4C511980-FB72-4E7A-81A3-24F1D5086DAD}"/>
    <cellStyle name="Input 9 2 5" xfId="5094" xr:uid="{00000000-0005-0000-0000-000081140000}"/>
    <cellStyle name="Input 9 2 5 2" xfId="17951" xr:uid="{23F6FC46-FE61-4624-A6B9-5BBF09A4F680}"/>
    <cellStyle name="Input 9 2 6" xfId="17947" xr:uid="{BA0F5A8F-CC65-4F06-991F-111C617FA295}"/>
    <cellStyle name="Input 9 3" xfId="5095" xr:uid="{00000000-0005-0000-0000-000082140000}"/>
    <cellStyle name="Input 9 3 2" xfId="17952" xr:uid="{3AD1657D-3195-4D14-85B2-D5F3A5750A91}"/>
    <cellStyle name="Input 9 4" xfId="5096" xr:uid="{00000000-0005-0000-0000-000083140000}"/>
    <cellStyle name="Input 9 4 2" xfId="17953" xr:uid="{11FB67F4-BBA2-4292-BFA0-A3CF9F915066}"/>
    <cellStyle name="Input 9 5" xfId="5097" xr:uid="{00000000-0005-0000-0000-000084140000}"/>
    <cellStyle name="Input 9 5 2" xfId="17954" xr:uid="{B089F800-F4FA-454F-B740-0F1F88BDC320}"/>
    <cellStyle name="Input 9 6" xfId="5098" xr:uid="{00000000-0005-0000-0000-000085140000}"/>
    <cellStyle name="Input 9 6 2" xfId="17955" xr:uid="{D0486913-5E1D-404A-A6C5-9A5398A4AF47}"/>
    <cellStyle name="Input 9 7" xfId="17946" xr:uid="{F932F90F-37A3-4022-81F5-58EEC8F2EF14}"/>
    <cellStyle name="Input Cell" xfId="5099" xr:uid="{00000000-0005-0000-0000-000086140000}"/>
    <cellStyle name="Input Cell 2" xfId="5100" xr:uid="{00000000-0005-0000-0000-000087140000}"/>
    <cellStyle name="Input Cell 2 2" xfId="5101" xr:uid="{00000000-0005-0000-0000-000088140000}"/>
    <cellStyle name="Input Cell 2 2 2" xfId="17958" xr:uid="{C9A730C2-D46F-44FD-988B-6851FFD067FD}"/>
    <cellStyle name="Input Cell 2 3" xfId="5102" xr:uid="{00000000-0005-0000-0000-000089140000}"/>
    <cellStyle name="Input Cell 2 3 2" xfId="17959" xr:uid="{3903F79C-46EB-4C57-8484-FE65499538D4}"/>
    <cellStyle name="Input Cell 2 4" xfId="17957" xr:uid="{071EB1A9-41EB-4E7C-A591-2A02B976FCF5}"/>
    <cellStyle name="Input Cell 3" xfId="5103" xr:uid="{00000000-0005-0000-0000-00008A140000}"/>
    <cellStyle name="Input Cell 3 2" xfId="17960" xr:uid="{A8C84149-28DD-42D7-A73A-530BE5E96216}"/>
    <cellStyle name="Input Cell 4" xfId="5104" xr:uid="{00000000-0005-0000-0000-00008B140000}"/>
    <cellStyle name="Input Cell 4 2" xfId="17961" xr:uid="{361FE141-91D9-4930-9471-88E4F1915D13}"/>
    <cellStyle name="Input Cell 5" xfId="5105" xr:uid="{00000000-0005-0000-0000-00008C140000}"/>
    <cellStyle name="Input Cell 5 2" xfId="17962" xr:uid="{603B7187-68EF-435A-8C2E-E715483E3E90}"/>
    <cellStyle name="Input Cell 6" xfId="5106" xr:uid="{00000000-0005-0000-0000-00008D140000}"/>
    <cellStyle name="Input Cell 6 2" xfId="17963" xr:uid="{36C8AFD2-4304-4F56-AA06-690F744E705B}"/>
    <cellStyle name="Input Cell 7" xfId="17956" xr:uid="{34620ADA-0FE8-4620-8CD9-479A309DF907}"/>
    <cellStyle name="InputBlueFont" xfId="5107" xr:uid="{00000000-0005-0000-0000-00008E140000}"/>
    <cellStyle name="Insatisfaisant" xfId="14941" xr:uid="{00000000-0005-0000-0000-00008F140000}"/>
    <cellStyle name="Insatisfaisant 2" xfId="6" xr:uid="{00000000-0005-0000-0000-000090140000}"/>
    <cellStyle name="Insatisfaisant 2 2" xfId="5108" xr:uid="{00000000-0005-0000-0000-000091140000}"/>
    <cellStyle name="Insatisfaisant 3" xfId="5109" xr:uid="{00000000-0005-0000-0000-000092140000}"/>
    <cellStyle name="Insatisfaisant 3 2" xfId="5110" xr:uid="{00000000-0005-0000-0000-000093140000}"/>
    <cellStyle name="Insatisfaisant 4" xfId="5111" xr:uid="{00000000-0005-0000-0000-000094140000}"/>
    <cellStyle name="Insatisfaisant 4 2" xfId="5112" xr:uid="{00000000-0005-0000-0000-000095140000}"/>
    <cellStyle name="Insatisfaisant 4 3" xfId="5113" xr:uid="{00000000-0005-0000-0000-000096140000}"/>
    <cellStyle name="Insatisfaisant 5" xfId="5114" xr:uid="{00000000-0005-0000-0000-000097140000}"/>
    <cellStyle name="Instructions" xfId="5115" xr:uid="{00000000-0005-0000-0000-000098140000}"/>
    <cellStyle name="Įspėjimo tekstas" xfId="5116" xr:uid="{00000000-0005-0000-0000-000099140000}"/>
    <cellStyle name="Išvestis" xfId="5117" xr:uid="{00000000-0005-0000-0000-00009A140000}"/>
    <cellStyle name="Išvestis 10" xfId="5118" xr:uid="{00000000-0005-0000-0000-00009B140000}"/>
    <cellStyle name="Išvestis 10 2" xfId="5119" xr:uid="{00000000-0005-0000-0000-00009C140000}"/>
    <cellStyle name="Išvestis 10 2 2" xfId="5120" xr:uid="{00000000-0005-0000-0000-00009D140000}"/>
    <cellStyle name="Išvestis 10 2 2 2" xfId="17967" xr:uid="{093B41F2-A61E-49FB-AF3C-C4ECA868D758}"/>
    <cellStyle name="Išvestis 10 2 3" xfId="5121" xr:uid="{00000000-0005-0000-0000-00009E140000}"/>
    <cellStyle name="Išvestis 10 2 3 2" xfId="17968" xr:uid="{65DE4A11-5616-45A0-8F36-E9842390557C}"/>
    <cellStyle name="Išvestis 10 2 4" xfId="5122" xr:uid="{00000000-0005-0000-0000-00009F140000}"/>
    <cellStyle name="Išvestis 10 2 4 2" xfId="17969" xr:uid="{58382914-4E2A-4C73-9C44-9C26A2147462}"/>
    <cellStyle name="Išvestis 10 2 5" xfId="5123" xr:uid="{00000000-0005-0000-0000-0000A0140000}"/>
    <cellStyle name="Išvestis 10 2 5 2" xfId="17970" xr:uid="{1C3052A2-242E-4A60-8CA2-4795A34D8711}"/>
    <cellStyle name="Išvestis 10 2 6" xfId="17966" xr:uid="{1C3487AB-14F2-4E99-B9FA-3C7969AAB7E8}"/>
    <cellStyle name="Išvestis 10 3" xfId="5124" xr:uid="{00000000-0005-0000-0000-0000A1140000}"/>
    <cellStyle name="Išvestis 10 3 2" xfId="17971" xr:uid="{654144C8-6F2F-4E2B-8BF9-EF7B10C73D3B}"/>
    <cellStyle name="Išvestis 10 4" xfId="5125" xr:uid="{00000000-0005-0000-0000-0000A2140000}"/>
    <cellStyle name="Išvestis 10 4 2" xfId="17972" xr:uid="{46B2215D-A1B4-4CE6-B118-CC52436E21B9}"/>
    <cellStyle name="Išvestis 10 5" xfId="5126" xr:uid="{00000000-0005-0000-0000-0000A3140000}"/>
    <cellStyle name="Išvestis 10 5 2" xfId="17973" xr:uid="{D0FF3758-5920-4B7A-9F21-D020E2AB96BA}"/>
    <cellStyle name="Išvestis 10 6" xfId="5127" xr:uid="{00000000-0005-0000-0000-0000A4140000}"/>
    <cellStyle name="Išvestis 10 6 2" xfId="17974" xr:uid="{615EDC60-B057-4384-A9C2-74B36B566C77}"/>
    <cellStyle name="Išvestis 10 7" xfId="17965" xr:uid="{CDD324F6-1D9F-48E5-A061-4209CE49DB57}"/>
    <cellStyle name="Išvestis 11" xfId="5128" xr:uid="{00000000-0005-0000-0000-0000A5140000}"/>
    <cellStyle name="Išvestis 11 2" xfId="5129" xr:uid="{00000000-0005-0000-0000-0000A6140000}"/>
    <cellStyle name="Išvestis 11 2 2" xfId="5130" xr:uid="{00000000-0005-0000-0000-0000A7140000}"/>
    <cellStyle name="Išvestis 11 2 2 2" xfId="17977" xr:uid="{2460F81F-1116-4410-A3CA-D1F5DD55E634}"/>
    <cellStyle name="Išvestis 11 2 3" xfId="5131" xr:uid="{00000000-0005-0000-0000-0000A8140000}"/>
    <cellStyle name="Išvestis 11 2 3 2" xfId="17978" xr:uid="{05F9DC22-8C2F-458A-B302-1BDCF74036A5}"/>
    <cellStyle name="Išvestis 11 2 4" xfId="5132" xr:uid="{00000000-0005-0000-0000-0000A9140000}"/>
    <cellStyle name="Išvestis 11 2 4 2" xfId="17979" xr:uid="{C9464825-0D6B-46B3-9F1A-FD3C31526156}"/>
    <cellStyle name="Išvestis 11 2 5" xfId="5133" xr:uid="{00000000-0005-0000-0000-0000AA140000}"/>
    <cellStyle name="Išvestis 11 2 5 2" xfId="17980" xr:uid="{B484B556-8BE3-4CB9-A899-6C2A023D1CAC}"/>
    <cellStyle name="Išvestis 11 2 6" xfId="17976" xr:uid="{B5A81861-B37A-456E-954F-06EB7A3C6D22}"/>
    <cellStyle name="Išvestis 11 3" xfId="5134" xr:uid="{00000000-0005-0000-0000-0000AB140000}"/>
    <cellStyle name="Išvestis 11 3 2" xfId="17981" xr:uid="{1EBF4C02-334E-459C-A2BE-DC37D1823814}"/>
    <cellStyle name="Išvestis 11 4" xfId="5135" xr:uid="{00000000-0005-0000-0000-0000AC140000}"/>
    <cellStyle name="Išvestis 11 4 2" xfId="17982" xr:uid="{27757E72-427C-4E44-A1B2-B83CC9685AFC}"/>
    <cellStyle name="Išvestis 11 5" xfId="5136" xr:uid="{00000000-0005-0000-0000-0000AD140000}"/>
    <cellStyle name="Išvestis 11 5 2" xfId="17983" xr:uid="{E12BB10F-E00F-4BFC-B362-5D29895EA2AA}"/>
    <cellStyle name="Išvestis 11 6" xfId="5137" xr:uid="{00000000-0005-0000-0000-0000AE140000}"/>
    <cellStyle name="Išvestis 11 6 2" xfId="17984" xr:uid="{0333AEEE-09DD-40DC-8F4A-1F27385FEE88}"/>
    <cellStyle name="Išvestis 11 7" xfId="17975" xr:uid="{6640899F-E98F-41BC-9B42-E149BFEE1C79}"/>
    <cellStyle name="Išvestis 12" xfId="5138" xr:uid="{00000000-0005-0000-0000-0000AF140000}"/>
    <cellStyle name="Išvestis 12 2" xfId="5139" xr:uid="{00000000-0005-0000-0000-0000B0140000}"/>
    <cellStyle name="Išvestis 12 2 2" xfId="5140" xr:uid="{00000000-0005-0000-0000-0000B1140000}"/>
    <cellStyle name="Išvestis 12 2 2 2" xfId="17987" xr:uid="{713FCB5D-7A3F-4728-841F-98249173A34F}"/>
    <cellStyle name="Išvestis 12 2 3" xfId="5141" xr:uid="{00000000-0005-0000-0000-0000B2140000}"/>
    <cellStyle name="Išvestis 12 2 3 2" xfId="17988" xr:uid="{07DBF0B8-72D5-4B59-BE84-AE497C9C875D}"/>
    <cellStyle name="Išvestis 12 2 4" xfId="5142" xr:uid="{00000000-0005-0000-0000-0000B3140000}"/>
    <cellStyle name="Išvestis 12 2 4 2" xfId="17989" xr:uid="{7CD4F59B-63A2-473F-A368-977746CB67F7}"/>
    <cellStyle name="Išvestis 12 2 5" xfId="5143" xr:uid="{00000000-0005-0000-0000-0000B4140000}"/>
    <cellStyle name="Išvestis 12 2 5 2" xfId="17990" xr:uid="{C6932834-FEA6-4C3A-9754-3DAC83F775B0}"/>
    <cellStyle name="Išvestis 12 2 6" xfId="17986" xr:uid="{93B658E2-40BC-4920-AB33-EF1A1C35E972}"/>
    <cellStyle name="Išvestis 12 3" xfId="5144" xr:uid="{00000000-0005-0000-0000-0000B5140000}"/>
    <cellStyle name="Išvestis 12 3 2" xfId="17991" xr:uid="{F866BACE-93F5-4238-B327-875EDA0B18E9}"/>
    <cellStyle name="Išvestis 12 4" xfId="5145" xr:uid="{00000000-0005-0000-0000-0000B6140000}"/>
    <cellStyle name="Išvestis 12 4 2" xfId="17992" xr:uid="{0BF90B46-1FDE-4721-953E-A1DE81B2A504}"/>
    <cellStyle name="Išvestis 12 5" xfId="5146" xr:uid="{00000000-0005-0000-0000-0000B7140000}"/>
    <cellStyle name="Išvestis 12 5 2" xfId="17993" xr:uid="{3CBFDA6A-6CCD-409A-B252-38865EE9FDEA}"/>
    <cellStyle name="Išvestis 12 6" xfId="5147" xr:uid="{00000000-0005-0000-0000-0000B8140000}"/>
    <cellStyle name="Išvestis 12 6 2" xfId="17994" xr:uid="{6F359D51-CF55-4429-8B76-3AF5A6090BEC}"/>
    <cellStyle name="Išvestis 12 7" xfId="17985" xr:uid="{8FEE0F4C-7542-4864-8CA8-542417A375E8}"/>
    <cellStyle name="Išvestis 13" xfId="5148" xr:uid="{00000000-0005-0000-0000-0000B9140000}"/>
    <cellStyle name="Išvestis 13 2" xfId="5149" xr:uid="{00000000-0005-0000-0000-0000BA140000}"/>
    <cellStyle name="Išvestis 13 2 2" xfId="5150" xr:uid="{00000000-0005-0000-0000-0000BB140000}"/>
    <cellStyle name="Išvestis 13 2 2 2" xfId="17997" xr:uid="{26675127-2164-4212-A00D-3A972059F284}"/>
    <cellStyle name="Išvestis 13 2 3" xfId="5151" xr:uid="{00000000-0005-0000-0000-0000BC140000}"/>
    <cellStyle name="Išvestis 13 2 3 2" xfId="17998" xr:uid="{B99F92FE-A703-46BA-8AF2-F57FEE177040}"/>
    <cellStyle name="Išvestis 13 2 4" xfId="5152" xr:uid="{00000000-0005-0000-0000-0000BD140000}"/>
    <cellStyle name="Išvestis 13 2 4 2" xfId="17999" xr:uid="{9B9A8050-F20C-4299-B4E2-CAD370DC351F}"/>
    <cellStyle name="Išvestis 13 2 5" xfId="5153" xr:uid="{00000000-0005-0000-0000-0000BE140000}"/>
    <cellStyle name="Išvestis 13 2 5 2" xfId="18000" xr:uid="{7C3B0F17-00C3-42DB-B43F-D8F0E6134C13}"/>
    <cellStyle name="Išvestis 13 2 6" xfId="17996" xr:uid="{89CE48D4-08E7-49AA-959B-F01BFC06EF65}"/>
    <cellStyle name="Išvestis 13 3" xfId="5154" xr:uid="{00000000-0005-0000-0000-0000BF140000}"/>
    <cellStyle name="Išvestis 13 3 2" xfId="18001" xr:uid="{ED589A18-605A-4AD8-9803-B66A7CE841B5}"/>
    <cellStyle name="Išvestis 13 4" xfId="5155" xr:uid="{00000000-0005-0000-0000-0000C0140000}"/>
    <cellStyle name="Išvestis 13 4 2" xfId="18002" xr:uid="{12ACE9FC-2023-41C6-8FA9-41E80CCDD67F}"/>
    <cellStyle name="Išvestis 13 5" xfId="5156" xr:uid="{00000000-0005-0000-0000-0000C1140000}"/>
    <cellStyle name="Išvestis 13 5 2" xfId="18003" xr:uid="{04D75148-29A3-466E-8C55-042A8DCF629C}"/>
    <cellStyle name="Išvestis 13 6" xfId="5157" xr:uid="{00000000-0005-0000-0000-0000C2140000}"/>
    <cellStyle name="Išvestis 13 6 2" xfId="18004" xr:uid="{4C128B5A-FA90-4BCE-96CC-366C32DA0D41}"/>
    <cellStyle name="Išvestis 13 7" xfId="17995" xr:uid="{850B20FE-CB09-447C-9269-8CD633D628AE}"/>
    <cellStyle name="Išvestis 14" xfId="5158" xr:uid="{00000000-0005-0000-0000-0000C3140000}"/>
    <cellStyle name="Išvestis 14 2" xfId="5159" xr:uid="{00000000-0005-0000-0000-0000C4140000}"/>
    <cellStyle name="Išvestis 14 2 2" xfId="5160" xr:uid="{00000000-0005-0000-0000-0000C5140000}"/>
    <cellStyle name="Išvestis 14 2 2 2" xfId="18007" xr:uid="{CF18DAC0-E2B7-4E3A-8D6B-81850CF5DAD4}"/>
    <cellStyle name="Išvestis 14 2 3" xfId="5161" xr:uid="{00000000-0005-0000-0000-0000C6140000}"/>
    <cellStyle name="Išvestis 14 2 3 2" xfId="18008" xr:uid="{E06D84C3-29C2-4B5E-B121-2762C99AB977}"/>
    <cellStyle name="Išvestis 14 2 4" xfId="5162" xr:uid="{00000000-0005-0000-0000-0000C7140000}"/>
    <cellStyle name="Išvestis 14 2 4 2" xfId="18009" xr:uid="{3ABF97DC-CDDE-4FE5-B155-8CD88886BCE6}"/>
    <cellStyle name="Išvestis 14 2 5" xfId="5163" xr:uid="{00000000-0005-0000-0000-0000C8140000}"/>
    <cellStyle name="Išvestis 14 2 5 2" xfId="18010" xr:uid="{7F3B8E44-524F-48F0-9B41-44C01FF98883}"/>
    <cellStyle name="Išvestis 14 2 6" xfId="18006" xr:uid="{1EA5AADE-C98F-4158-85DF-8B765596D1DC}"/>
    <cellStyle name="Išvestis 14 3" xfId="5164" xr:uid="{00000000-0005-0000-0000-0000C9140000}"/>
    <cellStyle name="Išvestis 14 3 2" xfId="18011" xr:uid="{F90A2695-61D8-4AAF-B18A-EBA2128C25B7}"/>
    <cellStyle name="Išvestis 14 4" xfId="5165" xr:uid="{00000000-0005-0000-0000-0000CA140000}"/>
    <cellStyle name="Išvestis 14 4 2" xfId="18012" xr:uid="{FFEC7D07-7CAA-434F-BB18-BFFE3F6FF996}"/>
    <cellStyle name="Išvestis 14 5" xfId="5166" xr:uid="{00000000-0005-0000-0000-0000CB140000}"/>
    <cellStyle name="Išvestis 14 5 2" xfId="18013" xr:uid="{642DE63E-FD6C-4243-93D8-115C60348F3F}"/>
    <cellStyle name="Išvestis 14 6" xfId="5167" xr:uid="{00000000-0005-0000-0000-0000CC140000}"/>
    <cellStyle name="Išvestis 14 6 2" xfId="18014" xr:uid="{4FF1D6C6-4F2C-4AA7-A465-B7942415DA55}"/>
    <cellStyle name="Išvestis 14 7" xfId="18005" xr:uid="{43CC8B75-E2C5-450A-A2F9-980295CB26C7}"/>
    <cellStyle name="Išvestis 15" xfId="5168" xr:uid="{00000000-0005-0000-0000-0000CD140000}"/>
    <cellStyle name="Išvestis 15 2" xfId="5169" xr:uid="{00000000-0005-0000-0000-0000CE140000}"/>
    <cellStyle name="Išvestis 15 2 2" xfId="5170" xr:uid="{00000000-0005-0000-0000-0000CF140000}"/>
    <cellStyle name="Išvestis 15 2 2 2" xfId="18017" xr:uid="{251683D8-6EB6-4DAF-81EB-DF6A57E17128}"/>
    <cellStyle name="Išvestis 15 2 3" xfId="5171" xr:uid="{00000000-0005-0000-0000-0000D0140000}"/>
    <cellStyle name="Išvestis 15 2 3 2" xfId="18018" xr:uid="{1E42B3BA-6C8D-4FC6-B9AA-85C733126FD0}"/>
    <cellStyle name="Išvestis 15 2 4" xfId="5172" xr:uid="{00000000-0005-0000-0000-0000D1140000}"/>
    <cellStyle name="Išvestis 15 2 4 2" xfId="18019" xr:uid="{925A241E-2C69-4C85-BC2A-FA5FE1B7BAFC}"/>
    <cellStyle name="Išvestis 15 2 5" xfId="5173" xr:uid="{00000000-0005-0000-0000-0000D2140000}"/>
    <cellStyle name="Išvestis 15 2 5 2" xfId="18020" xr:uid="{68D4983F-3F32-43BF-8E53-2F2F04436FB7}"/>
    <cellStyle name="Išvestis 15 2 6" xfId="18016" xr:uid="{C0160E07-A31A-45D6-BB5A-5C52BA7625FE}"/>
    <cellStyle name="Išvestis 15 3" xfId="5174" xr:uid="{00000000-0005-0000-0000-0000D3140000}"/>
    <cellStyle name="Išvestis 15 3 2" xfId="18021" xr:uid="{089D8EC0-621D-455B-ACB6-C63A9675ABBD}"/>
    <cellStyle name="Išvestis 15 4" xfId="5175" xr:uid="{00000000-0005-0000-0000-0000D4140000}"/>
    <cellStyle name="Išvestis 15 4 2" xfId="18022" xr:uid="{0864FF1D-439D-4B3F-AD23-055915E15E96}"/>
    <cellStyle name="Išvestis 15 5" xfId="5176" xr:uid="{00000000-0005-0000-0000-0000D5140000}"/>
    <cellStyle name="Išvestis 15 5 2" xfId="18023" xr:uid="{9BE7761A-153F-46E3-A5F3-F14B44A257A2}"/>
    <cellStyle name="Išvestis 15 6" xfId="5177" xr:uid="{00000000-0005-0000-0000-0000D6140000}"/>
    <cellStyle name="Išvestis 15 6 2" xfId="18024" xr:uid="{18962A7B-5DCF-460F-BCCC-15748FC276F0}"/>
    <cellStyle name="Išvestis 15 7" xfId="18015" xr:uid="{CA3BA838-9B59-4800-8289-CCC836E334D6}"/>
    <cellStyle name="Išvestis 16" xfId="5178" xr:uid="{00000000-0005-0000-0000-0000D7140000}"/>
    <cellStyle name="Išvestis 16 2" xfId="18025" xr:uid="{26FC8971-90B3-4DCD-BB46-5FAB8E21D30B}"/>
    <cellStyle name="Išvestis 17" xfId="5179" xr:uid="{00000000-0005-0000-0000-0000D8140000}"/>
    <cellStyle name="Išvestis 17 2" xfId="18026" xr:uid="{9E128BD1-B28E-41EB-9A45-5A5E1B16305A}"/>
    <cellStyle name="Išvestis 18" xfId="5180" xr:uid="{00000000-0005-0000-0000-0000D9140000}"/>
    <cellStyle name="Išvestis 18 2" xfId="18027" xr:uid="{E258E368-427E-4BF5-B350-0EB78AA6BBA4}"/>
    <cellStyle name="Išvestis 19" xfId="5181" xr:uid="{00000000-0005-0000-0000-0000DA140000}"/>
    <cellStyle name="Išvestis 19 2" xfId="18028" xr:uid="{EF2AC2CF-9884-4E20-A50F-21E2B72FB4CA}"/>
    <cellStyle name="Išvestis 2" xfId="5182" xr:uid="{00000000-0005-0000-0000-0000DB140000}"/>
    <cellStyle name="Išvestis 2 2" xfId="5183" xr:uid="{00000000-0005-0000-0000-0000DC140000}"/>
    <cellStyle name="Išvestis 2 2 2" xfId="5184" xr:uid="{00000000-0005-0000-0000-0000DD140000}"/>
    <cellStyle name="Išvestis 2 2 2 2" xfId="18031" xr:uid="{1BF728D8-95CB-4FE2-9448-C55F79303CBC}"/>
    <cellStyle name="Išvestis 2 2 3" xfId="5185" xr:uid="{00000000-0005-0000-0000-0000DE140000}"/>
    <cellStyle name="Išvestis 2 2 3 2" xfId="18032" xr:uid="{BF89F8F5-ECA9-4C15-98EE-ED69C0C50D60}"/>
    <cellStyle name="Išvestis 2 2 4" xfId="5186" xr:uid="{00000000-0005-0000-0000-0000DF140000}"/>
    <cellStyle name="Išvestis 2 2 4 2" xfId="18033" xr:uid="{CADFD1FB-004F-4567-95AF-8256E5EDCE1A}"/>
    <cellStyle name="Išvestis 2 2 5" xfId="5187" xr:uid="{00000000-0005-0000-0000-0000E0140000}"/>
    <cellStyle name="Išvestis 2 2 5 2" xfId="18034" xr:uid="{46C46C94-9F11-43F9-B7D6-DF91A63FA6F9}"/>
    <cellStyle name="Išvestis 2 2 6" xfId="18030" xr:uid="{B92BB227-6951-45EA-A031-392F501A9F26}"/>
    <cellStyle name="Išvestis 2 3" xfId="5188" xr:uid="{00000000-0005-0000-0000-0000E1140000}"/>
    <cellStyle name="Išvestis 2 3 2" xfId="18035" xr:uid="{FBB3C53C-F301-44CC-97D2-64FF496C7F69}"/>
    <cellStyle name="Išvestis 2 4" xfId="5189" xr:uid="{00000000-0005-0000-0000-0000E2140000}"/>
    <cellStyle name="Išvestis 2 4 2" xfId="18036" xr:uid="{85AEF880-8537-4496-89D5-5594A157E901}"/>
    <cellStyle name="Išvestis 2 5" xfId="5190" xr:uid="{00000000-0005-0000-0000-0000E3140000}"/>
    <cellStyle name="Išvestis 2 5 2" xfId="18037" xr:uid="{2BD8065D-6031-41DF-8824-3756330DBD26}"/>
    <cellStyle name="Išvestis 2 6" xfId="5191" xr:uid="{00000000-0005-0000-0000-0000E4140000}"/>
    <cellStyle name="Išvestis 2 6 2" xfId="18038" xr:uid="{3804D241-AAEA-445F-A03E-60A4D01821E8}"/>
    <cellStyle name="Išvestis 2 7" xfId="18029" xr:uid="{4EF2039A-F11A-4EF3-A6EA-E111C21BE851}"/>
    <cellStyle name="Išvestis 20" xfId="14942" xr:uid="{00000000-0005-0000-0000-0000E5140000}"/>
    <cellStyle name="Išvestis 20 2" xfId="25733" xr:uid="{A9FB4CC4-7230-4106-A8D2-18D56D74EB4F}"/>
    <cellStyle name="Išvestis 21" xfId="17964" xr:uid="{807DA144-32E1-4E1A-9081-131484B56951}"/>
    <cellStyle name="Išvestis 3" xfId="5192" xr:uid="{00000000-0005-0000-0000-0000E6140000}"/>
    <cellStyle name="Išvestis 3 2" xfId="5193" xr:uid="{00000000-0005-0000-0000-0000E7140000}"/>
    <cellStyle name="Išvestis 3 2 2" xfId="5194" xr:uid="{00000000-0005-0000-0000-0000E8140000}"/>
    <cellStyle name="Išvestis 3 2 2 2" xfId="18041" xr:uid="{F00BB846-691F-41C8-893F-C9D14D86FC3C}"/>
    <cellStyle name="Išvestis 3 2 3" xfId="5195" xr:uid="{00000000-0005-0000-0000-0000E9140000}"/>
    <cellStyle name="Išvestis 3 2 3 2" xfId="18042" xr:uid="{B220D804-9E81-4DB5-A643-A3C43C29DC7E}"/>
    <cellStyle name="Išvestis 3 2 4" xfId="5196" xr:uid="{00000000-0005-0000-0000-0000EA140000}"/>
    <cellStyle name="Išvestis 3 2 4 2" xfId="18043" xr:uid="{43995BC3-E541-486B-BDB7-DCB632E6FC42}"/>
    <cellStyle name="Išvestis 3 2 5" xfId="5197" xr:uid="{00000000-0005-0000-0000-0000EB140000}"/>
    <cellStyle name="Išvestis 3 2 5 2" xfId="18044" xr:uid="{01044A29-C9B7-4216-A494-CF97B2A5F77E}"/>
    <cellStyle name="Išvestis 3 2 6" xfId="18040" xr:uid="{53D2A449-5B60-4918-A85D-A8344F1ACDBA}"/>
    <cellStyle name="Išvestis 3 3" xfId="5198" xr:uid="{00000000-0005-0000-0000-0000EC140000}"/>
    <cellStyle name="Išvestis 3 3 2" xfId="18045" xr:uid="{6C2E51EC-6A2E-4FD2-8B6D-14DB67DE11ED}"/>
    <cellStyle name="Išvestis 3 4" xfId="5199" xr:uid="{00000000-0005-0000-0000-0000ED140000}"/>
    <cellStyle name="Išvestis 3 4 2" xfId="18046" xr:uid="{598FE930-4E4C-4412-8232-EC0D1892ED2B}"/>
    <cellStyle name="Išvestis 3 5" xfId="5200" xr:uid="{00000000-0005-0000-0000-0000EE140000}"/>
    <cellStyle name="Išvestis 3 5 2" xfId="18047" xr:uid="{273CB053-BAD0-4F00-83C1-32BE816283A2}"/>
    <cellStyle name="Išvestis 3 6" xfId="5201" xr:uid="{00000000-0005-0000-0000-0000EF140000}"/>
    <cellStyle name="Išvestis 3 6 2" xfId="18048" xr:uid="{F09B7122-481E-4A68-A413-0ACD8C463826}"/>
    <cellStyle name="Išvestis 3 7" xfId="18039" xr:uid="{F629CE44-2083-44C9-944D-F1A95EAB3F9B}"/>
    <cellStyle name="Išvestis 4" xfId="5202" xr:uid="{00000000-0005-0000-0000-0000F0140000}"/>
    <cellStyle name="Išvestis 4 2" xfId="5203" xr:uid="{00000000-0005-0000-0000-0000F1140000}"/>
    <cellStyle name="Išvestis 4 2 2" xfId="5204" xr:uid="{00000000-0005-0000-0000-0000F2140000}"/>
    <cellStyle name="Išvestis 4 2 2 2" xfId="18051" xr:uid="{847DFB3A-8685-4BEC-AD7C-07F4DCAB8E1A}"/>
    <cellStyle name="Išvestis 4 2 3" xfId="5205" xr:uid="{00000000-0005-0000-0000-0000F3140000}"/>
    <cellStyle name="Išvestis 4 2 3 2" xfId="18052" xr:uid="{A3993643-98D5-4206-9A31-571DCD91D5DA}"/>
    <cellStyle name="Išvestis 4 2 4" xfId="5206" xr:uid="{00000000-0005-0000-0000-0000F4140000}"/>
    <cellStyle name="Išvestis 4 2 4 2" xfId="18053" xr:uid="{A37AD947-34D8-41BC-813A-C79760840B88}"/>
    <cellStyle name="Išvestis 4 2 5" xfId="5207" xr:uid="{00000000-0005-0000-0000-0000F5140000}"/>
    <cellStyle name="Išvestis 4 2 5 2" xfId="18054" xr:uid="{1CE3B501-C4BE-4AC2-B114-CAE476FF5263}"/>
    <cellStyle name="Išvestis 4 2 6" xfId="18050" xr:uid="{5B8DD0E7-0F37-4467-A72C-5DFF38CE857F}"/>
    <cellStyle name="Išvestis 4 3" xfId="5208" xr:uid="{00000000-0005-0000-0000-0000F6140000}"/>
    <cellStyle name="Išvestis 4 3 2" xfId="18055" xr:uid="{849B96AE-ADFF-45C0-94F5-FC4AB22638E6}"/>
    <cellStyle name="Išvestis 4 4" xfId="5209" xr:uid="{00000000-0005-0000-0000-0000F7140000}"/>
    <cellStyle name="Išvestis 4 4 2" xfId="18056" xr:uid="{B313FDA8-71AB-4013-8FC3-A88A8AB6E117}"/>
    <cellStyle name="Išvestis 4 5" xfId="5210" xr:uid="{00000000-0005-0000-0000-0000F8140000}"/>
    <cellStyle name="Išvestis 4 5 2" xfId="18057" xr:uid="{972E0816-AFC8-4609-8AEF-186585DB641B}"/>
    <cellStyle name="Išvestis 4 6" xfId="5211" xr:uid="{00000000-0005-0000-0000-0000F9140000}"/>
    <cellStyle name="Išvestis 4 6 2" xfId="18058" xr:uid="{4512554B-0ADF-4E01-A7CB-AC23680F2FEA}"/>
    <cellStyle name="Išvestis 4 7" xfId="18049" xr:uid="{7AA6C562-93FF-4B7B-990D-A01971F24C8E}"/>
    <cellStyle name="Išvestis 5" xfId="5212" xr:uid="{00000000-0005-0000-0000-0000FA140000}"/>
    <cellStyle name="Išvestis 5 2" xfId="5213" xr:uid="{00000000-0005-0000-0000-0000FB140000}"/>
    <cellStyle name="Išvestis 5 2 2" xfId="5214" xr:uid="{00000000-0005-0000-0000-0000FC140000}"/>
    <cellStyle name="Išvestis 5 2 2 2" xfId="18061" xr:uid="{AFAED0A5-AE74-44B2-A511-7949F6A5CB67}"/>
    <cellStyle name="Išvestis 5 2 3" xfId="5215" xr:uid="{00000000-0005-0000-0000-0000FD140000}"/>
    <cellStyle name="Išvestis 5 2 3 2" xfId="18062" xr:uid="{67A30F25-5016-413E-AEE6-57F980BA390F}"/>
    <cellStyle name="Išvestis 5 2 4" xfId="5216" xr:uid="{00000000-0005-0000-0000-0000FE140000}"/>
    <cellStyle name="Išvestis 5 2 4 2" xfId="18063" xr:uid="{48781215-FD96-4DC6-9FBA-90565C6669AD}"/>
    <cellStyle name="Išvestis 5 2 5" xfId="5217" xr:uid="{00000000-0005-0000-0000-0000FF140000}"/>
    <cellStyle name="Išvestis 5 2 5 2" xfId="18064" xr:uid="{DC2C2F7C-1B61-42CB-AAAB-D3053CD8867E}"/>
    <cellStyle name="Išvestis 5 2 6" xfId="18060" xr:uid="{9F08701C-9A09-4BD5-89C3-E2603673C60D}"/>
    <cellStyle name="Išvestis 5 3" xfId="5218" xr:uid="{00000000-0005-0000-0000-000000150000}"/>
    <cellStyle name="Išvestis 5 3 2" xfId="18065" xr:uid="{8E780EED-E5C1-47C9-9E2E-064988D5CD88}"/>
    <cellStyle name="Išvestis 5 4" xfId="5219" xr:uid="{00000000-0005-0000-0000-000001150000}"/>
    <cellStyle name="Išvestis 5 4 2" xfId="18066" xr:uid="{B1F7BB23-2543-4B42-9737-B99C04EE5ED9}"/>
    <cellStyle name="Išvestis 5 5" xfId="5220" xr:uid="{00000000-0005-0000-0000-000002150000}"/>
    <cellStyle name="Išvestis 5 5 2" xfId="18067" xr:uid="{BA5BACFF-6931-423C-92CD-32E1ABDBFF76}"/>
    <cellStyle name="Išvestis 5 6" xfId="5221" xr:uid="{00000000-0005-0000-0000-000003150000}"/>
    <cellStyle name="Išvestis 5 6 2" xfId="18068" xr:uid="{0D53E33C-E32E-401A-B167-512E29246EA3}"/>
    <cellStyle name="Išvestis 5 7" xfId="18059" xr:uid="{D44EB504-13BE-43FC-9E71-BC10AC66790A}"/>
    <cellStyle name="Išvestis 6" xfId="5222" xr:uid="{00000000-0005-0000-0000-000004150000}"/>
    <cellStyle name="Išvestis 6 2" xfId="5223" xr:uid="{00000000-0005-0000-0000-000005150000}"/>
    <cellStyle name="Išvestis 6 2 2" xfId="5224" xr:uid="{00000000-0005-0000-0000-000006150000}"/>
    <cellStyle name="Išvestis 6 2 2 2" xfId="18071" xr:uid="{9560AE81-3F7C-4663-A1E9-1218F749A666}"/>
    <cellStyle name="Išvestis 6 2 3" xfId="5225" xr:uid="{00000000-0005-0000-0000-000007150000}"/>
    <cellStyle name="Išvestis 6 2 3 2" xfId="18072" xr:uid="{191AD235-B083-41B8-BB48-2CF4E4214102}"/>
    <cellStyle name="Išvestis 6 2 4" xfId="5226" xr:uid="{00000000-0005-0000-0000-000008150000}"/>
    <cellStyle name="Išvestis 6 2 4 2" xfId="18073" xr:uid="{6DEA560D-E9B1-4D85-940C-21B1A9DB4A26}"/>
    <cellStyle name="Išvestis 6 2 5" xfId="5227" xr:uid="{00000000-0005-0000-0000-000009150000}"/>
    <cellStyle name="Išvestis 6 2 5 2" xfId="18074" xr:uid="{B747890C-83EB-4F19-8A48-03BAE707996E}"/>
    <cellStyle name="Išvestis 6 2 6" xfId="18070" xr:uid="{A2DEE021-1D3E-4776-89AF-F0ABF929AFC1}"/>
    <cellStyle name="Išvestis 6 3" xfId="5228" xr:uid="{00000000-0005-0000-0000-00000A150000}"/>
    <cellStyle name="Išvestis 6 3 2" xfId="18075" xr:uid="{6DB597D4-9FBF-4886-85D3-AEA9B9487EA6}"/>
    <cellStyle name="Išvestis 6 4" xfId="5229" xr:uid="{00000000-0005-0000-0000-00000B150000}"/>
    <cellStyle name="Išvestis 6 4 2" xfId="18076" xr:uid="{B4036918-F98A-46FE-AEFA-203728D839F1}"/>
    <cellStyle name="Išvestis 6 5" xfId="5230" xr:uid="{00000000-0005-0000-0000-00000C150000}"/>
    <cellStyle name="Išvestis 6 5 2" xfId="18077" xr:uid="{5686053D-BFAD-49B9-A691-53C189DD592B}"/>
    <cellStyle name="Išvestis 6 6" xfId="5231" xr:uid="{00000000-0005-0000-0000-00000D150000}"/>
    <cellStyle name="Išvestis 6 6 2" xfId="18078" xr:uid="{E89EF8C0-4A84-4D53-B142-F0438CF6EE0B}"/>
    <cellStyle name="Išvestis 6 7" xfId="18069" xr:uid="{28FE7CDD-FBBD-47FB-A0E3-E85022945485}"/>
    <cellStyle name="Išvestis 7" xfId="5232" xr:uid="{00000000-0005-0000-0000-00000E150000}"/>
    <cellStyle name="Išvestis 7 2" xfId="5233" xr:uid="{00000000-0005-0000-0000-00000F150000}"/>
    <cellStyle name="Išvestis 7 2 2" xfId="5234" xr:uid="{00000000-0005-0000-0000-000010150000}"/>
    <cellStyle name="Išvestis 7 2 2 2" xfId="18081" xr:uid="{7EA957A6-3F35-46AF-8D8C-DC6C678A2ED1}"/>
    <cellStyle name="Išvestis 7 2 3" xfId="5235" xr:uid="{00000000-0005-0000-0000-000011150000}"/>
    <cellStyle name="Išvestis 7 2 3 2" xfId="18082" xr:uid="{A53507A7-010C-4107-AF9D-24FC119EF4B7}"/>
    <cellStyle name="Išvestis 7 2 4" xfId="5236" xr:uid="{00000000-0005-0000-0000-000012150000}"/>
    <cellStyle name="Išvestis 7 2 4 2" xfId="18083" xr:uid="{F53D53B3-CCFA-4FA3-9703-DE8CB4B52B9E}"/>
    <cellStyle name="Išvestis 7 2 5" xfId="5237" xr:uid="{00000000-0005-0000-0000-000013150000}"/>
    <cellStyle name="Išvestis 7 2 5 2" xfId="18084" xr:uid="{E1AADC48-CBE5-455A-81C6-E1E35F431111}"/>
    <cellStyle name="Išvestis 7 2 6" xfId="18080" xr:uid="{694DA103-6956-49D8-A05D-C0DB7A0FBC33}"/>
    <cellStyle name="Išvestis 7 3" xfId="5238" xr:uid="{00000000-0005-0000-0000-000014150000}"/>
    <cellStyle name="Išvestis 7 3 2" xfId="18085" xr:uid="{1A86E51D-27B0-4251-8DC5-CE32335E33AA}"/>
    <cellStyle name="Išvestis 7 4" xfId="5239" xr:uid="{00000000-0005-0000-0000-000015150000}"/>
    <cellStyle name="Išvestis 7 4 2" xfId="18086" xr:uid="{0E8B9056-8DDE-4DE3-8F20-751749EC4E65}"/>
    <cellStyle name="Išvestis 7 5" xfId="5240" xr:uid="{00000000-0005-0000-0000-000016150000}"/>
    <cellStyle name="Išvestis 7 5 2" xfId="18087" xr:uid="{5D60A216-2993-4617-BC04-CE72262811A6}"/>
    <cellStyle name="Išvestis 7 6" xfId="5241" xr:uid="{00000000-0005-0000-0000-000017150000}"/>
    <cellStyle name="Išvestis 7 6 2" xfId="18088" xr:uid="{8F1B1D8A-BB90-436B-9250-F48B80EAB94D}"/>
    <cellStyle name="Išvestis 7 7" xfId="18079" xr:uid="{06E1872F-2293-41F4-A7A9-3CF98C24AE08}"/>
    <cellStyle name="Išvestis 8" xfId="5242" xr:uid="{00000000-0005-0000-0000-000018150000}"/>
    <cellStyle name="Išvestis 8 2" xfId="5243" xr:uid="{00000000-0005-0000-0000-000019150000}"/>
    <cellStyle name="Išvestis 8 2 2" xfId="5244" xr:uid="{00000000-0005-0000-0000-00001A150000}"/>
    <cellStyle name="Išvestis 8 2 2 2" xfId="18091" xr:uid="{1D27D179-6387-4549-8885-098639637D59}"/>
    <cellStyle name="Išvestis 8 2 3" xfId="5245" xr:uid="{00000000-0005-0000-0000-00001B150000}"/>
    <cellStyle name="Išvestis 8 2 3 2" xfId="18092" xr:uid="{449C3B52-11A6-4407-8C4A-C7A320FD0268}"/>
    <cellStyle name="Išvestis 8 2 4" xfId="5246" xr:uid="{00000000-0005-0000-0000-00001C150000}"/>
    <cellStyle name="Išvestis 8 2 4 2" xfId="18093" xr:uid="{D55DA2E5-A14F-40BF-A868-A10B44C9E08B}"/>
    <cellStyle name="Išvestis 8 2 5" xfId="5247" xr:uid="{00000000-0005-0000-0000-00001D150000}"/>
    <cellStyle name="Išvestis 8 2 5 2" xfId="18094" xr:uid="{5D4A1946-BE0B-4021-9B44-0801DC6ED0AF}"/>
    <cellStyle name="Išvestis 8 2 6" xfId="18090" xr:uid="{5634D663-AF61-4312-A640-9D998F42BA49}"/>
    <cellStyle name="Išvestis 8 3" xfId="5248" xr:uid="{00000000-0005-0000-0000-00001E150000}"/>
    <cellStyle name="Išvestis 8 3 2" xfId="18095" xr:uid="{FE43655C-A1C1-4135-89DE-AEE032E1870A}"/>
    <cellStyle name="Išvestis 8 4" xfId="5249" xr:uid="{00000000-0005-0000-0000-00001F150000}"/>
    <cellStyle name="Išvestis 8 4 2" xfId="18096" xr:uid="{96CBAEA5-9650-476D-AED3-B87B0870AD3F}"/>
    <cellStyle name="Išvestis 8 5" xfId="5250" xr:uid="{00000000-0005-0000-0000-000020150000}"/>
    <cellStyle name="Išvestis 8 5 2" xfId="18097" xr:uid="{C8C7CE18-592E-46AD-9854-C8DF3C4556DA}"/>
    <cellStyle name="Išvestis 8 6" xfId="5251" xr:uid="{00000000-0005-0000-0000-000021150000}"/>
    <cellStyle name="Išvestis 8 6 2" xfId="18098" xr:uid="{992466D5-688B-44C5-8CF3-53B953346FA1}"/>
    <cellStyle name="Išvestis 8 7" xfId="18089" xr:uid="{3B76918B-ED69-4F27-96B0-30D7A636A447}"/>
    <cellStyle name="Išvestis 9" xfId="5252" xr:uid="{00000000-0005-0000-0000-000022150000}"/>
    <cellStyle name="Išvestis 9 2" xfId="5253" xr:uid="{00000000-0005-0000-0000-000023150000}"/>
    <cellStyle name="Išvestis 9 2 2" xfId="5254" xr:uid="{00000000-0005-0000-0000-000024150000}"/>
    <cellStyle name="Išvestis 9 2 2 2" xfId="18101" xr:uid="{2BD9F042-5A89-4063-A0A9-90D3FEB2F1C2}"/>
    <cellStyle name="Išvestis 9 2 3" xfId="5255" xr:uid="{00000000-0005-0000-0000-000025150000}"/>
    <cellStyle name="Išvestis 9 2 3 2" xfId="18102" xr:uid="{D1A9FB8A-1FE8-418F-B6F2-147CDA6797C4}"/>
    <cellStyle name="Išvestis 9 2 4" xfId="5256" xr:uid="{00000000-0005-0000-0000-000026150000}"/>
    <cellStyle name="Išvestis 9 2 4 2" xfId="18103" xr:uid="{C3E00EDC-14FB-4EDB-9AE4-FF93E6FE018F}"/>
    <cellStyle name="Išvestis 9 2 5" xfId="5257" xr:uid="{00000000-0005-0000-0000-000027150000}"/>
    <cellStyle name="Išvestis 9 2 5 2" xfId="18104" xr:uid="{7B2FADB5-CAD6-4BD4-B949-E5589EAECB5F}"/>
    <cellStyle name="Išvestis 9 2 6" xfId="18100" xr:uid="{72098A25-B280-4B8D-923C-D49692AFB583}"/>
    <cellStyle name="Išvestis 9 3" xfId="5258" xr:uid="{00000000-0005-0000-0000-000028150000}"/>
    <cellStyle name="Išvestis 9 3 2" xfId="18105" xr:uid="{91ABCC2F-7C73-4124-ACA7-79BC9FBE64E8}"/>
    <cellStyle name="Išvestis 9 4" xfId="5259" xr:uid="{00000000-0005-0000-0000-000029150000}"/>
    <cellStyle name="Išvestis 9 4 2" xfId="18106" xr:uid="{3FA4E541-480B-4433-8344-0935946A911F}"/>
    <cellStyle name="Išvestis 9 5" xfId="5260" xr:uid="{00000000-0005-0000-0000-00002A150000}"/>
    <cellStyle name="Išvestis 9 5 2" xfId="18107" xr:uid="{E6DC3DD2-FFE8-4865-8A80-3F34B6D8A51F}"/>
    <cellStyle name="Išvestis 9 6" xfId="5261" xr:uid="{00000000-0005-0000-0000-00002B150000}"/>
    <cellStyle name="Išvestis 9 6 2" xfId="18108" xr:uid="{DDDA7535-3DE0-4B0B-8766-E5BAE85E1A72}"/>
    <cellStyle name="Išvestis 9 7" xfId="18099" xr:uid="{96FD407A-C212-48E3-BC27-9F95A0CAF873}"/>
    <cellStyle name="Išvestis_KTR An-Abflug" xfId="14844" xr:uid="{00000000-0005-0000-0000-00002C150000}"/>
    <cellStyle name="Įvestis" xfId="5262" xr:uid="{00000000-0005-0000-0000-00002D150000}"/>
    <cellStyle name="Įvestis 10" xfId="5263" xr:uid="{00000000-0005-0000-0000-00002E150000}"/>
    <cellStyle name="Įvestis 10 2" xfId="5264" xr:uid="{00000000-0005-0000-0000-00002F150000}"/>
    <cellStyle name="Įvestis 10 2 2" xfId="5265" xr:uid="{00000000-0005-0000-0000-000030150000}"/>
    <cellStyle name="Įvestis 10 2 2 2" xfId="18112" xr:uid="{A0F49836-6332-43EF-B386-611AC5DDC731}"/>
    <cellStyle name="Įvestis 10 2 3" xfId="5266" xr:uid="{00000000-0005-0000-0000-000031150000}"/>
    <cellStyle name="Įvestis 10 2 3 2" xfId="18113" xr:uid="{F35BCB9F-D794-4111-8FA0-373C9BED766F}"/>
    <cellStyle name="Įvestis 10 2 4" xfId="5267" xr:uid="{00000000-0005-0000-0000-000032150000}"/>
    <cellStyle name="Įvestis 10 2 4 2" xfId="18114" xr:uid="{E787A9BF-17DC-4786-BD93-4EA4A44AF5C1}"/>
    <cellStyle name="Įvestis 10 2 5" xfId="5268" xr:uid="{00000000-0005-0000-0000-000033150000}"/>
    <cellStyle name="Įvestis 10 2 5 2" xfId="18115" xr:uid="{6EBA0E37-945C-45B1-B3CD-620EAD4C4030}"/>
    <cellStyle name="Įvestis 10 2 6" xfId="18111" xr:uid="{821D0D95-48FB-4060-A72C-153FA7E57222}"/>
    <cellStyle name="Įvestis 10 3" xfId="5269" xr:uid="{00000000-0005-0000-0000-000034150000}"/>
    <cellStyle name="Įvestis 10 3 2" xfId="18116" xr:uid="{7BB25FAD-7A9C-48E8-B95C-20E9A5392B79}"/>
    <cellStyle name="Įvestis 10 4" xfId="5270" xr:uid="{00000000-0005-0000-0000-000035150000}"/>
    <cellStyle name="Įvestis 10 4 2" xfId="18117" xr:uid="{67526AF1-8FE1-4847-8175-125AEE5176A5}"/>
    <cellStyle name="Įvestis 10 5" xfId="5271" xr:uid="{00000000-0005-0000-0000-000036150000}"/>
    <cellStyle name="Įvestis 10 5 2" xfId="18118" xr:uid="{14848FA8-BC08-421C-A6AE-5235212225E4}"/>
    <cellStyle name="Įvestis 10 6" xfId="5272" xr:uid="{00000000-0005-0000-0000-000037150000}"/>
    <cellStyle name="Įvestis 10 6 2" xfId="18119" xr:uid="{CFBBE842-B78C-4F6B-B9C5-03206ED6B60D}"/>
    <cellStyle name="Įvestis 10 7" xfId="18110" xr:uid="{12DE5C13-9970-48EE-B5A2-33EE1BC804FE}"/>
    <cellStyle name="Įvestis 11" xfId="5273" xr:uid="{00000000-0005-0000-0000-000038150000}"/>
    <cellStyle name="Įvestis 11 2" xfId="5274" xr:uid="{00000000-0005-0000-0000-000039150000}"/>
    <cellStyle name="Įvestis 11 2 2" xfId="5275" xr:uid="{00000000-0005-0000-0000-00003A150000}"/>
    <cellStyle name="Įvestis 11 2 2 2" xfId="18122" xr:uid="{0CFF8B02-C589-49F3-A296-3AEEF88842A7}"/>
    <cellStyle name="Įvestis 11 2 3" xfId="5276" xr:uid="{00000000-0005-0000-0000-00003B150000}"/>
    <cellStyle name="Įvestis 11 2 3 2" xfId="18123" xr:uid="{25E01FDE-3A75-40A5-9044-C38210905FE3}"/>
    <cellStyle name="Įvestis 11 2 4" xfId="5277" xr:uid="{00000000-0005-0000-0000-00003C150000}"/>
    <cellStyle name="Įvestis 11 2 4 2" xfId="18124" xr:uid="{10F70258-C848-4568-BDE1-37A949705E22}"/>
    <cellStyle name="Įvestis 11 2 5" xfId="5278" xr:uid="{00000000-0005-0000-0000-00003D150000}"/>
    <cellStyle name="Įvestis 11 2 5 2" xfId="18125" xr:uid="{4D87F4EC-8B89-4F62-8E27-CD46686C2A33}"/>
    <cellStyle name="Įvestis 11 2 6" xfId="18121" xr:uid="{4C1E597A-118B-4F7C-B5ED-94E35091E5F6}"/>
    <cellStyle name="Įvestis 11 3" xfId="5279" xr:uid="{00000000-0005-0000-0000-00003E150000}"/>
    <cellStyle name="Įvestis 11 3 2" xfId="18126" xr:uid="{C88A858A-2222-4B70-913A-14D55F0D865B}"/>
    <cellStyle name="Įvestis 11 4" xfId="5280" xr:uid="{00000000-0005-0000-0000-00003F150000}"/>
    <cellStyle name="Įvestis 11 4 2" xfId="18127" xr:uid="{68979677-00D6-4592-9692-A9041CC2540D}"/>
    <cellStyle name="Įvestis 11 5" xfId="5281" xr:uid="{00000000-0005-0000-0000-000040150000}"/>
    <cellStyle name="Įvestis 11 5 2" xfId="18128" xr:uid="{D018F0E2-9E3B-4B2A-A91F-619D140EC373}"/>
    <cellStyle name="Įvestis 11 6" xfId="5282" xr:uid="{00000000-0005-0000-0000-000041150000}"/>
    <cellStyle name="Įvestis 11 6 2" xfId="18129" xr:uid="{3625C96A-597B-4875-A853-3F671AA92CC2}"/>
    <cellStyle name="Įvestis 11 7" xfId="18120" xr:uid="{F633F6E6-43A3-4BB7-8AE0-6A9DE162AA14}"/>
    <cellStyle name="Įvestis 12" xfId="5283" xr:uid="{00000000-0005-0000-0000-000042150000}"/>
    <cellStyle name="Įvestis 12 2" xfId="5284" xr:uid="{00000000-0005-0000-0000-000043150000}"/>
    <cellStyle name="Įvestis 12 2 2" xfId="5285" xr:uid="{00000000-0005-0000-0000-000044150000}"/>
    <cellStyle name="Įvestis 12 2 2 2" xfId="18132" xr:uid="{DBF98288-D8F8-4FC4-81EA-CB170D94ABDB}"/>
    <cellStyle name="Įvestis 12 2 3" xfId="5286" xr:uid="{00000000-0005-0000-0000-000045150000}"/>
    <cellStyle name="Įvestis 12 2 3 2" xfId="18133" xr:uid="{52CEB8DE-7929-4E0D-89CF-C80AE59CE6E1}"/>
    <cellStyle name="Įvestis 12 2 4" xfId="5287" xr:uid="{00000000-0005-0000-0000-000046150000}"/>
    <cellStyle name="Įvestis 12 2 4 2" xfId="18134" xr:uid="{A49CFCFA-0021-4335-8C0D-C0E01928E0D4}"/>
    <cellStyle name="Įvestis 12 2 5" xfId="5288" xr:uid="{00000000-0005-0000-0000-000047150000}"/>
    <cellStyle name="Įvestis 12 2 5 2" xfId="18135" xr:uid="{63341C30-5DC5-4BC6-BC59-BF10DF950CF8}"/>
    <cellStyle name="Įvestis 12 2 6" xfId="18131" xr:uid="{5D9F4C65-3EF9-4BF3-8B13-67014A8D15BF}"/>
    <cellStyle name="Įvestis 12 3" xfId="5289" xr:uid="{00000000-0005-0000-0000-000048150000}"/>
    <cellStyle name="Įvestis 12 3 2" xfId="18136" xr:uid="{8B625B27-9722-464F-8869-2BD2FAC33670}"/>
    <cellStyle name="Įvestis 12 4" xfId="5290" xr:uid="{00000000-0005-0000-0000-000049150000}"/>
    <cellStyle name="Įvestis 12 4 2" xfId="18137" xr:uid="{8ED2F464-6BA3-4ED0-8E93-34DBC33EAC37}"/>
    <cellStyle name="Įvestis 12 5" xfId="5291" xr:uid="{00000000-0005-0000-0000-00004A150000}"/>
    <cellStyle name="Įvestis 12 5 2" xfId="18138" xr:uid="{90C8AE45-DC62-4669-9471-4F132170AE52}"/>
    <cellStyle name="Įvestis 12 6" xfId="5292" xr:uid="{00000000-0005-0000-0000-00004B150000}"/>
    <cellStyle name="Įvestis 12 6 2" xfId="18139" xr:uid="{0AC30BA0-D104-4857-A247-93663B0539FA}"/>
    <cellStyle name="Įvestis 12 7" xfId="18130" xr:uid="{425C3A70-0307-4A39-8C74-FB4933978D9A}"/>
    <cellStyle name="Įvestis 13" xfId="5293" xr:uid="{00000000-0005-0000-0000-00004C150000}"/>
    <cellStyle name="Įvestis 13 2" xfId="5294" xr:uid="{00000000-0005-0000-0000-00004D150000}"/>
    <cellStyle name="Įvestis 13 2 2" xfId="5295" xr:uid="{00000000-0005-0000-0000-00004E150000}"/>
    <cellStyle name="Įvestis 13 2 2 2" xfId="18142" xr:uid="{85B1F767-F591-4243-9C15-1E611F3153A1}"/>
    <cellStyle name="Įvestis 13 2 3" xfId="5296" xr:uid="{00000000-0005-0000-0000-00004F150000}"/>
    <cellStyle name="Įvestis 13 2 3 2" xfId="18143" xr:uid="{E818ACC9-F59F-4B2B-B573-64703D6D7EA0}"/>
    <cellStyle name="Įvestis 13 2 4" xfId="5297" xr:uid="{00000000-0005-0000-0000-000050150000}"/>
    <cellStyle name="Įvestis 13 2 4 2" xfId="18144" xr:uid="{EE09D9AD-6A77-4AA1-A8E9-2A3BEACDD5C3}"/>
    <cellStyle name="Įvestis 13 2 5" xfId="5298" xr:uid="{00000000-0005-0000-0000-000051150000}"/>
    <cellStyle name="Įvestis 13 2 5 2" xfId="18145" xr:uid="{68C69574-210A-4EF1-9BDC-992636B1BA5D}"/>
    <cellStyle name="Įvestis 13 2 6" xfId="18141" xr:uid="{2B47EB53-B94F-4EB4-9578-7EF3A62EB94B}"/>
    <cellStyle name="Įvestis 13 3" xfId="5299" xr:uid="{00000000-0005-0000-0000-000052150000}"/>
    <cellStyle name="Įvestis 13 3 2" xfId="18146" xr:uid="{692B34AA-944A-4521-A5CC-DFE5F84E2E69}"/>
    <cellStyle name="Įvestis 13 4" xfId="5300" xr:uid="{00000000-0005-0000-0000-000053150000}"/>
    <cellStyle name="Įvestis 13 4 2" xfId="18147" xr:uid="{E563102F-43CF-467A-AC64-AD6DAB842822}"/>
    <cellStyle name="Įvestis 13 5" xfId="5301" xr:uid="{00000000-0005-0000-0000-000054150000}"/>
    <cellStyle name="Įvestis 13 5 2" xfId="18148" xr:uid="{2DD81C5F-B9B2-4A8C-B411-C95DE8A5ABCA}"/>
    <cellStyle name="Įvestis 13 6" xfId="5302" xr:uid="{00000000-0005-0000-0000-000055150000}"/>
    <cellStyle name="Įvestis 13 6 2" xfId="18149" xr:uid="{A1DE74A2-6E20-43A2-A4CE-1DAD7396B51B}"/>
    <cellStyle name="Įvestis 13 7" xfId="18140" xr:uid="{2EE6D646-C2E1-4F99-9A27-DF4CFE16F5A5}"/>
    <cellStyle name="Įvestis 14" xfId="5303" xr:uid="{00000000-0005-0000-0000-000056150000}"/>
    <cellStyle name="Įvestis 14 2" xfId="5304" xr:uid="{00000000-0005-0000-0000-000057150000}"/>
    <cellStyle name="Įvestis 14 2 2" xfId="5305" xr:uid="{00000000-0005-0000-0000-000058150000}"/>
    <cellStyle name="Įvestis 14 2 2 2" xfId="18152" xr:uid="{CD4E96D8-2760-42CD-8908-6AF74AE708F6}"/>
    <cellStyle name="Įvestis 14 2 3" xfId="5306" xr:uid="{00000000-0005-0000-0000-000059150000}"/>
    <cellStyle name="Įvestis 14 2 3 2" xfId="18153" xr:uid="{55E9D9C9-4BCC-4AE7-9715-5869F5136F7D}"/>
    <cellStyle name="Įvestis 14 2 4" xfId="5307" xr:uid="{00000000-0005-0000-0000-00005A150000}"/>
    <cellStyle name="Įvestis 14 2 4 2" xfId="18154" xr:uid="{99629D54-4535-48B6-AED6-110384C6ACA4}"/>
    <cellStyle name="Įvestis 14 2 5" xfId="5308" xr:uid="{00000000-0005-0000-0000-00005B150000}"/>
    <cellStyle name="Įvestis 14 2 5 2" xfId="18155" xr:uid="{2919F205-007A-4240-B519-3AEAECB975B3}"/>
    <cellStyle name="Įvestis 14 2 6" xfId="18151" xr:uid="{BC35331B-C758-41AA-89EF-A5002E9EAD66}"/>
    <cellStyle name="Įvestis 14 3" xfId="5309" xr:uid="{00000000-0005-0000-0000-00005C150000}"/>
    <cellStyle name="Įvestis 14 3 2" xfId="18156" xr:uid="{04CC3471-C47A-4030-B257-BBD613FFF137}"/>
    <cellStyle name="Įvestis 14 4" xfId="5310" xr:uid="{00000000-0005-0000-0000-00005D150000}"/>
    <cellStyle name="Įvestis 14 4 2" xfId="18157" xr:uid="{57C2FBBB-4F28-40EA-88A8-37059FB5F982}"/>
    <cellStyle name="Įvestis 14 5" xfId="5311" xr:uid="{00000000-0005-0000-0000-00005E150000}"/>
    <cellStyle name="Įvestis 14 5 2" xfId="18158" xr:uid="{3824CBA7-D947-43F9-B0AB-30E9901C9CEF}"/>
    <cellStyle name="Įvestis 14 6" xfId="5312" xr:uid="{00000000-0005-0000-0000-00005F150000}"/>
    <cellStyle name="Įvestis 14 6 2" xfId="18159" xr:uid="{96360BE9-160C-49F8-8038-52F36ACEB5AC}"/>
    <cellStyle name="Įvestis 14 7" xfId="18150" xr:uid="{DE180B0B-3424-42E2-B27F-E025835E998A}"/>
    <cellStyle name="Įvestis 15" xfId="5313" xr:uid="{00000000-0005-0000-0000-000060150000}"/>
    <cellStyle name="Įvestis 15 2" xfId="5314" xr:uid="{00000000-0005-0000-0000-000061150000}"/>
    <cellStyle name="Įvestis 15 2 2" xfId="5315" xr:uid="{00000000-0005-0000-0000-000062150000}"/>
    <cellStyle name="Įvestis 15 2 2 2" xfId="18162" xr:uid="{E37FB3C3-F34D-4362-9B45-EF4C6EEFB4D9}"/>
    <cellStyle name="Įvestis 15 2 3" xfId="5316" xr:uid="{00000000-0005-0000-0000-000063150000}"/>
    <cellStyle name="Įvestis 15 2 3 2" xfId="18163" xr:uid="{F21444AC-83E5-468A-9DF2-A50DF203B34A}"/>
    <cellStyle name="Įvestis 15 2 4" xfId="5317" xr:uid="{00000000-0005-0000-0000-000064150000}"/>
    <cellStyle name="Įvestis 15 2 4 2" xfId="18164" xr:uid="{97C5B508-D23B-4C4F-B37C-730302AE0F7A}"/>
    <cellStyle name="Įvestis 15 2 5" xfId="5318" xr:uid="{00000000-0005-0000-0000-000065150000}"/>
    <cellStyle name="Įvestis 15 2 5 2" xfId="18165" xr:uid="{0DB0A4DF-6DA6-4E5A-BA8F-E2CF941D1D5B}"/>
    <cellStyle name="Įvestis 15 2 6" xfId="18161" xr:uid="{DE6334B2-CAC5-4295-BE86-D92CEBBCD8BD}"/>
    <cellStyle name="Įvestis 15 3" xfId="5319" xr:uid="{00000000-0005-0000-0000-000066150000}"/>
    <cellStyle name="Įvestis 15 3 2" xfId="18166" xr:uid="{0803E2D4-9A82-4589-A16B-3C8E1FE982AF}"/>
    <cellStyle name="Įvestis 15 4" xfId="5320" xr:uid="{00000000-0005-0000-0000-000067150000}"/>
    <cellStyle name="Įvestis 15 4 2" xfId="18167" xr:uid="{8569B309-73FE-4B56-94D7-E8F0B8FF613D}"/>
    <cellStyle name="Įvestis 15 5" xfId="5321" xr:uid="{00000000-0005-0000-0000-000068150000}"/>
    <cellStyle name="Įvestis 15 5 2" xfId="18168" xr:uid="{3D30F5D6-76B5-40C8-B3D1-B23A1F44CC01}"/>
    <cellStyle name="Įvestis 15 6" xfId="5322" xr:uid="{00000000-0005-0000-0000-000069150000}"/>
    <cellStyle name="Įvestis 15 6 2" xfId="18169" xr:uid="{6425926C-6ADF-4C41-822B-0088EE48DF90}"/>
    <cellStyle name="Įvestis 15 7" xfId="18160" xr:uid="{042BBACF-5A29-4D82-9A81-436A084AE1D6}"/>
    <cellStyle name="Įvestis 16" xfId="5323" xr:uid="{00000000-0005-0000-0000-00006A150000}"/>
    <cellStyle name="Įvestis 16 2" xfId="5324" xr:uid="{00000000-0005-0000-0000-00006B150000}"/>
    <cellStyle name="Įvestis 16 2 2" xfId="5325" xr:uid="{00000000-0005-0000-0000-00006C150000}"/>
    <cellStyle name="Įvestis 16 2 2 2" xfId="18172" xr:uid="{F87CC931-E6D1-440D-AB30-C027A462C31C}"/>
    <cellStyle name="Įvestis 16 2 3" xfId="5326" xr:uid="{00000000-0005-0000-0000-00006D150000}"/>
    <cellStyle name="Įvestis 16 2 3 2" xfId="18173" xr:uid="{61E054F0-26C6-4FE4-BB7F-96563E858475}"/>
    <cellStyle name="Įvestis 16 2 4" xfId="5327" xr:uid="{00000000-0005-0000-0000-00006E150000}"/>
    <cellStyle name="Įvestis 16 2 4 2" xfId="18174" xr:uid="{53C5B74F-6D0D-4BD8-B578-66533C8E5595}"/>
    <cellStyle name="Įvestis 16 2 5" xfId="5328" xr:uid="{00000000-0005-0000-0000-00006F150000}"/>
    <cellStyle name="Įvestis 16 2 5 2" xfId="18175" xr:uid="{340F0149-A210-4941-9434-B58E089204D1}"/>
    <cellStyle name="Įvestis 16 2 6" xfId="18171" xr:uid="{A7223866-E686-46E0-8656-264C6A17E007}"/>
    <cellStyle name="Įvestis 16 3" xfId="5329" xr:uid="{00000000-0005-0000-0000-000070150000}"/>
    <cellStyle name="Įvestis 16 3 2" xfId="18176" xr:uid="{ED69624E-F91C-4FD6-B4CB-DB2CE138C4CB}"/>
    <cellStyle name="Įvestis 16 4" xfId="5330" xr:uid="{00000000-0005-0000-0000-000071150000}"/>
    <cellStyle name="Įvestis 16 4 2" xfId="18177" xr:uid="{23CEB794-F281-4B6E-91B5-2E92854EF5B0}"/>
    <cellStyle name="Įvestis 16 5" xfId="5331" xr:uid="{00000000-0005-0000-0000-000072150000}"/>
    <cellStyle name="Įvestis 16 5 2" xfId="18178" xr:uid="{2CED9BC6-BFC9-4E86-B19E-4FAD145FB892}"/>
    <cellStyle name="Įvestis 16 6" xfId="5332" xr:uid="{00000000-0005-0000-0000-000073150000}"/>
    <cellStyle name="Įvestis 16 6 2" xfId="18179" xr:uid="{588EACCC-0C39-4B1E-BC87-0A8E81646EB7}"/>
    <cellStyle name="Įvestis 16 7" xfId="18170" xr:uid="{A1786977-E754-48DF-BEF3-777C705C3739}"/>
    <cellStyle name="Įvestis 17" xfId="5333" xr:uid="{00000000-0005-0000-0000-000074150000}"/>
    <cellStyle name="Įvestis 17 2" xfId="5334" xr:uid="{00000000-0005-0000-0000-000075150000}"/>
    <cellStyle name="Įvestis 17 2 2" xfId="5335" xr:uid="{00000000-0005-0000-0000-000076150000}"/>
    <cellStyle name="Įvestis 17 2 2 2" xfId="18182" xr:uid="{F939FB06-8FDB-4C0D-AC07-DD0E5CDAFC4B}"/>
    <cellStyle name="Įvestis 17 2 3" xfId="5336" xr:uid="{00000000-0005-0000-0000-000077150000}"/>
    <cellStyle name="Įvestis 17 2 3 2" xfId="18183" xr:uid="{B80181D4-5E8C-4CC1-8D9D-BB034B7685EE}"/>
    <cellStyle name="Įvestis 17 2 4" xfId="5337" xr:uid="{00000000-0005-0000-0000-000078150000}"/>
    <cellStyle name="Įvestis 17 2 4 2" xfId="18184" xr:uid="{FB336D59-B378-4359-8595-4AD244EE81F9}"/>
    <cellStyle name="Įvestis 17 2 5" xfId="5338" xr:uid="{00000000-0005-0000-0000-000079150000}"/>
    <cellStyle name="Įvestis 17 2 5 2" xfId="18185" xr:uid="{F89D9EE9-4D7F-4EED-A97F-399E1E40CBDC}"/>
    <cellStyle name="Įvestis 17 2 6" xfId="18181" xr:uid="{94D97046-1BBE-4386-A730-772A1DF0D493}"/>
    <cellStyle name="Įvestis 17 3" xfId="5339" xr:uid="{00000000-0005-0000-0000-00007A150000}"/>
    <cellStyle name="Įvestis 17 3 2" xfId="18186" xr:uid="{87AB6164-0960-4F43-BE7B-D6D63BEC50F9}"/>
    <cellStyle name="Įvestis 17 4" xfId="5340" xr:uid="{00000000-0005-0000-0000-00007B150000}"/>
    <cellStyle name="Įvestis 17 4 2" xfId="18187" xr:uid="{478128ED-3A0D-4DA0-AA8D-967264F09509}"/>
    <cellStyle name="Įvestis 17 5" xfId="5341" xr:uid="{00000000-0005-0000-0000-00007C150000}"/>
    <cellStyle name="Įvestis 17 5 2" xfId="18188" xr:uid="{A1B71A3F-92E5-4E16-AE97-49EDC19DC367}"/>
    <cellStyle name="Įvestis 17 6" xfId="5342" xr:uid="{00000000-0005-0000-0000-00007D150000}"/>
    <cellStyle name="Įvestis 17 6 2" xfId="18189" xr:uid="{2890182E-A91A-466A-9443-B13FD3132D36}"/>
    <cellStyle name="Įvestis 17 7" xfId="18180" xr:uid="{64D63295-575B-4022-A4A8-A1CE138852A6}"/>
    <cellStyle name="Įvestis 18" xfId="5343" xr:uid="{00000000-0005-0000-0000-00007E150000}"/>
    <cellStyle name="Įvestis 18 2" xfId="5344" xr:uid="{00000000-0005-0000-0000-00007F150000}"/>
    <cellStyle name="Įvestis 18 2 2" xfId="5345" xr:uid="{00000000-0005-0000-0000-000080150000}"/>
    <cellStyle name="Įvestis 18 2 2 2" xfId="18192" xr:uid="{0CEE8DB4-7798-4D67-903A-89244C56F663}"/>
    <cellStyle name="Įvestis 18 2 3" xfId="5346" xr:uid="{00000000-0005-0000-0000-000081150000}"/>
    <cellStyle name="Įvestis 18 2 3 2" xfId="18193" xr:uid="{326097E8-8066-4856-B6DB-415B60B1C2A7}"/>
    <cellStyle name="Įvestis 18 2 4" xfId="5347" xr:uid="{00000000-0005-0000-0000-000082150000}"/>
    <cellStyle name="Įvestis 18 2 4 2" xfId="18194" xr:uid="{332D1C33-2A23-4203-83F9-767F4E0DBA6E}"/>
    <cellStyle name="Įvestis 18 2 5" xfId="5348" xr:uid="{00000000-0005-0000-0000-000083150000}"/>
    <cellStyle name="Įvestis 18 2 5 2" xfId="18195" xr:uid="{FAB97823-5A33-4D6C-90EA-738EBD1E7E65}"/>
    <cellStyle name="Įvestis 18 2 6" xfId="18191" xr:uid="{41FF1F3D-2FAC-49A9-9E7A-F4DAA12561A1}"/>
    <cellStyle name="Įvestis 18 3" xfId="5349" xr:uid="{00000000-0005-0000-0000-000084150000}"/>
    <cellStyle name="Įvestis 18 3 2" xfId="18196" xr:uid="{73F09E47-6554-42EB-81CD-D770B6762452}"/>
    <cellStyle name="Įvestis 18 4" xfId="5350" xr:uid="{00000000-0005-0000-0000-000085150000}"/>
    <cellStyle name="Įvestis 18 4 2" xfId="18197" xr:uid="{31273724-589D-4839-A3B7-696DDE55B87F}"/>
    <cellStyle name="Įvestis 18 5" xfId="5351" xr:uid="{00000000-0005-0000-0000-000086150000}"/>
    <cellStyle name="Įvestis 18 5 2" xfId="18198" xr:uid="{87B81446-3140-44A9-A2B1-6ED2858A17C2}"/>
    <cellStyle name="Įvestis 18 6" xfId="5352" xr:uid="{00000000-0005-0000-0000-000087150000}"/>
    <cellStyle name="Įvestis 18 6 2" xfId="18199" xr:uid="{5AE93C96-D5FD-4CF6-B3F0-AAB6833F7708}"/>
    <cellStyle name="Įvestis 18 7" xfId="18190" xr:uid="{BAFE551B-0865-46E8-872E-40526446E8D6}"/>
    <cellStyle name="Įvestis 19" xfId="5353" xr:uid="{00000000-0005-0000-0000-000088150000}"/>
    <cellStyle name="Įvestis 19 2" xfId="5354" xr:uid="{00000000-0005-0000-0000-000089150000}"/>
    <cellStyle name="Įvestis 19 2 2" xfId="18201" xr:uid="{EE808F2A-F861-4576-965F-72FE28F13E67}"/>
    <cellStyle name="Įvestis 19 3" xfId="5355" xr:uid="{00000000-0005-0000-0000-00008A150000}"/>
    <cellStyle name="Įvestis 19 3 2" xfId="18202" xr:uid="{D5221B17-0B16-40D6-922F-92DCD3AB5181}"/>
    <cellStyle name="Įvestis 19 4" xfId="5356" xr:uid="{00000000-0005-0000-0000-00008B150000}"/>
    <cellStyle name="Įvestis 19 4 2" xfId="18203" xr:uid="{7848FDA0-574D-46B1-99DC-8C53063BC7FC}"/>
    <cellStyle name="Įvestis 19 5" xfId="5357" xr:uid="{00000000-0005-0000-0000-00008C150000}"/>
    <cellStyle name="Įvestis 19 5 2" xfId="18204" xr:uid="{DC2D578D-1EC1-428D-A1D8-B9BC218D2EB4}"/>
    <cellStyle name="Įvestis 19 6" xfId="18200" xr:uid="{099AEF91-097A-4D10-962C-92C7D78176B5}"/>
    <cellStyle name="Įvestis 2" xfId="5358" xr:uid="{00000000-0005-0000-0000-00008D150000}"/>
    <cellStyle name="Įvestis 2 2" xfId="5359" xr:uid="{00000000-0005-0000-0000-00008E150000}"/>
    <cellStyle name="Įvestis 2 2 2" xfId="5360" xr:uid="{00000000-0005-0000-0000-00008F150000}"/>
    <cellStyle name="Įvestis 2 2 2 2" xfId="18207" xr:uid="{AE8F46A1-C3D8-4FCC-8825-D06444144F92}"/>
    <cellStyle name="Įvestis 2 2 3" xfId="5361" xr:uid="{00000000-0005-0000-0000-000090150000}"/>
    <cellStyle name="Įvestis 2 2 3 2" xfId="18208" xr:uid="{F6061FD8-FAFE-49BD-925E-31CAF39AFDBB}"/>
    <cellStyle name="Įvestis 2 2 4" xfId="5362" xr:uid="{00000000-0005-0000-0000-000091150000}"/>
    <cellStyle name="Įvestis 2 2 4 2" xfId="18209" xr:uid="{B64D932C-D872-41D0-90F8-0D58F962D396}"/>
    <cellStyle name="Įvestis 2 2 5" xfId="5363" xr:uid="{00000000-0005-0000-0000-000092150000}"/>
    <cellStyle name="Įvestis 2 2 5 2" xfId="18210" xr:uid="{46261E81-F2A4-4F5B-9948-1F49A969D899}"/>
    <cellStyle name="Įvestis 2 2 6" xfId="18206" xr:uid="{24DEDCE5-20B0-4F61-A362-2FED84AEAB56}"/>
    <cellStyle name="Įvestis 2 3" xfId="5364" xr:uid="{00000000-0005-0000-0000-000093150000}"/>
    <cellStyle name="Įvestis 2 3 2" xfId="18211" xr:uid="{809AD9D6-3FF4-46B2-BE85-2D1A177B3970}"/>
    <cellStyle name="Įvestis 2 4" xfId="5365" xr:uid="{00000000-0005-0000-0000-000094150000}"/>
    <cellStyle name="Įvestis 2 4 2" xfId="18212" xr:uid="{54242960-3123-4A9C-BEDC-FC20ECBFC940}"/>
    <cellStyle name="Įvestis 2 5" xfId="5366" xr:uid="{00000000-0005-0000-0000-000095150000}"/>
    <cellStyle name="Įvestis 2 5 2" xfId="18213" xr:uid="{1443132A-884E-4349-A7CF-A15051A6D7BA}"/>
    <cellStyle name="Įvestis 2 6" xfId="5367" xr:uid="{00000000-0005-0000-0000-000096150000}"/>
    <cellStyle name="Įvestis 2 6 2" xfId="18214" xr:uid="{AE1AE918-9481-4616-91BA-33808A231D56}"/>
    <cellStyle name="Įvestis 2 7" xfId="18205" xr:uid="{0FD1FB9B-A376-4FE7-BFDB-AC243874359F}"/>
    <cellStyle name="Įvestis 20" xfId="5368" xr:uid="{00000000-0005-0000-0000-000097150000}"/>
    <cellStyle name="Įvestis 20 2" xfId="18215" xr:uid="{9F17953E-5313-4376-A761-567A0FCB93E4}"/>
    <cellStyle name="Įvestis 21" xfId="5369" xr:uid="{00000000-0005-0000-0000-000098150000}"/>
    <cellStyle name="Įvestis 21 2" xfId="18216" xr:uid="{7D9F020F-0A09-4EF1-8ADB-6B81E49A714B}"/>
    <cellStyle name="Įvestis 22" xfId="5370" xr:uid="{00000000-0005-0000-0000-000099150000}"/>
    <cellStyle name="Įvestis 22 2" xfId="18217" xr:uid="{7F431753-9409-467C-B48F-BB8DF572B1C9}"/>
    <cellStyle name="Įvestis 23" xfId="5371" xr:uid="{00000000-0005-0000-0000-00009A150000}"/>
    <cellStyle name="Įvestis 23 2" xfId="18218" xr:uid="{835A0C64-3590-443D-B60D-40270C1B03DE}"/>
    <cellStyle name="Įvestis 24" xfId="14943" xr:uid="{00000000-0005-0000-0000-00009B150000}"/>
    <cellStyle name="Įvestis 24 2" xfId="25734" xr:uid="{3E09355E-340C-4F4F-A56D-5452A732A4DB}"/>
    <cellStyle name="Įvestis 25" xfId="18109" xr:uid="{4E120A94-F6C0-49A1-95E6-67BB02D3DBCF}"/>
    <cellStyle name="Įvestis 3" xfId="5372" xr:uid="{00000000-0005-0000-0000-00009C150000}"/>
    <cellStyle name="Įvestis 3 2" xfId="5373" xr:uid="{00000000-0005-0000-0000-00009D150000}"/>
    <cellStyle name="Įvestis 3 2 2" xfId="5374" xr:uid="{00000000-0005-0000-0000-00009E150000}"/>
    <cellStyle name="Įvestis 3 2 2 2" xfId="18221" xr:uid="{6A54AB8C-1D07-43ED-914D-A5BF440081EB}"/>
    <cellStyle name="Įvestis 3 2 3" xfId="5375" xr:uid="{00000000-0005-0000-0000-00009F150000}"/>
    <cellStyle name="Įvestis 3 2 3 2" xfId="18222" xr:uid="{A8A8234C-1C91-48EC-A4D6-FA4074C11C93}"/>
    <cellStyle name="Įvestis 3 2 4" xfId="5376" xr:uid="{00000000-0005-0000-0000-0000A0150000}"/>
    <cellStyle name="Įvestis 3 2 4 2" xfId="18223" xr:uid="{A14D2A62-9F79-4519-A947-7FF4F22561A1}"/>
    <cellStyle name="Įvestis 3 2 5" xfId="5377" xr:uid="{00000000-0005-0000-0000-0000A1150000}"/>
    <cellStyle name="Įvestis 3 2 5 2" xfId="18224" xr:uid="{8F4FF544-41D2-4239-B5A7-6A77C272986B}"/>
    <cellStyle name="Įvestis 3 2 6" xfId="18220" xr:uid="{F8A20170-9E13-4A2C-858D-1AF1FD093C19}"/>
    <cellStyle name="Įvestis 3 3" xfId="5378" xr:uid="{00000000-0005-0000-0000-0000A2150000}"/>
    <cellStyle name="Įvestis 3 3 2" xfId="18225" xr:uid="{1466461A-8211-4ECA-B6FF-F67BFA677A4E}"/>
    <cellStyle name="Įvestis 3 4" xfId="5379" xr:uid="{00000000-0005-0000-0000-0000A3150000}"/>
    <cellStyle name="Įvestis 3 4 2" xfId="18226" xr:uid="{4A638E9F-DC30-4EB7-80D0-497B84982635}"/>
    <cellStyle name="Įvestis 3 5" xfId="5380" xr:uid="{00000000-0005-0000-0000-0000A4150000}"/>
    <cellStyle name="Įvestis 3 5 2" xfId="18227" xr:uid="{DBF212EC-D161-4CF6-8433-B80CDBEFE9F7}"/>
    <cellStyle name="Įvestis 3 6" xfId="5381" xr:uid="{00000000-0005-0000-0000-0000A5150000}"/>
    <cellStyle name="Įvestis 3 6 2" xfId="18228" xr:uid="{3E2E7C42-8305-4E03-8787-EF1397059345}"/>
    <cellStyle name="Įvestis 3 7" xfId="18219" xr:uid="{D01A00E2-6BF4-4732-9BE9-C27D3D2CBA05}"/>
    <cellStyle name="Įvestis 4" xfId="5382" xr:uid="{00000000-0005-0000-0000-0000A6150000}"/>
    <cellStyle name="Įvestis 4 2" xfId="5383" xr:uid="{00000000-0005-0000-0000-0000A7150000}"/>
    <cellStyle name="Įvestis 4 2 2" xfId="5384" xr:uid="{00000000-0005-0000-0000-0000A8150000}"/>
    <cellStyle name="Įvestis 4 2 2 2" xfId="18231" xr:uid="{06ACCB5C-16B4-49EB-9C7D-A973725EEED8}"/>
    <cellStyle name="Įvestis 4 2 3" xfId="5385" xr:uid="{00000000-0005-0000-0000-0000A9150000}"/>
    <cellStyle name="Įvestis 4 2 3 2" xfId="18232" xr:uid="{C84BB45D-EB2C-4AD7-9921-6467268B92A9}"/>
    <cellStyle name="Įvestis 4 2 4" xfId="5386" xr:uid="{00000000-0005-0000-0000-0000AA150000}"/>
    <cellStyle name="Įvestis 4 2 4 2" xfId="18233" xr:uid="{D2AAAF00-BFDB-4F88-8981-AD3204086213}"/>
    <cellStyle name="Įvestis 4 2 5" xfId="5387" xr:uid="{00000000-0005-0000-0000-0000AB150000}"/>
    <cellStyle name="Įvestis 4 2 5 2" xfId="18234" xr:uid="{8BA9A52F-2BFD-4905-B404-A102B7FE691A}"/>
    <cellStyle name="Įvestis 4 2 6" xfId="18230" xr:uid="{79AD9FCC-7FFA-40E4-A413-A190A9560E47}"/>
    <cellStyle name="Įvestis 4 3" xfId="5388" xr:uid="{00000000-0005-0000-0000-0000AC150000}"/>
    <cellStyle name="Įvestis 4 3 2" xfId="18235" xr:uid="{95D1CCFC-56E0-4456-839E-B0E4C099E400}"/>
    <cellStyle name="Įvestis 4 4" xfId="5389" xr:uid="{00000000-0005-0000-0000-0000AD150000}"/>
    <cellStyle name="Įvestis 4 4 2" xfId="18236" xr:uid="{597091C3-58F4-47E3-995A-0ED15A62FE0F}"/>
    <cellStyle name="Įvestis 4 5" xfId="5390" xr:uid="{00000000-0005-0000-0000-0000AE150000}"/>
    <cellStyle name="Įvestis 4 5 2" xfId="18237" xr:uid="{C109A53D-FDB9-4510-9FD4-361AA429543B}"/>
    <cellStyle name="Įvestis 4 6" xfId="5391" xr:uid="{00000000-0005-0000-0000-0000AF150000}"/>
    <cellStyle name="Įvestis 4 6 2" xfId="18238" xr:uid="{7F5F8F07-BEB9-4D8A-B699-129E46740DA2}"/>
    <cellStyle name="Įvestis 4 7" xfId="18229" xr:uid="{DFDB5DC8-BAC0-42A8-B6F2-FD67937D0CD4}"/>
    <cellStyle name="Įvestis 5" xfId="5392" xr:uid="{00000000-0005-0000-0000-0000B0150000}"/>
    <cellStyle name="Įvestis 5 2" xfId="5393" xr:uid="{00000000-0005-0000-0000-0000B1150000}"/>
    <cellStyle name="Įvestis 5 2 2" xfId="5394" xr:uid="{00000000-0005-0000-0000-0000B2150000}"/>
    <cellStyle name="Įvestis 5 2 2 2" xfId="18241" xr:uid="{7F6B72BF-8638-48B6-950A-82276E98E309}"/>
    <cellStyle name="Įvestis 5 2 3" xfId="5395" xr:uid="{00000000-0005-0000-0000-0000B3150000}"/>
    <cellStyle name="Įvestis 5 2 3 2" xfId="18242" xr:uid="{E557D0F9-B4EB-41E6-8BFC-7E3946FB015D}"/>
    <cellStyle name="Įvestis 5 2 4" xfId="5396" xr:uid="{00000000-0005-0000-0000-0000B4150000}"/>
    <cellStyle name="Įvestis 5 2 4 2" xfId="18243" xr:uid="{EA511639-010A-4D34-A67C-7B480565726E}"/>
    <cellStyle name="Įvestis 5 2 5" xfId="5397" xr:uid="{00000000-0005-0000-0000-0000B5150000}"/>
    <cellStyle name="Įvestis 5 2 5 2" xfId="18244" xr:uid="{10440BE7-8A40-4CC6-B8FC-75870BA5763E}"/>
    <cellStyle name="Įvestis 5 2 6" xfId="18240" xr:uid="{040C03A0-2191-4416-A4A2-AF365748E9F1}"/>
    <cellStyle name="Įvestis 5 3" xfId="5398" xr:uid="{00000000-0005-0000-0000-0000B6150000}"/>
    <cellStyle name="Įvestis 5 3 2" xfId="18245" xr:uid="{F00E967B-C73E-412E-BF5F-6B0ED9835020}"/>
    <cellStyle name="Įvestis 5 4" xfId="5399" xr:uid="{00000000-0005-0000-0000-0000B7150000}"/>
    <cellStyle name="Įvestis 5 4 2" xfId="18246" xr:uid="{0CCD2FD9-B2A9-4847-97F7-9C08FE136CDA}"/>
    <cellStyle name="Įvestis 5 5" xfId="5400" xr:uid="{00000000-0005-0000-0000-0000B8150000}"/>
    <cellStyle name="Įvestis 5 5 2" xfId="18247" xr:uid="{FC2FE92B-F293-4C30-8D80-E14EB2E65194}"/>
    <cellStyle name="Įvestis 5 6" xfId="5401" xr:uid="{00000000-0005-0000-0000-0000B9150000}"/>
    <cellStyle name="Įvestis 5 6 2" xfId="18248" xr:uid="{925F5EEE-F80D-4851-A7EF-82B9A9C4E9DA}"/>
    <cellStyle name="Įvestis 5 7" xfId="18239" xr:uid="{D05A6AE0-7B67-43FC-9C06-9F13D055F592}"/>
    <cellStyle name="Įvestis 6" xfId="5402" xr:uid="{00000000-0005-0000-0000-0000BA150000}"/>
    <cellStyle name="Įvestis 6 2" xfId="5403" xr:uid="{00000000-0005-0000-0000-0000BB150000}"/>
    <cellStyle name="Įvestis 6 2 2" xfId="5404" xr:uid="{00000000-0005-0000-0000-0000BC150000}"/>
    <cellStyle name="Įvestis 6 2 2 2" xfId="18251" xr:uid="{17E6E48D-46F8-4E95-BC7D-50F2BBC06E71}"/>
    <cellStyle name="Įvestis 6 2 3" xfId="5405" xr:uid="{00000000-0005-0000-0000-0000BD150000}"/>
    <cellStyle name="Įvestis 6 2 3 2" xfId="18252" xr:uid="{76889A23-B315-4C3E-98B2-A9A49A210C28}"/>
    <cellStyle name="Įvestis 6 2 4" xfId="5406" xr:uid="{00000000-0005-0000-0000-0000BE150000}"/>
    <cellStyle name="Įvestis 6 2 4 2" xfId="18253" xr:uid="{56FCE0DB-7A4B-48B5-AA33-C97DABC21971}"/>
    <cellStyle name="Įvestis 6 2 5" xfId="5407" xr:uid="{00000000-0005-0000-0000-0000BF150000}"/>
    <cellStyle name="Įvestis 6 2 5 2" xfId="18254" xr:uid="{F359F1E0-94AC-40D5-B3DC-79D8EC27B525}"/>
    <cellStyle name="Įvestis 6 2 6" xfId="18250" xr:uid="{18395BC5-72C9-4026-8DC4-C3D8E2261CA0}"/>
    <cellStyle name="Įvestis 6 3" xfId="5408" xr:uid="{00000000-0005-0000-0000-0000C0150000}"/>
    <cellStyle name="Įvestis 6 3 2" xfId="18255" xr:uid="{864612BF-01A5-4154-81B4-45E4AD8CE9FE}"/>
    <cellStyle name="Įvestis 6 4" xfId="5409" xr:uid="{00000000-0005-0000-0000-0000C1150000}"/>
    <cellStyle name="Įvestis 6 4 2" xfId="18256" xr:uid="{7DB69585-142E-45B9-9C60-C867BD5CC5C3}"/>
    <cellStyle name="Įvestis 6 5" xfId="5410" xr:uid="{00000000-0005-0000-0000-0000C2150000}"/>
    <cellStyle name="Įvestis 6 5 2" xfId="18257" xr:uid="{F7467481-2EC8-4D97-8E1C-B6A1FA10E7CD}"/>
    <cellStyle name="Įvestis 6 6" xfId="5411" xr:uid="{00000000-0005-0000-0000-0000C3150000}"/>
    <cellStyle name="Įvestis 6 6 2" xfId="18258" xr:uid="{0BB33D85-EE81-4738-AF5E-0D954D20742F}"/>
    <cellStyle name="Įvestis 6 7" xfId="18249" xr:uid="{19872632-2717-4C12-BBE8-6768920BB802}"/>
    <cellStyle name="Įvestis 7" xfId="5412" xr:uid="{00000000-0005-0000-0000-0000C4150000}"/>
    <cellStyle name="Įvestis 7 2" xfId="5413" xr:uid="{00000000-0005-0000-0000-0000C5150000}"/>
    <cellStyle name="Įvestis 7 2 2" xfId="5414" xr:uid="{00000000-0005-0000-0000-0000C6150000}"/>
    <cellStyle name="Įvestis 7 2 2 2" xfId="18261" xr:uid="{A5F3CAF3-E787-4D2B-8037-A04D1233D4BD}"/>
    <cellStyle name="Įvestis 7 2 3" xfId="5415" xr:uid="{00000000-0005-0000-0000-0000C7150000}"/>
    <cellStyle name="Įvestis 7 2 3 2" xfId="18262" xr:uid="{06E26991-5371-4944-874F-BAB2C344A743}"/>
    <cellStyle name="Įvestis 7 2 4" xfId="5416" xr:uid="{00000000-0005-0000-0000-0000C8150000}"/>
    <cellStyle name="Įvestis 7 2 4 2" xfId="18263" xr:uid="{B42C7B1A-D4A3-40C2-9D9A-D3E5A097C965}"/>
    <cellStyle name="Įvestis 7 2 5" xfId="5417" xr:uid="{00000000-0005-0000-0000-0000C9150000}"/>
    <cellStyle name="Įvestis 7 2 5 2" xfId="18264" xr:uid="{5BC5AE94-D4E2-4B5E-9E9B-151BC6BCD2BB}"/>
    <cellStyle name="Įvestis 7 2 6" xfId="18260" xr:uid="{BD52DBB7-9C46-4928-B124-6C7666A27D2F}"/>
    <cellStyle name="Įvestis 7 3" xfId="5418" xr:uid="{00000000-0005-0000-0000-0000CA150000}"/>
    <cellStyle name="Įvestis 7 3 2" xfId="18265" xr:uid="{DEF9B480-D22A-4493-B2F7-0F9FD9216889}"/>
    <cellStyle name="Įvestis 7 4" xfId="5419" xr:uid="{00000000-0005-0000-0000-0000CB150000}"/>
    <cellStyle name="Įvestis 7 4 2" xfId="18266" xr:uid="{33F97288-2B4D-4CA4-82A1-FDFBDC54C00B}"/>
    <cellStyle name="Įvestis 7 5" xfId="5420" xr:uid="{00000000-0005-0000-0000-0000CC150000}"/>
    <cellStyle name="Įvestis 7 5 2" xfId="18267" xr:uid="{93A351F7-EEA8-4922-B15A-108A2A7FEAE2}"/>
    <cellStyle name="Įvestis 7 6" xfId="5421" xr:uid="{00000000-0005-0000-0000-0000CD150000}"/>
    <cellStyle name="Įvestis 7 6 2" xfId="18268" xr:uid="{AF55099F-596B-4A50-B12A-AFB28AEEF8C5}"/>
    <cellStyle name="Įvestis 7 7" xfId="18259" xr:uid="{F7EDE76B-1271-410F-B3BC-AD7522A509F0}"/>
    <cellStyle name="Įvestis 8" xfId="5422" xr:uid="{00000000-0005-0000-0000-0000CE150000}"/>
    <cellStyle name="Įvestis 8 2" xfId="5423" xr:uid="{00000000-0005-0000-0000-0000CF150000}"/>
    <cellStyle name="Įvestis 8 2 2" xfId="5424" xr:uid="{00000000-0005-0000-0000-0000D0150000}"/>
    <cellStyle name="Įvestis 8 2 2 2" xfId="18271" xr:uid="{2158B32C-A56F-4E3A-9113-83B187AB1FE8}"/>
    <cellStyle name="Įvestis 8 2 3" xfId="5425" xr:uid="{00000000-0005-0000-0000-0000D1150000}"/>
    <cellStyle name="Įvestis 8 2 3 2" xfId="18272" xr:uid="{CEC36060-694C-46E1-AD06-6EB97B7FDE7D}"/>
    <cellStyle name="Įvestis 8 2 4" xfId="5426" xr:uid="{00000000-0005-0000-0000-0000D2150000}"/>
    <cellStyle name="Įvestis 8 2 4 2" xfId="18273" xr:uid="{8D221AAC-BA41-49A7-85B2-D03A6FD243FA}"/>
    <cellStyle name="Įvestis 8 2 5" xfId="5427" xr:uid="{00000000-0005-0000-0000-0000D3150000}"/>
    <cellStyle name="Įvestis 8 2 5 2" xfId="18274" xr:uid="{F6045C4E-7D88-4232-B749-BF474F25CDAD}"/>
    <cellStyle name="Įvestis 8 2 6" xfId="18270" xr:uid="{F5BA73D3-6C47-469E-9328-E1EC33C02C14}"/>
    <cellStyle name="Įvestis 8 3" xfId="5428" xr:uid="{00000000-0005-0000-0000-0000D4150000}"/>
    <cellStyle name="Įvestis 8 3 2" xfId="18275" xr:uid="{FB7F7388-C0B1-4983-874B-204740FA1373}"/>
    <cellStyle name="Įvestis 8 4" xfId="5429" xr:uid="{00000000-0005-0000-0000-0000D5150000}"/>
    <cellStyle name="Įvestis 8 4 2" xfId="18276" xr:uid="{FB24445B-8BEC-47AF-9FE1-DEBD7E50197A}"/>
    <cellStyle name="Įvestis 8 5" xfId="5430" xr:uid="{00000000-0005-0000-0000-0000D6150000}"/>
    <cellStyle name="Įvestis 8 5 2" xfId="18277" xr:uid="{E424231C-E0BE-4159-9228-042E31213B1D}"/>
    <cellStyle name="Įvestis 8 6" xfId="5431" xr:uid="{00000000-0005-0000-0000-0000D7150000}"/>
    <cellStyle name="Įvestis 8 6 2" xfId="18278" xr:uid="{D967A030-2984-4DDE-82E2-00501DCC810F}"/>
    <cellStyle name="Įvestis 8 7" xfId="18269" xr:uid="{FFBDD8DD-535F-4708-B74D-722A977FFE8A}"/>
    <cellStyle name="Įvestis 9" xfId="5432" xr:uid="{00000000-0005-0000-0000-0000D8150000}"/>
    <cellStyle name="Įvestis 9 2" xfId="5433" xr:uid="{00000000-0005-0000-0000-0000D9150000}"/>
    <cellStyle name="Įvestis 9 2 2" xfId="5434" xr:uid="{00000000-0005-0000-0000-0000DA150000}"/>
    <cellStyle name="Įvestis 9 2 2 2" xfId="18281" xr:uid="{04D376CB-0704-4788-8480-450CAAC001E4}"/>
    <cellStyle name="Įvestis 9 2 3" xfId="5435" xr:uid="{00000000-0005-0000-0000-0000DB150000}"/>
    <cellStyle name="Įvestis 9 2 3 2" xfId="18282" xr:uid="{A95C601B-91F6-4AA2-8E57-4503F78C45ED}"/>
    <cellStyle name="Įvestis 9 2 4" xfId="5436" xr:uid="{00000000-0005-0000-0000-0000DC150000}"/>
    <cellStyle name="Įvestis 9 2 4 2" xfId="18283" xr:uid="{567A2904-0FAD-4E47-A216-0F096E249E71}"/>
    <cellStyle name="Įvestis 9 2 5" xfId="5437" xr:uid="{00000000-0005-0000-0000-0000DD150000}"/>
    <cellStyle name="Įvestis 9 2 5 2" xfId="18284" xr:uid="{10104F92-F282-43AF-A008-E7368037EE55}"/>
    <cellStyle name="Įvestis 9 2 6" xfId="18280" xr:uid="{BCA08FC2-E8D8-4289-8A34-AD19D0AFD57D}"/>
    <cellStyle name="Įvestis 9 3" xfId="5438" xr:uid="{00000000-0005-0000-0000-0000DE150000}"/>
    <cellStyle name="Įvestis 9 3 2" xfId="18285" xr:uid="{75C74F97-C2F3-43A6-96F4-900ECCD0BA9C}"/>
    <cellStyle name="Įvestis 9 4" xfId="5439" xr:uid="{00000000-0005-0000-0000-0000DF150000}"/>
    <cellStyle name="Įvestis 9 4 2" xfId="18286" xr:uid="{91BC8CAA-A44A-41B4-9775-F8F9FA84223E}"/>
    <cellStyle name="Įvestis 9 5" xfId="5440" xr:uid="{00000000-0005-0000-0000-0000E0150000}"/>
    <cellStyle name="Įvestis 9 5 2" xfId="18287" xr:uid="{33B59C83-AA8F-4A2B-8448-79FC0350F7FA}"/>
    <cellStyle name="Įvestis 9 6" xfId="5441" xr:uid="{00000000-0005-0000-0000-0000E1150000}"/>
    <cellStyle name="Įvestis 9 6 2" xfId="18288" xr:uid="{7409143B-8957-47C2-93F7-CB1685436CA3}"/>
    <cellStyle name="Įvestis 9 7" xfId="18279" xr:uid="{E4D8DA1D-35AC-4AEC-80C0-E6670E60A012}"/>
    <cellStyle name="Įvestis_PGM_CHECK" xfId="14856" xr:uid="{00000000-0005-0000-0000-0000E2150000}"/>
    <cellStyle name="Jegyzet 2" xfId="5442" xr:uid="{00000000-0005-0000-0000-0000E3150000}"/>
    <cellStyle name="Jegyzet 2 2" xfId="5443" xr:uid="{00000000-0005-0000-0000-0000E4150000}"/>
    <cellStyle name="Jegyzet 2 2 2" xfId="18290" xr:uid="{9850849B-E871-4B6D-A246-8BD86F6533FD}"/>
    <cellStyle name="Jegyzet 2 3" xfId="5444" xr:uid="{00000000-0005-0000-0000-0000E5150000}"/>
    <cellStyle name="Jegyzet 2 3 2" xfId="18291" xr:uid="{48AA19EF-C73D-4FB8-9930-C94727F74C7A}"/>
    <cellStyle name="Jegyzet 2 4" xfId="15162" xr:uid="{00000000-0005-0000-0000-0000E6150000}"/>
    <cellStyle name="Jegyzet 2 4 2" xfId="25865" xr:uid="{274D8645-54ED-4274-A7BC-817BF407E34F}"/>
    <cellStyle name="Jegyzet 2 5" xfId="18289" xr:uid="{7282423E-ECEF-40A0-BBA7-600838BCADFA}"/>
    <cellStyle name="Jelölőszín (1) 2" xfId="5445" xr:uid="{00000000-0005-0000-0000-0000E7150000}"/>
    <cellStyle name="Jelölőszín (2) 2" xfId="5446" xr:uid="{00000000-0005-0000-0000-0000E8150000}"/>
    <cellStyle name="Jelölőszín (3) 2" xfId="5447" xr:uid="{00000000-0005-0000-0000-0000E9150000}"/>
    <cellStyle name="Jelölőszín (4) 2" xfId="5448" xr:uid="{00000000-0005-0000-0000-0000EA150000}"/>
    <cellStyle name="Jelölőszín (5) 2" xfId="5449" xr:uid="{00000000-0005-0000-0000-0000EB150000}"/>
    <cellStyle name="Jelölőszín (6) 2" xfId="5450" xr:uid="{00000000-0005-0000-0000-0000EC150000}"/>
    <cellStyle name="Jó 2" xfId="5451" xr:uid="{00000000-0005-0000-0000-0000ED150000}"/>
    <cellStyle name="Kimenet 2" xfId="5452" xr:uid="{00000000-0005-0000-0000-0000EE150000}"/>
    <cellStyle name="Kimenet 2 2" xfId="5453" xr:uid="{00000000-0005-0000-0000-0000EF150000}"/>
    <cellStyle name="Kimenet 2 2 2" xfId="18293" xr:uid="{6B18BED2-CC81-48E7-9300-9B77E25FC5D6}"/>
    <cellStyle name="Kimenet 2 3" xfId="5454" xr:uid="{00000000-0005-0000-0000-0000F0150000}"/>
    <cellStyle name="Kimenet 2 3 2" xfId="18294" xr:uid="{457228D8-1C08-4088-A12E-5DEF79A5DFE4}"/>
    <cellStyle name="Kimenet 2 4" xfId="15163" xr:uid="{00000000-0005-0000-0000-0000F1150000}"/>
    <cellStyle name="Kimenet 2 4 2" xfId="25866" xr:uid="{A9E2D685-9A6D-43E0-81E7-0BBE5516C940}"/>
    <cellStyle name="Kimenet 2 5" xfId="18292" xr:uid="{E9E03E4D-BE87-4A85-818C-59C907510A25}"/>
    <cellStyle name="Kokku" xfId="5455" xr:uid="{00000000-0005-0000-0000-0000F2150000}"/>
    <cellStyle name="Kokku 10" xfId="5456" xr:uid="{00000000-0005-0000-0000-0000F3150000}"/>
    <cellStyle name="Kokku 10 2" xfId="5457" xr:uid="{00000000-0005-0000-0000-0000F4150000}"/>
    <cellStyle name="Kokku 10 2 2" xfId="5458" xr:uid="{00000000-0005-0000-0000-0000F5150000}"/>
    <cellStyle name="Kokku 10 2 2 2" xfId="18298" xr:uid="{BB2048B0-6547-46E0-96CA-489ED470FC26}"/>
    <cellStyle name="Kokku 10 2 3" xfId="5459" xr:uid="{00000000-0005-0000-0000-0000F6150000}"/>
    <cellStyle name="Kokku 10 2 3 2" xfId="18299" xr:uid="{255710FF-8801-4859-B3AD-E7A683612D03}"/>
    <cellStyle name="Kokku 10 2 4" xfId="5460" xr:uid="{00000000-0005-0000-0000-0000F7150000}"/>
    <cellStyle name="Kokku 10 2 4 2" xfId="18300" xr:uid="{DCA4AAB4-62C1-415D-B4E8-4D9964DF65FB}"/>
    <cellStyle name="Kokku 10 2 5" xfId="5461" xr:uid="{00000000-0005-0000-0000-0000F8150000}"/>
    <cellStyle name="Kokku 10 2 5 2" xfId="18301" xr:uid="{44227C1F-9BAE-42ED-97DE-AB1973F9BC25}"/>
    <cellStyle name="Kokku 10 2 6" xfId="18297" xr:uid="{2366EA70-D854-4915-8883-41B6FD7F75DA}"/>
    <cellStyle name="Kokku 10 3" xfId="5462" xr:uid="{00000000-0005-0000-0000-0000F9150000}"/>
    <cellStyle name="Kokku 10 3 2" xfId="18302" xr:uid="{3671A42B-887D-45AB-8094-820A4D4CA988}"/>
    <cellStyle name="Kokku 10 4" xfId="5463" xr:uid="{00000000-0005-0000-0000-0000FA150000}"/>
    <cellStyle name="Kokku 10 4 2" xfId="18303" xr:uid="{064D1447-7C3B-4179-805E-5E6164A26B7B}"/>
    <cellStyle name="Kokku 10 5" xfId="5464" xr:uid="{00000000-0005-0000-0000-0000FB150000}"/>
    <cellStyle name="Kokku 10 5 2" xfId="18304" xr:uid="{BD2C83CC-E224-47C2-B8D8-512FFC859156}"/>
    <cellStyle name="Kokku 10 6" xfId="5465" xr:uid="{00000000-0005-0000-0000-0000FC150000}"/>
    <cellStyle name="Kokku 10 6 2" xfId="18305" xr:uid="{F8C6D89A-CD70-426C-855F-EA4B5E587AF3}"/>
    <cellStyle name="Kokku 10 7" xfId="18296" xr:uid="{DF86BA71-B91F-41D7-AA8B-E8E7AB4D850F}"/>
    <cellStyle name="Kokku 11" xfId="5466" xr:uid="{00000000-0005-0000-0000-0000FD150000}"/>
    <cellStyle name="Kokku 11 2" xfId="5467" xr:uid="{00000000-0005-0000-0000-0000FE150000}"/>
    <cellStyle name="Kokku 11 2 2" xfId="5468" xr:uid="{00000000-0005-0000-0000-0000FF150000}"/>
    <cellStyle name="Kokku 11 2 2 2" xfId="18308" xr:uid="{F878AAEC-E782-4C9F-B3BC-84C6994F0977}"/>
    <cellStyle name="Kokku 11 2 3" xfId="5469" xr:uid="{00000000-0005-0000-0000-000000160000}"/>
    <cellStyle name="Kokku 11 2 3 2" xfId="18309" xr:uid="{E72E0C21-E50F-47AC-B1F7-172C889B86C6}"/>
    <cellStyle name="Kokku 11 2 4" xfId="5470" xr:uid="{00000000-0005-0000-0000-000001160000}"/>
    <cellStyle name="Kokku 11 2 4 2" xfId="18310" xr:uid="{7F4ED0B3-6C07-44DA-8586-57E193169858}"/>
    <cellStyle name="Kokku 11 2 5" xfId="5471" xr:uid="{00000000-0005-0000-0000-000002160000}"/>
    <cellStyle name="Kokku 11 2 5 2" xfId="18311" xr:uid="{A298380E-4254-42EE-9AFB-DFA8DE35E134}"/>
    <cellStyle name="Kokku 11 2 6" xfId="18307" xr:uid="{550283EA-8C56-477E-8E20-0864240C64AD}"/>
    <cellStyle name="Kokku 11 3" xfId="5472" xr:uid="{00000000-0005-0000-0000-000003160000}"/>
    <cellStyle name="Kokku 11 3 2" xfId="18312" xr:uid="{C45B9344-827A-4959-9FBC-81A312CB6EAD}"/>
    <cellStyle name="Kokku 11 4" xfId="5473" xr:uid="{00000000-0005-0000-0000-000004160000}"/>
    <cellStyle name="Kokku 11 4 2" xfId="18313" xr:uid="{A4D54A47-35BC-43DB-BDF6-608995A66B3C}"/>
    <cellStyle name="Kokku 11 5" xfId="5474" xr:uid="{00000000-0005-0000-0000-000005160000}"/>
    <cellStyle name="Kokku 11 5 2" xfId="18314" xr:uid="{A2B75ABE-4391-4641-9F23-37E77083B132}"/>
    <cellStyle name="Kokku 11 6" xfId="5475" xr:uid="{00000000-0005-0000-0000-000006160000}"/>
    <cellStyle name="Kokku 11 6 2" xfId="18315" xr:uid="{E33316C0-A2DD-4EF1-86AA-DAB4FF22440A}"/>
    <cellStyle name="Kokku 11 7" xfId="18306" xr:uid="{85F8D116-9F79-458F-9EF6-24316CA58B5C}"/>
    <cellStyle name="Kokku 12" xfId="5476" xr:uid="{00000000-0005-0000-0000-000007160000}"/>
    <cellStyle name="Kokku 12 2" xfId="5477" xr:uid="{00000000-0005-0000-0000-000008160000}"/>
    <cellStyle name="Kokku 12 2 2" xfId="5478" xr:uid="{00000000-0005-0000-0000-000009160000}"/>
    <cellStyle name="Kokku 12 2 2 2" xfId="18318" xr:uid="{61AD892A-E301-49E6-9A74-C95B82A4E5DC}"/>
    <cellStyle name="Kokku 12 2 3" xfId="5479" xr:uid="{00000000-0005-0000-0000-00000A160000}"/>
    <cellStyle name="Kokku 12 2 3 2" xfId="18319" xr:uid="{000EEFA1-0DBF-4626-9935-0CDF06EA3EC9}"/>
    <cellStyle name="Kokku 12 2 4" xfId="5480" xr:uid="{00000000-0005-0000-0000-00000B160000}"/>
    <cellStyle name="Kokku 12 2 4 2" xfId="18320" xr:uid="{FC1585CC-81C2-45D3-953D-2113AF303EB9}"/>
    <cellStyle name="Kokku 12 2 5" xfId="5481" xr:uid="{00000000-0005-0000-0000-00000C160000}"/>
    <cellStyle name="Kokku 12 2 5 2" xfId="18321" xr:uid="{26870DA6-2CCB-4D0A-8813-972903B06702}"/>
    <cellStyle name="Kokku 12 2 6" xfId="18317" xr:uid="{2D862A83-120A-471B-BDDD-AA48996605C5}"/>
    <cellStyle name="Kokku 12 3" xfId="5482" xr:uid="{00000000-0005-0000-0000-00000D160000}"/>
    <cellStyle name="Kokku 12 3 2" xfId="18322" xr:uid="{51CEA8CD-8103-4A5F-A263-3677E4CA26C8}"/>
    <cellStyle name="Kokku 12 4" xfId="5483" xr:uid="{00000000-0005-0000-0000-00000E160000}"/>
    <cellStyle name="Kokku 12 4 2" xfId="18323" xr:uid="{F525A93C-261A-418F-B80F-765511322772}"/>
    <cellStyle name="Kokku 12 5" xfId="5484" xr:uid="{00000000-0005-0000-0000-00000F160000}"/>
    <cellStyle name="Kokku 12 5 2" xfId="18324" xr:uid="{C5049CF3-9CFC-4C33-9E2B-212209670286}"/>
    <cellStyle name="Kokku 12 6" xfId="5485" xr:uid="{00000000-0005-0000-0000-000010160000}"/>
    <cellStyle name="Kokku 12 6 2" xfId="18325" xr:uid="{2BFA11B3-6982-4634-AD80-7C64F5FA0A9B}"/>
    <cellStyle name="Kokku 12 7" xfId="18316" xr:uid="{9DC114EB-C1C6-4FF4-8A16-05844364F1E7}"/>
    <cellStyle name="Kokku 13" xfId="5486" xr:uid="{00000000-0005-0000-0000-000011160000}"/>
    <cellStyle name="Kokku 13 2" xfId="5487" xr:uid="{00000000-0005-0000-0000-000012160000}"/>
    <cellStyle name="Kokku 13 2 2" xfId="5488" xr:uid="{00000000-0005-0000-0000-000013160000}"/>
    <cellStyle name="Kokku 13 2 2 2" xfId="18328" xr:uid="{88F69BF6-93E2-4AEF-ACF2-515164C96DEA}"/>
    <cellStyle name="Kokku 13 2 3" xfId="5489" xr:uid="{00000000-0005-0000-0000-000014160000}"/>
    <cellStyle name="Kokku 13 2 3 2" xfId="18329" xr:uid="{7DB7FAB1-0384-4B67-9A8E-A7CBF37CB4EE}"/>
    <cellStyle name="Kokku 13 2 4" xfId="5490" xr:uid="{00000000-0005-0000-0000-000015160000}"/>
    <cellStyle name="Kokku 13 2 4 2" xfId="18330" xr:uid="{FA905FA1-A52B-4935-AC1B-0565B1FF2699}"/>
    <cellStyle name="Kokku 13 2 5" xfId="5491" xr:uid="{00000000-0005-0000-0000-000016160000}"/>
    <cellStyle name="Kokku 13 2 5 2" xfId="18331" xr:uid="{2117F295-69A1-491F-8BA7-B35EBC311995}"/>
    <cellStyle name="Kokku 13 2 6" xfId="18327" xr:uid="{B3C07F6B-209D-4B42-9792-38E8CA3AF8CD}"/>
    <cellStyle name="Kokku 13 3" xfId="5492" xr:uid="{00000000-0005-0000-0000-000017160000}"/>
    <cellStyle name="Kokku 13 3 2" xfId="18332" xr:uid="{E9EC8555-8FC0-49E9-855D-A6D7AE4CD0B9}"/>
    <cellStyle name="Kokku 13 4" xfId="5493" xr:uid="{00000000-0005-0000-0000-000018160000}"/>
    <cellStyle name="Kokku 13 4 2" xfId="18333" xr:uid="{6A735FE0-40E2-4DB5-859A-B50888F7D130}"/>
    <cellStyle name="Kokku 13 5" xfId="5494" xr:uid="{00000000-0005-0000-0000-000019160000}"/>
    <cellStyle name="Kokku 13 5 2" xfId="18334" xr:uid="{6EC7CD2A-CBA8-49CF-97E7-915D89F6460B}"/>
    <cellStyle name="Kokku 13 6" xfId="5495" xr:uid="{00000000-0005-0000-0000-00001A160000}"/>
    <cellStyle name="Kokku 13 6 2" xfId="18335" xr:uid="{CD2BD8B3-71D2-4C36-9C27-800E7C1F496E}"/>
    <cellStyle name="Kokku 13 7" xfId="18326" xr:uid="{A75522CB-8D72-42ED-939B-8FF44BE309ED}"/>
    <cellStyle name="Kokku 14" xfId="5496" xr:uid="{00000000-0005-0000-0000-00001B160000}"/>
    <cellStyle name="Kokku 14 2" xfId="5497" xr:uid="{00000000-0005-0000-0000-00001C160000}"/>
    <cellStyle name="Kokku 14 2 2" xfId="5498" xr:uid="{00000000-0005-0000-0000-00001D160000}"/>
    <cellStyle name="Kokku 14 2 2 2" xfId="18338" xr:uid="{0CF70736-D7A3-441E-A57C-22CB125AC8AD}"/>
    <cellStyle name="Kokku 14 2 3" xfId="5499" xr:uid="{00000000-0005-0000-0000-00001E160000}"/>
    <cellStyle name="Kokku 14 2 3 2" xfId="18339" xr:uid="{EE7145DE-02FD-4B2A-842E-9D0097A8EDBA}"/>
    <cellStyle name="Kokku 14 2 4" xfId="5500" xr:uid="{00000000-0005-0000-0000-00001F160000}"/>
    <cellStyle name="Kokku 14 2 4 2" xfId="18340" xr:uid="{B54E0684-8FBD-4DE7-992E-A62B4FBD2215}"/>
    <cellStyle name="Kokku 14 2 5" xfId="5501" xr:uid="{00000000-0005-0000-0000-000020160000}"/>
    <cellStyle name="Kokku 14 2 5 2" xfId="18341" xr:uid="{F6EA7242-EE93-4D66-BD06-646B776F4597}"/>
    <cellStyle name="Kokku 14 2 6" xfId="18337" xr:uid="{41C4C19B-E72E-400A-9A25-2B854B808851}"/>
    <cellStyle name="Kokku 14 3" xfId="5502" xr:uid="{00000000-0005-0000-0000-000021160000}"/>
    <cellStyle name="Kokku 14 3 2" xfId="18342" xr:uid="{64BDFE57-203E-498B-9E23-41BE0904F77E}"/>
    <cellStyle name="Kokku 14 4" xfId="5503" xr:uid="{00000000-0005-0000-0000-000022160000}"/>
    <cellStyle name="Kokku 14 4 2" xfId="18343" xr:uid="{2992E7B1-8812-4924-93CA-DB5DE4318AE6}"/>
    <cellStyle name="Kokku 14 5" xfId="5504" xr:uid="{00000000-0005-0000-0000-000023160000}"/>
    <cellStyle name="Kokku 14 5 2" xfId="18344" xr:uid="{5EC191B6-1125-49CE-9D68-8D5DB41B2792}"/>
    <cellStyle name="Kokku 14 6" xfId="5505" xr:uid="{00000000-0005-0000-0000-000024160000}"/>
    <cellStyle name="Kokku 14 6 2" xfId="18345" xr:uid="{D1E703C9-5AF4-4B73-A7FD-9BA104FC0E0B}"/>
    <cellStyle name="Kokku 14 7" xfId="18336" xr:uid="{2AAA6887-750D-4F43-B493-E67E3218A41A}"/>
    <cellStyle name="Kokku 15" xfId="5506" xr:uid="{00000000-0005-0000-0000-000025160000}"/>
    <cellStyle name="Kokku 15 2" xfId="5507" xr:uid="{00000000-0005-0000-0000-000026160000}"/>
    <cellStyle name="Kokku 15 2 2" xfId="5508" xr:uid="{00000000-0005-0000-0000-000027160000}"/>
    <cellStyle name="Kokku 15 2 2 2" xfId="18348" xr:uid="{028E4263-B3EF-468B-AD21-477091B08904}"/>
    <cellStyle name="Kokku 15 2 3" xfId="5509" xr:uid="{00000000-0005-0000-0000-000028160000}"/>
    <cellStyle name="Kokku 15 2 3 2" xfId="18349" xr:uid="{0A587424-7090-4CF8-8908-F4BDB509F0BC}"/>
    <cellStyle name="Kokku 15 2 4" xfId="5510" xr:uid="{00000000-0005-0000-0000-000029160000}"/>
    <cellStyle name="Kokku 15 2 4 2" xfId="18350" xr:uid="{95E31FDC-C671-4CFB-A2F0-6DFF06D912BE}"/>
    <cellStyle name="Kokku 15 2 5" xfId="5511" xr:uid="{00000000-0005-0000-0000-00002A160000}"/>
    <cellStyle name="Kokku 15 2 5 2" xfId="18351" xr:uid="{1FF1F266-0EA4-476D-AC7C-DB94B8B75898}"/>
    <cellStyle name="Kokku 15 2 6" xfId="18347" xr:uid="{23C21C0C-A733-430F-B3EA-470B27C331BC}"/>
    <cellStyle name="Kokku 15 3" xfId="5512" xr:uid="{00000000-0005-0000-0000-00002B160000}"/>
    <cellStyle name="Kokku 15 3 2" xfId="18352" xr:uid="{9F6C6FB6-D305-4998-BEC7-75E86A9897B6}"/>
    <cellStyle name="Kokku 15 4" xfId="5513" xr:uid="{00000000-0005-0000-0000-00002C160000}"/>
    <cellStyle name="Kokku 15 4 2" xfId="18353" xr:uid="{89659E66-3698-426E-B50F-6B15C9FB57E5}"/>
    <cellStyle name="Kokku 15 5" xfId="5514" xr:uid="{00000000-0005-0000-0000-00002D160000}"/>
    <cellStyle name="Kokku 15 5 2" xfId="18354" xr:uid="{B944DDAE-F643-455E-82F1-4FD57401F669}"/>
    <cellStyle name="Kokku 15 6" xfId="5515" xr:uid="{00000000-0005-0000-0000-00002E160000}"/>
    <cellStyle name="Kokku 15 6 2" xfId="18355" xr:uid="{2ABDAF2F-6836-4935-88C8-960422969412}"/>
    <cellStyle name="Kokku 15 7" xfId="18346" xr:uid="{7460AC38-F673-4101-BE26-908F254AF20D}"/>
    <cellStyle name="Kokku 16" xfId="5516" xr:uid="{00000000-0005-0000-0000-00002F160000}"/>
    <cellStyle name="Kokku 16 2" xfId="5517" xr:uid="{00000000-0005-0000-0000-000030160000}"/>
    <cellStyle name="Kokku 16 2 2" xfId="5518" xr:uid="{00000000-0005-0000-0000-000031160000}"/>
    <cellStyle name="Kokku 16 2 2 2" xfId="18358" xr:uid="{B9BF8149-1B2B-4398-AD56-6DFFB979E390}"/>
    <cellStyle name="Kokku 16 2 3" xfId="5519" xr:uid="{00000000-0005-0000-0000-000032160000}"/>
    <cellStyle name="Kokku 16 2 3 2" xfId="18359" xr:uid="{1FFF539B-38BC-4054-8D7C-862B7E7BC7E6}"/>
    <cellStyle name="Kokku 16 2 4" xfId="5520" xr:uid="{00000000-0005-0000-0000-000033160000}"/>
    <cellStyle name="Kokku 16 2 4 2" xfId="18360" xr:uid="{B4ABB454-40E8-4434-A3E3-F8CAB162A858}"/>
    <cellStyle name="Kokku 16 2 5" xfId="5521" xr:uid="{00000000-0005-0000-0000-000034160000}"/>
    <cellStyle name="Kokku 16 2 5 2" xfId="18361" xr:uid="{F9F7185D-98F6-44AE-886A-F78BA98E3374}"/>
    <cellStyle name="Kokku 16 2 6" xfId="18357" xr:uid="{EE8D4123-0445-42EE-8F69-7C1BFE8796A4}"/>
    <cellStyle name="Kokku 16 3" xfId="5522" xr:uid="{00000000-0005-0000-0000-000035160000}"/>
    <cellStyle name="Kokku 16 3 2" xfId="18362" xr:uid="{0658A8A1-64D1-4348-8FAB-665962AC5E70}"/>
    <cellStyle name="Kokku 16 4" xfId="5523" xr:uid="{00000000-0005-0000-0000-000036160000}"/>
    <cellStyle name="Kokku 16 4 2" xfId="18363" xr:uid="{D1C7D522-CA43-4D63-91CA-5C8FD680B7B4}"/>
    <cellStyle name="Kokku 16 5" xfId="5524" xr:uid="{00000000-0005-0000-0000-000037160000}"/>
    <cellStyle name="Kokku 16 5 2" xfId="18364" xr:uid="{DC156CFB-7377-4F6D-9C99-7F1F669736C8}"/>
    <cellStyle name="Kokku 16 6" xfId="5525" xr:uid="{00000000-0005-0000-0000-000038160000}"/>
    <cellStyle name="Kokku 16 6 2" xfId="18365" xr:uid="{0B271AF0-E17E-469C-868A-474BC57C8A06}"/>
    <cellStyle name="Kokku 16 7" xfId="18356" xr:uid="{462F4ECF-D004-4EEB-8536-4023ADDFDE6A}"/>
    <cellStyle name="Kokku 17" xfId="5526" xr:uid="{00000000-0005-0000-0000-000039160000}"/>
    <cellStyle name="Kokku 17 2" xfId="5527" xr:uid="{00000000-0005-0000-0000-00003A160000}"/>
    <cellStyle name="Kokku 17 2 2" xfId="5528" xr:uid="{00000000-0005-0000-0000-00003B160000}"/>
    <cellStyle name="Kokku 17 2 2 2" xfId="18368" xr:uid="{4F8F86B3-2B95-4815-B31C-1284886E76FF}"/>
    <cellStyle name="Kokku 17 2 3" xfId="5529" xr:uid="{00000000-0005-0000-0000-00003C160000}"/>
    <cellStyle name="Kokku 17 2 3 2" xfId="18369" xr:uid="{EE50677A-B923-49EB-9B28-A60A4EFC4D16}"/>
    <cellStyle name="Kokku 17 2 4" xfId="5530" xr:uid="{00000000-0005-0000-0000-00003D160000}"/>
    <cellStyle name="Kokku 17 2 4 2" xfId="18370" xr:uid="{0C8DA440-812B-4DC3-BDFF-E6523B359DE7}"/>
    <cellStyle name="Kokku 17 2 5" xfId="5531" xr:uid="{00000000-0005-0000-0000-00003E160000}"/>
    <cellStyle name="Kokku 17 2 5 2" xfId="18371" xr:uid="{41B0DBF1-044A-48CE-A6BA-F4937AFF8AFA}"/>
    <cellStyle name="Kokku 17 2 6" xfId="18367" xr:uid="{43441D6F-22A7-4975-96BA-E36AD90573EA}"/>
    <cellStyle name="Kokku 17 3" xfId="5532" xr:uid="{00000000-0005-0000-0000-00003F160000}"/>
    <cellStyle name="Kokku 17 3 2" xfId="18372" xr:uid="{48017C28-041F-4FCD-ABBE-9933C01E00FA}"/>
    <cellStyle name="Kokku 17 4" xfId="5533" xr:uid="{00000000-0005-0000-0000-000040160000}"/>
    <cellStyle name="Kokku 17 4 2" xfId="18373" xr:uid="{DCCBA402-618A-4C0C-A436-975619E6A72C}"/>
    <cellStyle name="Kokku 17 5" xfId="5534" xr:uid="{00000000-0005-0000-0000-000041160000}"/>
    <cellStyle name="Kokku 17 5 2" xfId="18374" xr:uid="{7DC1E8CE-0906-42C9-9A19-27280F9216AE}"/>
    <cellStyle name="Kokku 17 6" xfId="5535" xr:uid="{00000000-0005-0000-0000-000042160000}"/>
    <cellStyle name="Kokku 17 6 2" xfId="18375" xr:uid="{4016BDA1-8042-46A9-A895-B0518845F3CB}"/>
    <cellStyle name="Kokku 17 7" xfId="18366" xr:uid="{E412BAB9-F4D5-4A05-86AD-D8DC3628897E}"/>
    <cellStyle name="Kokku 18" xfId="5536" xr:uid="{00000000-0005-0000-0000-000043160000}"/>
    <cellStyle name="Kokku 18 2" xfId="5537" xr:uid="{00000000-0005-0000-0000-000044160000}"/>
    <cellStyle name="Kokku 18 2 2" xfId="18377" xr:uid="{BFA8C5EB-1F28-4B56-B102-DD14744C42AB}"/>
    <cellStyle name="Kokku 18 3" xfId="5538" xr:uid="{00000000-0005-0000-0000-000045160000}"/>
    <cellStyle name="Kokku 18 3 2" xfId="18378" xr:uid="{CD53E89A-DCFF-481D-BAAB-E3F93B7D1474}"/>
    <cellStyle name="Kokku 18 4" xfId="5539" xr:uid="{00000000-0005-0000-0000-000046160000}"/>
    <cellStyle name="Kokku 18 4 2" xfId="18379" xr:uid="{8B525705-1686-4FD5-B632-F895C25560EC}"/>
    <cellStyle name="Kokku 18 5" xfId="5540" xr:uid="{00000000-0005-0000-0000-000047160000}"/>
    <cellStyle name="Kokku 18 5 2" xfId="18380" xr:uid="{E1902FA9-151A-4B4A-92D9-874933B3164D}"/>
    <cellStyle name="Kokku 18 6" xfId="18376" xr:uid="{F01D553B-B9CD-4B2C-AC39-6EB2F76ABC7E}"/>
    <cellStyle name="Kokku 19" xfId="5541" xr:uid="{00000000-0005-0000-0000-000048160000}"/>
    <cellStyle name="Kokku 19 2" xfId="5542" xr:uid="{00000000-0005-0000-0000-000049160000}"/>
    <cellStyle name="Kokku 19 2 2" xfId="18382" xr:uid="{5B7E0069-2952-47F4-97F0-D6FD059A98B8}"/>
    <cellStyle name="Kokku 19 3" xfId="5543" xr:uid="{00000000-0005-0000-0000-00004A160000}"/>
    <cellStyle name="Kokku 19 3 2" xfId="18383" xr:uid="{D8DE6E5B-FB70-4D8A-ADD4-8E7B3B387919}"/>
    <cellStyle name="Kokku 19 4" xfId="18381" xr:uid="{D633EDA6-EF3D-4C57-B186-C7D18DE3037A}"/>
    <cellStyle name="Kokku 2" xfId="5544" xr:uid="{00000000-0005-0000-0000-00004B160000}"/>
    <cellStyle name="Kokku 2 2" xfId="5545" xr:uid="{00000000-0005-0000-0000-00004C160000}"/>
    <cellStyle name="Kokku 2 2 2" xfId="5546" xr:uid="{00000000-0005-0000-0000-00004D160000}"/>
    <cellStyle name="Kokku 2 2 2 2" xfId="18386" xr:uid="{96DC0BC5-C79B-4EFB-9A24-305440CF4A1C}"/>
    <cellStyle name="Kokku 2 2 3" xfId="5547" xr:uid="{00000000-0005-0000-0000-00004E160000}"/>
    <cellStyle name="Kokku 2 2 3 2" xfId="18387" xr:uid="{0AE630AA-A335-4F91-9750-FABD6F0F2516}"/>
    <cellStyle name="Kokku 2 2 4" xfId="5548" xr:uid="{00000000-0005-0000-0000-00004F160000}"/>
    <cellStyle name="Kokku 2 2 4 2" xfId="18388" xr:uid="{9A9389E9-58D0-47A1-B629-DB6A9E0BBE10}"/>
    <cellStyle name="Kokku 2 2 5" xfId="5549" xr:uid="{00000000-0005-0000-0000-000050160000}"/>
    <cellStyle name="Kokku 2 2 5 2" xfId="18389" xr:uid="{4F2716AA-F6C0-409B-8EC7-36C10D8A1A52}"/>
    <cellStyle name="Kokku 2 2 6" xfId="18385" xr:uid="{83E9C14C-1E57-442F-894F-12C6D99E259D}"/>
    <cellStyle name="Kokku 2 3" xfId="5550" xr:uid="{00000000-0005-0000-0000-000051160000}"/>
    <cellStyle name="Kokku 2 3 2" xfId="5551" xr:uid="{00000000-0005-0000-0000-000052160000}"/>
    <cellStyle name="Kokku 2 3 2 2" xfId="18391" xr:uid="{6A87F913-9CF8-407A-9BF9-D165FCB650C9}"/>
    <cellStyle name="Kokku 2 3 3" xfId="5552" xr:uid="{00000000-0005-0000-0000-000053160000}"/>
    <cellStyle name="Kokku 2 3 3 2" xfId="18392" xr:uid="{117DC78C-27AF-4F9D-808D-44B54F39CA2D}"/>
    <cellStyle name="Kokku 2 3 4" xfId="18390" xr:uid="{B9232E76-48BE-404D-95C1-1C2F10D2E11D}"/>
    <cellStyle name="Kokku 2 4" xfId="5553" xr:uid="{00000000-0005-0000-0000-000054160000}"/>
    <cellStyle name="Kokku 2 4 2" xfId="18393" xr:uid="{3BBB7D50-1D89-453A-9988-E35632334689}"/>
    <cellStyle name="Kokku 2 5" xfId="5554" xr:uid="{00000000-0005-0000-0000-000055160000}"/>
    <cellStyle name="Kokku 2 5 2" xfId="18394" xr:uid="{0D6BCD9F-F8D6-4EE0-9A08-51A7DED818A9}"/>
    <cellStyle name="Kokku 2 6" xfId="5555" xr:uid="{00000000-0005-0000-0000-000056160000}"/>
    <cellStyle name="Kokku 2 6 2" xfId="18395" xr:uid="{8A52F888-16E1-4894-AF22-EC9503994799}"/>
    <cellStyle name="Kokku 2 7" xfId="5556" xr:uid="{00000000-0005-0000-0000-000057160000}"/>
    <cellStyle name="Kokku 2 7 2" xfId="18396" xr:uid="{1CF832F8-18B8-4A51-9C34-91F648ED1EEE}"/>
    <cellStyle name="Kokku 2 8" xfId="15164" xr:uid="{00000000-0005-0000-0000-000058160000}"/>
    <cellStyle name="Kokku 2 8 2" xfId="25867" xr:uid="{A87FB752-4E48-4836-A8A1-57575D61EE7B}"/>
    <cellStyle name="Kokku 2 9" xfId="18384" xr:uid="{EF1CD7D0-D24D-4DA6-9C87-587B22C85CE9}"/>
    <cellStyle name="Kokku 20" xfId="5557" xr:uid="{00000000-0005-0000-0000-000059160000}"/>
    <cellStyle name="Kokku 20 2" xfId="18397" xr:uid="{5CF15E9C-99D8-46E3-AEBD-A8D838C8C295}"/>
    <cellStyle name="Kokku 21" xfId="5558" xr:uid="{00000000-0005-0000-0000-00005A160000}"/>
    <cellStyle name="Kokku 21 2" xfId="18398" xr:uid="{926E25F7-CD35-4185-9CF0-4AB22BD29B27}"/>
    <cellStyle name="Kokku 22" xfId="5559" xr:uid="{00000000-0005-0000-0000-00005B160000}"/>
    <cellStyle name="Kokku 22 2" xfId="18399" xr:uid="{E943515A-2FFD-4E88-80B0-2C30E416AC8A}"/>
    <cellStyle name="Kokku 23" xfId="5560" xr:uid="{00000000-0005-0000-0000-00005C160000}"/>
    <cellStyle name="Kokku 23 2" xfId="18400" xr:uid="{8B007737-2AD6-41E7-A565-6D071CD38CA3}"/>
    <cellStyle name="Kokku 24" xfId="14944" xr:uid="{00000000-0005-0000-0000-00005D160000}"/>
    <cellStyle name="Kokku 24 2" xfId="25735" xr:uid="{CDB0B056-4651-40F2-B3D3-11F7D904CEB5}"/>
    <cellStyle name="Kokku 25" xfId="18295" xr:uid="{DD3B9AD4-69E5-4FB6-BF5F-9105C89555BB}"/>
    <cellStyle name="Kokku 3" xfId="5561" xr:uid="{00000000-0005-0000-0000-00005E160000}"/>
    <cellStyle name="Kokku 3 2" xfId="5562" xr:uid="{00000000-0005-0000-0000-00005F160000}"/>
    <cellStyle name="Kokku 3 2 2" xfId="5563" xr:uid="{00000000-0005-0000-0000-000060160000}"/>
    <cellStyle name="Kokku 3 2 2 2" xfId="18403" xr:uid="{629C05D5-A686-4566-ADE7-CDDE9105B031}"/>
    <cellStyle name="Kokku 3 2 3" xfId="5564" xr:uid="{00000000-0005-0000-0000-000061160000}"/>
    <cellStyle name="Kokku 3 2 3 2" xfId="18404" xr:uid="{AEA347F2-6AB9-4934-B7D8-F7458E9B8E42}"/>
    <cellStyle name="Kokku 3 2 4" xfId="5565" xr:uid="{00000000-0005-0000-0000-000062160000}"/>
    <cellStyle name="Kokku 3 2 4 2" xfId="18405" xr:uid="{9C488B46-3549-496B-AE2B-EF0324709D6C}"/>
    <cellStyle name="Kokku 3 2 5" xfId="5566" xr:uid="{00000000-0005-0000-0000-000063160000}"/>
    <cellStyle name="Kokku 3 2 5 2" xfId="18406" xr:uid="{6317A84E-A379-4510-B230-EA37C0248234}"/>
    <cellStyle name="Kokku 3 2 6" xfId="18402" xr:uid="{8DBB7238-AB7B-4400-A324-4E8F1AC8D01E}"/>
    <cellStyle name="Kokku 3 3" xfId="5567" xr:uid="{00000000-0005-0000-0000-000064160000}"/>
    <cellStyle name="Kokku 3 3 2" xfId="18407" xr:uid="{8A1C6F18-04FD-4FDC-82E6-1724985E55F3}"/>
    <cellStyle name="Kokku 3 4" xfId="5568" xr:uid="{00000000-0005-0000-0000-000065160000}"/>
    <cellStyle name="Kokku 3 4 2" xfId="18408" xr:uid="{4FB3AA55-BC70-4ED1-A455-D7E57E9B64E3}"/>
    <cellStyle name="Kokku 3 5" xfId="5569" xr:uid="{00000000-0005-0000-0000-000066160000}"/>
    <cellStyle name="Kokku 3 5 2" xfId="18409" xr:uid="{FB7286BE-2203-46D7-9101-865C5E602F19}"/>
    <cellStyle name="Kokku 3 6" xfId="5570" xr:uid="{00000000-0005-0000-0000-000067160000}"/>
    <cellStyle name="Kokku 3 6 2" xfId="18410" xr:uid="{38D8162E-EE86-4CEA-879B-7F1BE96DD2CC}"/>
    <cellStyle name="Kokku 3 7" xfId="15165" xr:uid="{00000000-0005-0000-0000-000068160000}"/>
    <cellStyle name="Kokku 3 7 2" xfId="25868" xr:uid="{21D5B5C3-8D0E-4314-843B-E7430621F879}"/>
    <cellStyle name="Kokku 3 8" xfId="18401" xr:uid="{017714C1-AAEF-4346-AEFB-9154BCDC1CD9}"/>
    <cellStyle name="Kokku 4" xfId="5571" xr:uid="{00000000-0005-0000-0000-000069160000}"/>
    <cellStyle name="Kokku 4 2" xfId="5572" xr:uid="{00000000-0005-0000-0000-00006A160000}"/>
    <cellStyle name="Kokku 4 2 2" xfId="5573" xr:uid="{00000000-0005-0000-0000-00006B160000}"/>
    <cellStyle name="Kokku 4 2 2 2" xfId="18413" xr:uid="{63136960-C946-4450-A57F-D0476F5BB20F}"/>
    <cellStyle name="Kokku 4 2 3" xfId="5574" xr:uid="{00000000-0005-0000-0000-00006C160000}"/>
    <cellStyle name="Kokku 4 2 3 2" xfId="18414" xr:uid="{CD05F364-6980-41C6-89F6-576482432F6F}"/>
    <cellStyle name="Kokku 4 2 4" xfId="5575" xr:uid="{00000000-0005-0000-0000-00006D160000}"/>
    <cellStyle name="Kokku 4 2 4 2" xfId="18415" xr:uid="{2B3E59CA-8127-4B6B-AC7F-29662A2558B9}"/>
    <cellStyle name="Kokku 4 2 5" xfId="5576" xr:uid="{00000000-0005-0000-0000-00006E160000}"/>
    <cellStyle name="Kokku 4 2 5 2" xfId="18416" xr:uid="{41EFC304-5300-4285-81AD-A6A187A509EA}"/>
    <cellStyle name="Kokku 4 2 6" xfId="18412" xr:uid="{B1683F6A-3A75-4B9D-ACF0-93EEE2967076}"/>
    <cellStyle name="Kokku 4 3" xfId="5577" xr:uid="{00000000-0005-0000-0000-00006F160000}"/>
    <cellStyle name="Kokku 4 3 2" xfId="18417" xr:uid="{29B6BBDE-EA08-4613-A69F-8FFAD07311D3}"/>
    <cellStyle name="Kokku 4 4" xfId="5578" xr:uid="{00000000-0005-0000-0000-000070160000}"/>
    <cellStyle name="Kokku 4 4 2" xfId="18418" xr:uid="{13C9FB82-A507-4FE0-9665-B6AE3402FFE4}"/>
    <cellStyle name="Kokku 4 5" xfId="5579" xr:uid="{00000000-0005-0000-0000-000071160000}"/>
    <cellStyle name="Kokku 4 5 2" xfId="18419" xr:uid="{E5DCB1C3-985A-4AD7-91D2-233BEE95921B}"/>
    <cellStyle name="Kokku 4 6" xfId="5580" xr:uid="{00000000-0005-0000-0000-000072160000}"/>
    <cellStyle name="Kokku 4 6 2" xfId="18420" xr:uid="{0607AC99-16FF-4205-8386-EC65FEA25468}"/>
    <cellStyle name="Kokku 4 7" xfId="18411" xr:uid="{776E8692-85AB-4033-B73C-0FBA183A8081}"/>
    <cellStyle name="Kokku 5" xfId="5581" xr:uid="{00000000-0005-0000-0000-000073160000}"/>
    <cellStyle name="Kokku 5 2" xfId="5582" xr:uid="{00000000-0005-0000-0000-000074160000}"/>
    <cellStyle name="Kokku 5 2 2" xfId="5583" xr:uid="{00000000-0005-0000-0000-000075160000}"/>
    <cellStyle name="Kokku 5 2 2 2" xfId="18423" xr:uid="{72489DC9-62FA-4076-8785-C326AD7AD4FD}"/>
    <cellStyle name="Kokku 5 2 3" xfId="5584" xr:uid="{00000000-0005-0000-0000-000076160000}"/>
    <cellStyle name="Kokku 5 2 3 2" xfId="18424" xr:uid="{7D088B5C-9F5C-42FB-8A9A-A8E5C63A785D}"/>
    <cellStyle name="Kokku 5 2 4" xfId="5585" xr:uid="{00000000-0005-0000-0000-000077160000}"/>
    <cellStyle name="Kokku 5 2 4 2" xfId="18425" xr:uid="{0CB55137-B1C0-45A0-A6F8-52EC9446C835}"/>
    <cellStyle name="Kokku 5 2 5" xfId="5586" xr:uid="{00000000-0005-0000-0000-000078160000}"/>
    <cellStyle name="Kokku 5 2 5 2" xfId="18426" xr:uid="{959F5145-EF9C-4018-96AF-C54250C793D2}"/>
    <cellStyle name="Kokku 5 2 6" xfId="18422" xr:uid="{0CDD7961-8D44-47A3-948A-86C6017D6E7F}"/>
    <cellStyle name="Kokku 5 3" xfId="5587" xr:uid="{00000000-0005-0000-0000-000079160000}"/>
    <cellStyle name="Kokku 5 3 2" xfId="18427" xr:uid="{5E4416EA-676E-45ED-A545-C121C991F337}"/>
    <cellStyle name="Kokku 5 4" xfId="5588" xr:uid="{00000000-0005-0000-0000-00007A160000}"/>
    <cellStyle name="Kokku 5 4 2" xfId="18428" xr:uid="{90C3C94A-494B-457C-8867-20C88FCC5371}"/>
    <cellStyle name="Kokku 5 5" xfId="5589" xr:uid="{00000000-0005-0000-0000-00007B160000}"/>
    <cellStyle name="Kokku 5 5 2" xfId="18429" xr:uid="{3DBC7822-8C71-4CE4-A642-3098CAC35895}"/>
    <cellStyle name="Kokku 5 6" xfId="5590" xr:uid="{00000000-0005-0000-0000-00007C160000}"/>
    <cellStyle name="Kokku 5 6 2" xfId="18430" xr:uid="{2A905E94-616C-4440-A06B-082F70BC648D}"/>
    <cellStyle name="Kokku 5 7" xfId="18421" xr:uid="{EE0A8AFC-CEFE-41AF-B6FD-595485BBA1C1}"/>
    <cellStyle name="Kokku 6" xfId="5591" xr:uid="{00000000-0005-0000-0000-00007D160000}"/>
    <cellStyle name="Kokku 6 2" xfId="5592" xr:uid="{00000000-0005-0000-0000-00007E160000}"/>
    <cellStyle name="Kokku 6 2 2" xfId="5593" xr:uid="{00000000-0005-0000-0000-00007F160000}"/>
    <cellStyle name="Kokku 6 2 2 2" xfId="18433" xr:uid="{34EE4B60-B7BF-4DB4-A262-72F090102820}"/>
    <cellStyle name="Kokku 6 2 3" xfId="5594" xr:uid="{00000000-0005-0000-0000-000080160000}"/>
    <cellStyle name="Kokku 6 2 3 2" xfId="18434" xr:uid="{7D1AE7CC-4EDF-4428-AF20-E48D5A99BC47}"/>
    <cellStyle name="Kokku 6 2 4" xfId="5595" xr:uid="{00000000-0005-0000-0000-000081160000}"/>
    <cellStyle name="Kokku 6 2 4 2" xfId="18435" xr:uid="{679A3BD9-5025-4EA4-A368-ECFCF0C2A5FB}"/>
    <cellStyle name="Kokku 6 2 5" xfId="5596" xr:uid="{00000000-0005-0000-0000-000082160000}"/>
    <cellStyle name="Kokku 6 2 5 2" xfId="18436" xr:uid="{07DB85CF-C8B7-48B4-9B5C-ABB58CDCE30B}"/>
    <cellStyle name="Kokku 6 2 6" xfId="18432" xr:uid="{CEFF2BE3-F7BD-4645-99C0-950061A9E614}"/>
    <cellStyle name="Kokku 6 3" xfId="5597" xr:uid="{00000000-0005-0000-0000-000083160000}"/>
    <cellStyle name="Kokku 6 3 2" xfId="18437" xr:uid="{E00B126D-8A92-4CC4-8C1F-81942A9415F7}"/>
    <cellStyle name="Kokku 6 4" xfId="5598" xr:uid="{00000000-0005-0000-0000-000084160000}"/>
    <cellStyle name="Kokku 6 4 2" xfId="18438" xr:uid="{3BD8A90B-02C5-48A4-9C93-6E4629976D5D}"/>
    <cellStyle name="Kokku 6 5" xfId="5599" xr:uid="{00000000-0005-0000-0000-000085160000}"/>
    <cellStyle name="Kokku 6 5 2" xfId="18439" xr:uid="{38FADC53-B764-41DC-8DA8-A5BEB6104106}"/>
    <cellStyle name="Kokku 6 6" xfId="5600" xr:uid="{00000000-0005-0000-0000-000086160000}"/>
    <cellStyle name="Kokku 6 6 2" xfId="18440" xr:uid="{3F3BE5B8-3897-495B-B131-BBF14A591681}"/>
    <cellStyle name="Kokku 6 7" xfId="18431" xr:uid="{74851C7F-621E-4E4F-8AEA-FE80FB3C345C}"/>
    <cellStyle name="Kokku 7" xfId="5601" xr:uid="{00000000-0005-0000-0000-000087160000}"/>
    <cellStyle name="Kokku 7 2" xfId="5602" xr:uid="{00000000-0005-0000-0000-000088160000}"/>
    <cellStyle name="Kokku 7 2 2" xfId="5603" xr:uid="{00000000-0005-0000-0000-000089160000}"/>
    <cellStyle name="Kokku 7 2 2 2" xfId="18443" xr:uid="{456F8F75-B14E-4E50-A39D-7E1816392E91}"/>
    <cellStyle name="Kokku 7 2 3" xfId="5604" xr:uid="{00000000-0005-0000-0000-00008A160000}"/>
    <cellStyle name="Kokku 7 2 3 2" xfId="18444" xr:uid="{B76892E8-CBE9-4873-A1CD-0C0D68944E7B}"/>
    <cellStyle name="Kokku 7 2 4" xfId="5605" xr:uid="{00000000-0005-0000-0000-00008B160000}"/>
    <cellStyle name="Kokku 7 2 4 2" xfId="18445" xr:uid="{549986FF-86DA-4EEC-A21D-F71573F9849C}"/>
    <cellStyle name="Kokku 7 2 5" xfId="5606" xr:uid="{00000000-0005-0000-0000-00008C160000}"/>
    <cellStyle name="Kokku 7 2 5 2" xfId="18446" xr:uid="{5083733E-18FE-4571-BEF2-77979F533579}"/>
    <cellStyle name="Kokku 7 2 6" xfId="18442" xr:uid="{447A8B82-4BE5-4906-ABC3-621638EFED92}"/>
    <cellStyle name="Kokku 7 3" xfId="5607" xr:uid="{00000000-0005-0000-0000-00008D160000}"/>
    <cellStyle name="Kokku 7 3 2" xfId="18447" xr:uid="{A69DF879-FA0B-4E11-A09E-902736C206F3}"/>
    <cellStyle name="Kokku 7 4" xfId="5608" xr:uid="{00000000-0005-0000-0000-00008E160000}"/>
    <cellStyle name="Kokku 7 4 2" xfId="18448" xr:uid="{DC219B97-5235-4F17-AC78-D5E4E5ABFB51}"/>
    <cellStyle name="Kokku 7 5" xfId="5609" xr:uid="{00000000-0005-0000-0000-00008F160000}"/>
    <cellStyle name="Kokku 7 5 2" xfId="18449" xr:uid="{3558AF2E-D185-4F1F-BFE5-41DC2C8D222D}"/>
    <cellStyle name="Kokku 7 6" xfId="5610" xr:uid="{00000000-0005-0000-0000-000090160000}"/>
    <cellStyle name="Kokku 7 6 2" xfId="18450" xr:uid="{965842FF-284A-4CBC-9101-E413E71C9113}"/>
    <cellStyle name="Kokku 7 7" xfId="18441" xr:uid="{A1C12E24-D762-4FFF-9FBD-00E1347C9F17}"/>
    <cellStyle name="Kokku 8" xfId="5611" xr:uid="{00000000-0005-0000-0000-000091160000}"/>
    <cellStyle name="Kokku 8 2" xfId="5612" xr:uid="{00000000-0005-0000-0000-000092160000}"/>
    <cellStyle name="Kokku 8 2 2" xfId="5613" xr:uid="{00000000-0005-0000-0000-000093160000}"/>
    <cellStyle name="Kokku 8 2 2 2" xfId="18453" xr:uid="{4E505935-08A0-45B2-BB9D-915EE38492E9}"/>
    <cellStyle name="Kokku 8 2 3" xfId="5614" xr:uid="{00000000-0005-0000-0000-000094160000}"/>
    <cellStyle name="Kokku 8 2 3 2" xfId="18454" xr:uid="{58177B7B-A8E5-4206-9CA7-2581B6BDD30E}"/>
    <cellStyle name="Kokku 8 2 4" xfId="5615" xr:uid="{00000000-0005-0000-0000-000095160000}"/>
    <cellStyle name="Kokku 8 2 4 2" xfId="18455" xr:uid="{65C7D109-D12A-45B3-814C-15EC24DBAB0B}"/>
    <cellStyle name="Kokku 8 2 5" xfId="5616" xr:uid="{00000000-0005-0000-0000-000096160000}"/>
    <cellStyle name="Kokku 8 2 5 2" xfId="18456" xr:uid="{ABA6B2D3-40F9-49D7-93BE-AAA5E1B50510}"/>
    <cellStyle name="Kokku 8 2 6" xfId="18452" xr:uid="{B98A4BA6-1282-4041-B93D-96590897E3FA}"/>
    <cellStyle name="Kokku 8 3" xfId="5617" xr:uid="{00000000-0005-0000-0000-000097160000}"/>
    <cellStyle name="Kokku 8 3 2" xfId="18457" xr:uid="{601FD8CF-994F-4C00-BA2A-7AF60636022E}"/>
    <cellStyle name="Kokku 8 4" xfId="5618" xr:uid="{00000000-0005-0000-0000-000098160000}"/>
    <cellStyle name="Kokku 8 4 2" xfId="18458" xr:uid="{CBC06BC0-6422-4E1D-9F29-49652D65430A}"/>
    <cellStyle name="Kokku 8 5" xfId="5619" xr:uid="{00000000-0005-0000-0000-000099160000}"/>
    <cellStyle name="Kokku 8 5 2" xfId="18459" xr:uid="{FF9B5950-FA42-412F-B1A0-FCFA29CF6AED}"/>
    <cellStyle name="Kokku 8 6" xfId="5620" xr:uid="{00000000-0005-0000-0000-00009A160000}"/>
    <cellStyle name="Kokku 8 6 2" xfId="18460" xr:uid="{551D829C-A260-43F9-97C4-E10C55F53C2D}"/>
    <cellStyle name="Kokku 8 7" xfId="18451" xr:uid="{62C920A5-02A1-4B24-8A32-3F23BB87F8F5}"/>
    <cellStyle name="Kokku 9" xfId="5621" xr:uid="{00000000-0005-0000-0000-00009B160000}"/>
    <cellStyle name="Kokku 9 2" xfId="5622" xr:uid="{00000000-0005-0000-0000-00009C160000}"/>
    <cellStyle name="Kokku 9 2 2" xfId="5623" xr:uid="{00000000-0005-0000-0000-00009D160000}"/>
    <cellStyle name="Kokku 9 2 2 2" xfId="18463" xr:uid="{5A5F88DE-B736-46A0-BC11-243E5880F098}"/>
    <cellStyle name="Kokku 9 2 3" xfId="5624" xr:uid="{00000000-0005-0000-0000-00009E160000}"/>
    <cellStyle name="Kokku 9 2 3 2" xfId="18464" xr:uid="{BBDC2014-BB20-4737-BE2B-849CCE6E8780}"/>
    <cellStyle name="Kokku 9 2 4" xfId="5625" xr:uid="{00000000-0005-0000-0000-00009F160000}"/>
    <cellStyle name="Kokku 9 2 4 2" xfId="18465" xr:uid="{4EE61C9C-A18A-4B24-A046-6D78DF1FBEA0}"/>
    <cellStyle name="Kokku 9 2 5" xfId="5626" xr:uid="{00000000-0005-0000-0000-0000A0160000}"/>
    <cellStyle name="Kokku 9 2 5 2" xfId="18466" xr:uid="{B5F04C69-9732-4D11-9C71-5D70390B3B11}"/>
    <cellStyle name="Kokku 9 2 6" xfId="18462" xr:uid="{6DE498A0-5F92-4129-9816-2710DF1DB20C}"/>
    <cellStyle name="Kokku 9 3" xfId="5627" xr:uid="{00000000-0005-0000-0000-0000A1160000}"/>
    <cellStyle name="Kokku 9 3 2" xfId="18467" xr:uid="{014EEDDC-97F2-4B77-9128-847854FAE6B4}"/>
    <cellStyle name="Kokku 9 4" xfId="5628" xr:uid="{00000000-0005-0000-0000-0000A2160000}"/>
    <cellStyle name="Kokku 9 4 2" xfId="18468" xr:uid="{33C31CC3-3B7E-49AC-A3CB-DF4B0EAA187F}"/>
    <cellStyle name="Kokku 9 5" xfId="5629" xr:uid="{00000000-0005-0000-0000-0000A3160000}"/>
    <cellStyle name="Kokku 9 5 2" xfId="18469" xr:uid="{A4F9A8E2-DB47-4318-9F50-9360DCB66CCB}"/>
    <cellStyle name="Kokku 9 6" xfId="5630" xr:uid="{00000000-0005-0000-0000-0000A4160000}"/>
    <cellStyle name="Kokku 9 6 2" xfId="18470" xr:uid="{9C3C4965-2103-4E4E-A8D1-F4E0D77E0751}"/>
    <cellStyle name="Kokku 9 7" xfId="18461" xr:uid="{065051AF-2793-4D7A-8B74-1BA44ACC3CF4}"/>
    <cellStyle name="Kokku_KTR An-Abflug" xfId="14855" xr:uid="{00000000-0005-0000-0000-0000A5160000}"/>
    <cellStyle name="Komma 2" xfId="5631" xr:uid="{00000000-0005-0000-0000-0000A6160000}"/>
    <cellStyle name="Komma 2 2" xfId="5632" xr:uid="{00000000-0005-0000-0000-0000A7160000}"/>
    <cellStyle name="Komma 2 2 2" xfId="14776" xr:uid="{00000000-0005-0000-0000-0000A8160000}"/>
    <cellStyle name="Komma 2 2 3" xfId="15089" xr:uid="{00000000-0005-0000-0000-0000A9160000}"/>
    <cellStyle name="Komma 2 2 3 2" xfId="25810" xr:uid="{7F1870CD-192B-4D0B-B905-FEED63A44295}"/>
    <cellStyle name="Komma 2 2 4" xfId="18472" xr:uid="{0D495925-7D16-4D0E-AB2C-373A660F6AFA}"/>
    <cellStyle name="Komma 2 3" xfId="5633" xr:uid="{00000000-0005-0000-0000-0000AA160000}"/>
    <cellStyle name="Komma 2 3 2" xfId="18473" xr:uid="{C15A2C68-C561-45AB-B139-37462823CE76}"/>
    <cellStyle name="Komma 2 4" xfId="14945" xr:uid="{00000000-0005-0000-0000-0000AB160000}"/>
    <cellStyle name="Komma 2 5" xfId="18471" xr:uid="{83D9EB33-35E0-47C3-8890-0E63789CA4EC}"/>
    <cellStyle name="Komma 3" xfId="5634" xr:uid="{00000000-0005-0000-0000-0000AC160000}"/>
    <cellStyle name="Komma 3 2" xfId="5635" xr:uid="{00000000-0005-0000-0000-0000AD160000}"/>
    <cellStyle name="Komma 3 2 2" xfId="5636" xr:uid="{00000000-0005-0000-0000-0000AE160000}"/>
    <cellStyle name="Komma 3 2 2 2" xfId="18476" xr:uid="{22B4B53F-CD2E-4CA7-984B-3F02596BCEA2}"/>
    <cellStyle name="Komma 3 2 3" xfId="15090" xr:uid="{00000000-0005-0000-0000-0000AF160000}"/>
    <cellStyle name="Komma 3 2 3 2" xfId="25811" xr:uid="{3A894E1B-6CBA-41F3-8A8C-3E3396D71A3A}"/>
    <cellStyle name="Komma 3 2 4" xfId="18475" xr:uid="{D052B6A2-5A97-4385-8FA3-691E5816E10F}"/>
    <cellStyle name="Komma 3 3" xfId="5637" xr:uid="{00000000-0005-0000-0000-0000B0160000}"/>
    <cellStyle name="Komma 3 3 2" xfId="18477" xr:uid="{7364DFC9-8722-4DB6-87D8-E77D9A9CE356}"/>
    <cellStyle name="Komma 3 4" xfId="14946" xr:uid="{00000000-0005-0000-0000-0000B1160000}"/>
    <cellStyle name="Komma 3 5" xfId="18474" xr:uid="{3E299D95-D974-4188-9961-1251FBA5C240}"/>
    <cellStyle name="Komma 4" xfId="5638" xr:uid="{00000000-0005-0000-0000-0000B2160000}"/>
    <cellStyle name="Komma 4 2" xfId="5639" xr:uid="{00000000-0005-0000-0000-0000B3160000}"/>
    <cellStyle name="Komma 4 2 2" xfId="14777" xr:uid="{00000000-0005-0000-0000-0000B4160000}"/>
    <cellStyle name="Komma 4 2 3" xfId="15091" xr:uid="{00000000-0005-0000-0000-0000B5160000}"/>
    <cellStyle name="Komma 4 2 3 2" xfId="25812" xr:uid="{25DEA250-8F52-4821-A913-2244E47A9F06}"/>
    <cellStyle name="Komma 4 2 4" xfId="18479" xr:uid="{E4D703E4-D29B-4F02-BA1B-451E31EA6DBC}"/>
    <cellStyle name="Komma 4 3" xfId="5640" xr:uid="{00000000-0005-0000-0000-0000B6160000}"/>
    <cellStyle name="Komma 4 3 2" xfId="18480" xr:uid="{118C5B80-7616-47EF-A704-5C03A507AB9D}"/>
    <cellStyle name="Komma 4 4" xfId="14947" xr:uid="{00000000-0005-0000-0000-0000B7160000}"/>
    <cellStyle name="Komma 4 5" xfId="18478" xr:uid="{C24F9C26-ED0D-4FCB-8D68-72F268C1F730}"/>
    <cellStyle name="Komma 5" xfId="5641" xr:uid="{00000000-0005-0000-0000-0000B8160000}"/>
    <cellStyle name="Komma 5 2" xfId="18481" xr:uid="{FDD0CDCB-C0DD-4639-9DDC-75702C21A43F}"/>
    <cellStyle name="Komórka połączona" xfId="5642" xr:uid="{00000000-0005-0000-0000-0000B9160000}"/>
    <cellStyle name="Komórka połączona 2" xfId="5643" xr:uid="{00000000-0005-0000-0000-0000BA160000}"/>
    <cellStyle name="Komórka zaznaczona" xfId="5644" xr:uid="{00000000-0005-0000-0000-0000BB160000}"/>
    <cellStyle name="Komórka zaznaczona 2" xfId="5645" xr:uid="{00000000-0005-0000-0000-0000BC160000}"/>
    <cellStyle name="Kontrollcell" xfId="5646" xr:uid="{00000000-0005-0000-0000-0000BD160000}"/>
    <cellStyle name="Kontroller celle" xfId="5647" xr:uid="{00000000-0005-0000-0000-0000BE160000}"/>
    <cellStyle name="Kontrolli lahtrit" xfId="5648" xr:uid="{00000000-0005-0000-0000-0000BF160000}"/>
    <cellStyle name="Kontrolli lahtrit 2" xfId="5649" xr:uid="{00000000-0005-0000-0000-0000C0160000}"/>
    <cellStyle name="Kontrolli lahtrit 3" xfId="5650" xr:uid="{00000000-0005-0000-0000-0000C1160000}"/>
    <cellStyle name="Kontrolní buňka" xfId="5651" xr:uid="{00000000-0005-0000-0000-0000C2160000}"/>
    <cellStyle name="KPMG Heading 1" xfId="5652" xr:uid="{00000000-0005-0000-0000-0000C3160000}"/>
    <cellStyle name="KPMG Heading 2" xfId="5653" xr:uid="{00000000-0005-0000-0000-0000C4160000}"/>
    <cellStyle name="KPMG Heading 3" xfId="5654" xr:uid="{00000000-0005-0000-0000-0000C5160000}"/>
    <cellStyle name="KPMG Heading 4" xfId="5655" xr:uid="{00000000-0005-0000-0000-0000C6160000}"/>
    <cellStyle name="KPMG Normal" xfId="5656" xr:uid="{00000000-0005-0000-0000-0000C7160000}"/>
    <cellStyle name="KPMG Normal Text" xfId="5657" xr:uid="{00000000-0005-0000-0000-0000C8160000}"/>
    <cellStyle name="Label" xfId="5658" xr:uid="{00000000-0005-0000-0000-0000C9160000}"/>
    <cellStyle name="Lable_1" xfId="5659" xr:uid="{00000000-0005-0000-0000-0000CA160000}"/>
    <cellStyle name="Large" xfId="5661" xr:uid="{00000000-0005-0000-0000-0000CB160000}"/>
    <cellStyle name="Laskenta" xfId="5662" builtinId="22" customBuiltin="1"/>
    <cellStyle name="Laskenta 10" xfId="5663" xr:uid="{00000000-0005-0000-0000-0000CD160000}"/>
    <cellStyle name="Laskenta 10 2" xfId="5664" xr:uid="{00000000-0005-0000-0000-0000CE160000}"/>
    <cellStyle name="Laskenta 10 2 2" xfId="5665" xr:uid="{00000000-0005-0000-0000-0000CF160000}"/>
    <cellStyle name="Laskenta 10 2 2 2" xfId="18485" xr:uid="{A0A62DA0-CDB1-456A-9CC8-C15A5689B0C8}"/>
    <cellStyle name="Laskenta 10 2 3" xfId="5666" xr:uid="{00000000-0005-0000-0000-0000D0160000}"/>
    <cellStyle name="Laskenta 10 2 3 2" xfId="18486" xr:uid="{5C0845A2-46B4-4585-8D22-234953BC362B}"/>
    <cellStyle name="Laskenta 10 2 4" xfId="5667" xr:uid="{00000000-0005-0000-0000-0000D1160000}"/>
    <cellStyle name="Laskenta 10 2 4 2" xfId="18487" xr:uid="{5B30003E-B967-4BB8-AD77-34EDFF1ADCA1}"/>
    <cellStyle name="Laskenta 10 2 5" xfId="5668" xr:uid="{00000000-0005-0000-0000-0000D2160000}"/>
    <cellStyle name="Laskenta 10 2 5 2" xfId="18488" xr:uid="{1CA66AFF-B10F-424B-A7FD-FDB408B44D47}"/>
    <cellStyle name="Laskenta 10 2 6" xfId="18484" xr:uid="{238D26CF-BC0D-45F0-932C-DA53EDDE5F79}"/>
    <cellStyle name="Laskenta 10 3" xfId="5669" xr:uid="{00000000-0005-0000-0000-0000D3160000}"/>
    <cellStyle name="Laskenta 10 3 2" xfId="18489" xr:uid="{544DBF56-7F11-43A6-8F7F-0F2E1D12F6EC}"/>
    <cellStyle name="Laskenta 10 4" xfId="5670" xr:uid="{00000000-0005-0000-0000-0000D4160000}"/>
    <cellStyle name="Laskenta 10 4 2" xfId="18490" xr:uid="{D3DD6B56-F98E-4825-898D-100119AF5019}"/>
    <cellStyle name="Laskenta 10 5" xfId="5671" xr:uid="{00000000-0005-0000-0000-0000D5160000}"/>
    <cellStyle name="Laskenta 10 5 2" xfId="18491" xr:uid="{B5099BBF-D727-4336-BD29-459EEF6A6560}"/>
    <cellStyle name="Laskenta 10 6" xfId="5672" xr:uid="{00000000-0005-0000-0000-0000D6160000}"/>
    <cellStyle name="Laskenta 10 6 2" xfId="18492" xr:uid="{C6C55D62-D82D-4DF1-9A7C-F9249485439E}"/>
    <cellStyle name="Laskenta 10 7" xfId="18483" xr:uid="{24CB776A-77A8-475D-8B19-F57CCB66C773}"/>
    <cellStyle name="Laskenta 11" xfId="5673" xr:uid="{00000000-0005-0000-0000-0000D7160000}"/>
    <cellStyle name="Laskenta 11 2" xfId="5674" xr:uid="{00000000-0005-0000-0000-0000D8160000}"/>
    <cellStyle name="Laskenta 11 2 2" xfId="5675" xr:uid="{00000000-0005-0000-0000-0000D9160000}"/>
    <cellStyle name="Laskenta 11 2 2 2" xfId="18495" xr:uid="{5D1DE9EA-07F6-45A0-82AD-7EB16E613830}"/>
    <cellStyle name="Laskenta 11 2 3" xfId="5676" xr:uid="{00000000-0005-0000-0000-0000DA160000}"/>
    <cellStyle name="Laskenta 11 2 3 2" xfId="18496" xr:uid="{C8366E09-D975-44DC-8B35-55B9005A7B7A}"/>
    <cellStyle name="Laskenta 11 2 4" xfId="5677" xr:uid="{00000000-0005-0000-0000-0000DB160000}"/>
    <cellStyle name="Laskenta 11 2 4 2" xfId="18497" xr:uid="{F6E575AA-EF40-482E-BBD9-5C39A8B49393}"/>
    <cellStyle name="Laskenta 11 2 5" xfId="5678" xr:uid="{00000000-0005-0000-0000-0000DC160000}"/>
    <cellStyle name="Laskenta 11 2 5 2" xfId="18498" xr:uid="{5205FFBD-F374-4D81-9117-249859F15711}"/>
    <cellStyle name="Laskenta 11 2 6" xfId="18494" xr:uid="{38D76A4B-8132-409F-8F27-FE83AAF29B9C}"/>
    <cellStyle name="Laskenta 11 3" xfId="5679" xr:uid="{00000000-0005-0000-0000-0000DD160000}"/>
    <cellStyle name="Laskenta 11 3 2" xfId="18499" xr:uid="{607F6646-506B-4ADD-85B8-FC763587FBB1}"/>
    <cellStyle name="Laskenta 11 4" xfId="5680" xr:uid="{00000000-0005-0000-0000-0000DE160000}"/>
    <cellStyle name="Laskenta 11 4 2" xfId="18500" xr:uid="{107E1994-37B9-4F92-8C00-02968F29B922}"/>
    <cellStyle name="Laskenta 11 5" xfId="5681" xr:uid="{00000000-0005-0000-0000-0000DF160000}"/>
    <cellStyle name="Laskenta 11 5 2" xfId="18501" xr:uid="{2A347CFF-7F44-430E-A96A-861053E7BE1D}"/>
    <cellStyle name="Laskenta 11 6" xfId="5682" xr:uid="{00000000-0005-0000-0000-0000E0160000}"/>
    <cellStyle name="Laskenta 11 6 2" xfId="18502" xr:uid="{8276C118-75C4-46C9-BF4C-5B8F0A54EA18}"/>
    <cellStyle name="Laskenta 11 7" xfId="18493" xr:uid="{FBF628B2-9B0C-456A-8310-4789B22BEE74}"/>
    <cellStyle name="Laskenta 12" xfId="5683" xr:uid="{00000000-0005-0000-0000-0000E1160000}"/>
    <cellStyle name="Laskenta 12 2" xfId="5684" xr:uid="{00000000-0005-0000-0000-0000E2160000}"/>
    <cellStyle name="Laskenta 12 2 2" xfId="5685" xr:uid="{00000000-0005-0000-0000-0000E3160000}"/>
    <cellStyle name="Laskenta 12 2 2 2" xfId="18505" xr:uid="{48C03662-9AA4-44CE-9E6D-A6869FD1E4AC}"/>
    <cellStyle name="Laskenta 12 2 3" xfId="5686" xr:uid="{00000000-0005-0000-0000-0000E4160000}"/>
    <cellStyle name="Laskenta 12 2 3 2" xfId="18506" xr:uid="{B10316D7-5242-4A13-A889-72B78364CFB8}"/>
    <cellStyle name="Laskenta 12 2 4" xfId="5687" xr:uid="{00000000-0005-0000-0000-0000E5160000}"/>
    <cellStyle name="Laskenta 12 2 4 2" xfId="18507" xr:uid="{E77F2FC3-A70A-4902-855B-338754D31023}"/>
    <cellStyle name="Laskenta 12 2 5" xfId="5688" xr:uid="{00000000-0005-0000-0000-0000E6160000}"/>
    <cellStyle name="Laskenta 12 2 5 2" xfId="18508" xr:uid="{12BCFC8E-2314-40DB-BC9F-2177B34063CB}"/>
    <cellStyle name="Laskenta 12 2 6" xfId="18504" xr:uid="{8930C079-A055-4DD4-9AB5-A43656DD34C7}"/>
    <cellStyle name="Laskenta 12 3" xfId="5689" xr:uid="{00000000-0005-0000-0000-0000E7160000}"/>
    <cellStyle name="Laskenta 12 3 2" xfId="18509" xr:uid="{F47A2ED0-22E3-41F2-981A-6FDC6139CCD7}"/>
    <cellStyle name="Laskenta 12 4" xfId="5690" xr:uid="{00000000-0005-0000-0000-0000E8160000}"/>
    <cellStyle name="Laskenta 12 4 2" xfId="18510" xr:uid="{A8BB5F2A-7B94-44F2-BC6D-B30D418F6C2B}"/>
    <cellStyle name="Laskenta 12 5" xfId="5691" xr:uid="{00000000-0005-0000-0000-0000E9160000}"/>
    <cellStyle name="Laskenta 12 5 2" xfId="18511" xr:uid="{3B10CAF2-0E8D-4740-A9DE-B88EDC7C4917}"/>
    <cellStyle name="Laskenta 12 6" xfId="5692" xr:uid="{00000000-0005-0000-0000-0000EA160000}"/>
    <cellStyle name="Laskenta 12 6 2" xfId="18512" xr:uid="{6A3FDBEA-D82D-4922-9BAB-CB10E31DA7FB}"/>
    <cellStyle name="Laskenta 12 7" xfId="18503" xr:uid="{41721DC1-3FA4-4C72-8C9F-1123B1BE4A86}"/>
    <cellStyle name="Laskenta 13" xfId="5693" xr:uid="{00000000-0005-0000-0000-0000EB160000}"/>
    <cellStyle name="Laskenta 13 2" xfId="5694" xr:uid="{00000000-0005-0000-0000-0000EC160000}"/>
    <cellStyle name="Laskenta 13 2 2" xfId="5695" xr:uid="{00000000-0005-0000-0000-0000ED160000}"/>
    <cellStyle name="Laskenta 13 2 2 2" xfId="18515" xr:uid="{D15D1802-1029-496A-BF04-011389FAFC9D}"/>
    <cellStyle name="Laskenta 13 2 3" xfId="5696" xr:uid="{00000000-0005-0000-0000-0000EE160000}"/>
    <cellStyle name="Laskenta 13 2 3 2" xfId="18516" xr:uid="{27E05E4B-E5EE-45B0-9FE0-F6B1E2A6C633}"/>
    <cellStyle name="Laskenta 13 2 4" xfId="5697" xr:uid="{00000000-0005-0000-0000-0000EF160000}"/>
    <cellStyle name="Laskenta 13 2 4 2" xfId="18517" xr:uid="{13BEAAAC-747F-4805-9374-9100C94392C9}"/>
    <cellStyle name="Laskenta 13 2 5" xfId="5698" xr:uid="{00000000-0005-0000-0000-0000F0160000}"/>
    <cellStyle name="Laskenta 13 2 5 2" xfId="18518" xr:uid="{774FF1F7-23E9-425A-8B8B-18DC754CAAC2}"/>
    <cellStyle name="Laskenta 13 2 6" xfId="18514" xr:uid="{62B41C89-FFAF-4B8B-A7EE-047775E4917D}"/>
    <cellStyle name="Laskenta 13 3" xfId="5699" xr:uid="{00000000-0005-0000-0000-0000F1160000}"/>
    <cellStyle name="Laskenta 13 3 2" xfId="18519" xr:uid="{252D7FDD-A9E1-4CFB-AC3D-72157054E7FA}"/>
    <cellStyle name="Laskenta 13 4" xfId="5700" xr:uid="{00000000-0005-0000-0000-0000F2160000}"/>
    <cellStyle name="Laskenta 13 4 2" xfId="18520" xr:uid="{6C7468C7-E168-4173-9314-5038CA3539BA}"/>
    <cellStyle name="Laskenta 13 5" xfId="5701" xr:uid="{00000000-0005-0000-0000-0000F3160000}"/>
    <cellStyle name="Laskenta 13 5 2" xfId="18521" xr:uid="{CB9A3B43-3196-405D-8EAD-BC25ACCCBBF8}"/>
    <cellStyle name="Laskenta 13 6" xfId="5702" xr:uid="{00000000-0005-0000-0000-0000F4160000}"/>
    <cellStyle name="Laskenta 13 6 2" xfId="18522" xr:uid="{B86F41A2-712F-46B1-8B54-923E7FA48061}"/>
    <cellStyle name="Laskenta 13 7" xfId="18513" xr:uid="{55194AC2-6C16-44EF-8F9C-1EC3C8D14E6E}"/>
    <cellStyle name="Laskenta 14" xfId="5703" xr:uid="{00000000-0005-0000-0000-0000F5160000}"/>
    <cellStyle name="Laskenta 14 2" xfId="5704" xr:uid="{00000000-0005-0000-0000-0000F6160000}"/>
    <cellStyle name="Laskenta 14 2 2" xfId="5705" xr:uid="{00000000-0005-0000-0000-0000F7160000}"/>
    <cellStyle name="Laskenta 14 2 2 2" xfId="18525" xr:uid="{9E176950-898D-4CF2-9D77-1C6E208A03B0}"/>
    <cellStyle name="Laskenta 14 2 3" xfId="5706" xr:uid="{00000000-0005-0000-0000-0000F8160000}"/>
    <cellStyle name="Laskenta 14 2 3 2" xfId="18526" xr:uid="{68B327DB-CCEB-448A-8D0A-58B841DA1DC2}"/>
    <cellStyle name="Laskenta 14 2 4" xfId="5707" xr:uid="{00000000-0005-0000-0000-0000F9160000}"/>
    <cellStyle name="Laskenta 14 2 4 2" xfId="18527" xr:uid="{F750EA4C-473A-468B-8C68-02D6141953F2}"/>
    <cellStyle name="Laskenta 14 2 5" xfId="5708" xr:uid="{00000000-0005-0000-0000-0000FA160000}"/>
    <cellStyle name="Laskenta 14 2 5 2" xfId="18528" xr:uid="{83595F63-BB70-422B-AE83-3D1AA38EB37E}"/>
    <cellStyle name="Laskenta 14 2 6" xfId="18524" xr:uid="{CCA9CC9F-6B5F-493C-A1A6-A10197F9A2C1}"/>
    <cellStyle name="Laskenta 14 3" xfId="5709" xr:uid="{00000000-0005-0000-0000-0000FB160000}"/>
    <cellStyle name="Laskenta 14 3 2" xfId="18529" xr:uid="{5695541F-C013-4D1B-A3E6-9E01B6B0D344}"/>
    <cellStyle name="Laskenta 14 4" xfId="5710" xr:uid="{00000000-0005-0000-0000-0000FC160000}"/>
    <cellStyle name="Laskenta 14 4 2" xfId="18530" xr:uid="{94DFC320-31A6-47AB-A0C4-DB7ECD3FF53A}"/>
    <cellStyle name="Laskenta 14 5" xfId="5711" xr:uid="{00000000-0005-0000-0000-0000FD160000}"/>
    <cellStyle name="Laskenta 14 5 2" xfId="18531" xr:uid="{4D6E87E7-B07A-4EB2-9FB6-3550777D063A}"/>
    <cellStyle name="Laskenta 14 6" xfId="5712" xr:uid="{00000000-0005-0000-0000-0000FE160000}"/>
    <cellStyle name="Laskenta 14 6 2" xfId="18532" xr:uid="{06F78D75-F49B-4C3C-85D2-F933928EE987}"/>
    <cellStyle name="Laskenta 14 7" xfId="18523" xr:uid="{4423F8A8-C4DF-4ABB-90A4-61BE7989DB8A}"/>
    <cellStyle name="Laskenta 15" xfId="5713" xr:uid="{00000000-0005-0000-0000-0000FF160000}"/>
    <cellStyle name="Laskenta 15 2" xfId="5714" xr:uid="{00000000-0005-0000-0000-000000170000}"/>
    <cellStyle name="Laskenta 15 2 2" xfId="5715" xr:uid="{00000000-0005-0000-0000-000001170000}"/>
    <cellStyle name="Laskenta 15 2 2 2" xfId="18535" xr:uid="{5466E518-D999-4070-A413-CCBA2FE8DF4D}"/>
    <cellStyle name="Laskenta 15 2 3" xfId="5716" xr:uid="{00000000-0005-0000-0000-000002170000}"/>
    <cellStyle name="Laskenta 15 2 3 2" xfId="18536" xr:uid="{EA6252F0-A048-47D5-9DCF-BF4B9927FB7D}"/>
    <cellStyle name="Laskenta 15 2 4" xfId="5717" xr:uid="{00000000-0005-0000-0000-000003170000}"/>
    <cellStyle name="Laskenta 15 2 4 2" xfId="18537" xr:uid="{D0916643-BCC1-48E1-9D1E-30467AF9362C}"/>
    <cellStyle name="Laskenta 15 2 5" xfId="5718" xr:uid="{00000000-0005-0000-0000-000004170000}"/>
    <cellStyle name="Laskenta 15 2 5 2" xfId="18538" xr:uid="{BE508230-6612-40B9-B9DB-1BC0018D79C7}"/>
    <cellStyle name="Laskenta 15 2 6" xfId="18534" xr:uid="{B4258482-AC26-411E-9ED6-D801F95C95CF}"/>
    <cellStyle name="Laskenta 15 3" xfId="5719" xr:uid="{00000000-0005-0000-0000-000005170000}"/>
    <cellStyle name="Laskenta 15 3 2" xfId="18539" xr:uid="{95FE7BCA-8D9E-499E-807A-CB6C45B0D386}"/>
    <cellStyle name="Laskenta 15 4" xfId="5720" xr:uid="{00000000-0005-0000-0000-000006170000}"/>
    <cellStyle name="Laskenta 15 4 2" xfId="18540" xr:uid="{D5311787-F778-43CB-AAD7-E286DEE50D13}"/>
    <cellStyle name="Laskenta 15 5" xfId="5721" xr:uid="{00000000-0005-0000-0000-000007170000}"/>
    <cellStyle name="Laskenta 15 5 2" xfId="18541" xr:uid="{FF4F59A6-D931-459E-B2F0-677D2677A42D}"/>
    <cellStyle name="Laskenta 15 6" xfId="5722" xr:uid="{00000000-0005-0000-0000-000008170000}"/>
    <cellStyle name="Laskenta 15 6 2" xfId="18542" xr:uid="{CBA7741C-C84D-4EC1-9E8C-5ADE1EE970FC}"/>
    <cellStyle name="Laskenta 15 7" xfId="18533" xr:uid="{C29FB23B-479C-4E9F-9D14-66171FB18A84}"/>
    <cellStyle name="Laskenta 16" xfId="5723" xr:uid="{00000000-0005-0000-0000-000009170000}"/>
    <cellStyle name="Laskenta 16 2" xfId="5724" xr:uid="{00000000-0005-0000-0000-00000A170000}"/>
    <cellStyle name="Laskenta 16 2 2" xfId="5725" xr:uid="{00000000-0005-0000-0000-00000B170000}"/>
    <cellStyle name="Laskenta 16 2 2 2" xfId="18545" xr:uid="{45B27E8B-A323-43BD-8C8F-845FB1783139}"/>
    <cellStyle name="Laskenta 16 2 3" xfId="5726" xr:uid="{00000000-0005-0000-0000-00000C170000}"/>
    <cellStyle name="Laskenta 16 2 3 2" xfId="18546" xr:uid="{84310025-966D-4C0B-8238-6376305E38DF}"/>
    <cellStyle name="Laskenta 16 2 4" xfId="5727" xr:uid="{00000000-0005-0000-0000-00000D170000}"/>
    <cellStyle name="Laskenta 16 2 4 2" xfId="18547" xr:uid="{7DE9019A-88DC-46FC-8270-6B272E8FF4F7}"/>
    <cellStyle name="Laskenta 16 2 5" xfId="5728" xr:uid="{00000000-0005-0000-0000-00000E170000}"/>
    <cellStyle name="Laskenta 16 2 5 2" xfId="18548" xr:uid="{3D3EDDE6-037C-4B38-8F43-FE9E22415BD9}"/>
    <cellStyle name="Laskenta 16 2 6" xfId="18544" xr:uid="{BD2DAD03-9C42-4A0F-8303-45F2ABD78BB6}"/>
    <cellStyle name="Laskenta 16 3" xfId="5729" xr:uid="{00000000-0005-0000-0000-00000F170000}"/>
    <cellStyle name="Laskenta 16 3 2" xfId="18549" xr:uid="{C541169B-FF4E-49B2-839A-E3E2778DC979}"/>
    <cellStyle name="Laskenta 16 4" xfId="5730" xr:uid="{00000000-0005-0000-0000-000010170000}"/>
    <cellStyle name="Laskenta 16 4 2" xfId="18550" xr:uid="{7280804D-8211-4672-A362-A056133D1746}"/>
    <cellStyle name="Laskenta 16 5" xfId="5731" xr:uid="{00000000-0005-0000-0000-000011170000}"/>
    <cellStyle name="Laskenta 16 5 2" xfId="18551" xr:uid="{1AF622C1-8326-4B7B-8713-485EA791AB8C}"/>
    <cellStyle name="Laskenta 16 6" xfId="5732" xr:uid="{00000000-0005-0000-0000-000012170000}"/>
    <cellStyle name="Laskenta 16 6 2" xfId="18552" xr:uid="{B70F15FF-6C6E-4B2D-970E-FE469E9C87EE}"/>
    <cellStyle name="Laskenta 16 7" xfId="18543" xr:uid="{8E724E16-72C0-4631-BC3C-F47858CD6749}"/>
    <cellStyle name="Laskenta 17" xfId="5733" xr:uid="{00000000-0005-0000-0000-000013170000}"/>
    <cellStyle name="Laskenta 17 2" xfId="5734" xr:uid="{00000000-0005-0000-0000-000014170000}"/>
    <cellStyle name="Laskenta 17 2 2" xfId="5735" xr:uid="{00000000-0005-0000-0000-000015170000}"/>
    <cellStyle name="Laskenta 17 2 2 2" xfId="18555" xr:uid="{E0AFAFA5-7C1A-4043-90EB-451FF5C96D06}"/>
    <cellStyle name="Laskenta 17 2 3" xfId="5736" xr:uid="{00000000-0005-0000-0000-000016170000}"/>
    <cellStyle name="Laskenta 17 2 3 2" xfId="18556" xr:uid="{7C1B2ED8-98C7-4C3F-BF98-8108173C858A}"/>
    <cellStyle name="Laskenta 17 2 4" xfId="5737" xr:uid="{00000000-0005-0000-0000-000017170000}"/>
    <cellStyle name="Laskenta 17 2 4 2" xfId="18557" xr:uid="{77CD296B-549B-4344-92FA-72EA259C49F6}"/>
    <cellStyle name="Laskenta 17 2 5" xfId="5738" xr:uid="{00000000-0005-0000-0000-000018170000}"/>
    <cellStyle name="Laskenta 17 2 5 2" xfId="18558" xr:uid="{604C1708-EE83-42FF-90A7-E673AD3E848F}"/>
    <cellStyle name="Laskenta 17 2 6" xfId="18554" xr:uid="{C98AA48D-7834-415E-8E29-ECCDB81C8CA8}"/>
    <cellStyle name="Laskenta 17 3" xfId="5739" xr:uid="{00000000-0005-0000-0000-000019170000}"/>
    <cellStyle name="Laskenta 17 3 2" xfId="18559" xr:uid="{487BD74A-04A0-4A2D-9E3C-781A1BA94F0E}"/>
    <cellStyle name="Laskenta 17 4" xfId="5740" xr:uid="{00000000-0005-0000-0000-00001A170000}"/>
    <cellStyle name="Laskenta 17 4 2" xfId="18560" xr:uid="{2ABE2676-12B5-4379-B43F-2EAE01E41245}"/>
    <cellStyle name="Laskenta 17 5" xfId="5741" xr:uid="{00000000-0005-0000-0000-00001B170000}"/>
    <cellStyle name="Laskenta 17 5 2" xfId="18561" xr:uid="{AD64E645-25F1-4F0A-8243-D70C1B200E58}"/>
    <cellStyle name="Laskenta 17 6" xfId="5742" xr:uid="{00000000-0005-0000-0000-00001C170000}"/>
    <cellStyle name="Laskenta 17 6 2" xfId="18562" xr:uid="{4CFF6AE6-DAB5-443B-911A-EB879E0A871A}"/>
    <cellStyle name="Laskenta 17 7" xfId="18553" xr:uid="{5D4E9C02-7856-4F0D-8FD5-43324D500571}"/>
    <cellStyle name="Laskenta 18" xfId="5743" xr:uid="{00000000-0005-0000-0000-00001D170000}"/>
    <cellStyle name="Laskenta 18 2" xfId="5744" xr:uid="{00000000-0005-0000-0000-00001E170000}"/>
    <cellStyle name="Laskenta 18 2 2" xfId="5745" xr:uid="{00000000-0005-0000-0000-00001F170000}"/>
    <cellStyle name="Laskenta 18 2 2 2" xfId="18565" xr:uid="{568BBB55-37D4-4FD4-B06C-14F6383CEE3A}"/>
    <cellStyle name="Laskenta 18 2 3" xfId="5746" xr:uid="{00000000-0005-0000-0000-000020170000}"/>
    <cellStyle name="Laskenta 18 2 3 2" xfId="18566" xr:uid="{3DD6EC38-4C0F-47E7-9DDE-1A235A732E3E}"/>
    <cellStyle name="Laskenta 18 2 4" xfId="5747" xr:uid="{00000000-0005-0000-0000-000021170000}"/>
    <cellStyle name="Laskenta 18 2 4 2" xfId="18567" xr:uid="{3AB9B807-F16C-4CF6-883F-E323BC1B4FF2}"/>
    <cellStyle name="Laskenta 18 2 5" xfId="5748" xr:uid="{00000000-0005-0000-0000-000022170000}"/>
    <cellStyle name="Laskenta 18 2 5 2" xfId="18568" xr:uid="{DAF39893-F48B-49AF-9892-A93C587B7166}"/>
    <cellStyle name="Laskenta 18 2 6" xfId="18564" xr:uid="{3DE4EB77-05BC-4734-ACFF-9D491A7CA4D1}"/>
    <cellStyle name="Laskenta 18 3" xfId="5749" xr:uid="{00000000-0005-0000-0000-000023170000}"/>
    <cellStyle name="Laskenta 18 3 2" xfId="18569" xr:uid="{3C265191-C6FA-40E1-BC38-3265BCFCE8FC}"/>
    <cellStyle name="Laskenta 18 4" xfId="5750" xr:uid="{00000000-0005-0000-0000-000024170000}"/>
    <cellStyle name="Laskenta 18 4 2" xfId="18570" xr:uid="{98AABB8D-1B96-43E9-9C9B-8035829D744B}"/>
    <cellStyle name="Laskenta 18 5" xfId="5751" xr:uid="{00000000-0005-0000-0000-000025170000}"/>
    <cellStyle name="Laskenta 18 5 2" xfId="18571" xr:uid="{917CF265-252D-4C01-8C1A-34FAB740CDD1}"/>
    <cellStyle name="Laskenta 18 6" xfId="5752" xr:uid="{00000000-0005-0000-0000-000026170000}"/>
    <cellStyle name="Laskenta 18 6 2" xfId="18572" xr:uid="{13589BF4-FD1E-4134-8AC9-00D1874E59BD}"/>
    <cellStyle name="Laskenta 18 7" xfId="18563" xr:uid="{0CED37E4-BC72-4AAB-B77E-756473346252}"/>
    <cellStyle name="Laskenta 19" xfId="5753" xr:uid="{00000000-0005-0000-0000-000027170000}"/>
    <cellStyle name="Laskenta 19 2" xfId="5754" xr:uid="{00000000-0005-0000-0000-000028170000}"/>
    <cellStyle name="Laskenta 19 2 2" xfId="18574" xr:uid="{2AF85733-75EC-4E91-B7D7-1792CB3D9EFB}"/>
    <cellStyle name="Laskenta 19 3" xfId="5755" xr:uid="{00000000-0005-0000-0000-000029170000}"/>
    <cellStyle name="Laskenta 19 3 2" xfId="18575" xr:uid="{291B9BA6-C2D4-48E2-8044-A68AA0E9B894}"/>
    <cellStyle name="Laskenta 19 4" xfId="5756" xr:uid="{00000000-0005-0000-0000-00002A170000}"/>
    <cellStyle name="Laskenta 19 4 2" xfId="18576" xr:uid="{66BA760D-A7F7-4A8C-82BA-86CB7FE728B6}"/>
    <cellStyle name="Laskenta 19 5" xfId="5757" xr:uid="{00000000-0005-0000-0000-00002B170000}"/>
    <cellStyle name="Laskenta 19 5 2" xfId="18577" xr:uid="{34F55AAB-F0C5-4B62-9215-17BD76163DE4}"/>
    <cellStyle name="Laskenta 19 6" xfId="18573" xr:uid="{8D228420-EA95-47C1-B2C2-CF2ABEC64E71}"/>
    <cellStyle name="Laskenta 2" xfId="5758" xr:uid="{00000000-0005-0000-0000-00002C170000}"/>
    <cellStyle name="Laskenta 2 2" xfId="5759" xr:uid="{00000000-0005-0000-0000-00002D170000}"/>
    <cellStyle name="Laskenta 2 2 2" xfId="5760" xr:uid="{00000000-0005-0000-0000-00002E170000}"/>
    <cellStyle name="Laskenta 2 2 2 2" xfId="18580" xr:uid="{63FAC47C-A25A-442A-BD13-312D726CCC2C}"/>
    <cellStyle name="Laskenta 2 2 3" xfId="5761" xr:uid="{00000000-0005-0000-0000-00002F170000}"/>
    <cellStyle name="Laskenta 2 2 3 2" xfId="18581" xr:uid="{FACA07C5-FD53-46A6-B4B2-DABB5BD4F266}"/>
    <cellStyle name="Laskenta 2 2 4" xfId="5762" xr:uid="{00000000-0005-0000-0000-000030170000}"/>
    <cellStyle name="Laskenta 2 2 4 2" xfId="18582" xr:uid="{6501A547-6A80-4E48-8C92-42F135F2CF77}"/>
    <cellStyle name="Laskenta 2 2 5" xfId="5763" xr:uid="{00000000-0005-0000-0000-000031170000}"/>
    <cellStyle name="Laskenta 2 2 5 2" xfId="18583" xr:uid="{DAA88C22-0A13-41BB-8DDA-5CB1443A965E}"/>
    <cellStyle name="Laskenta 2 2 6" xfId="18579" xr:uid="{32264D86-462C-4A39-8A25-E35E047C7EC0}"/>
    <cellStyle name="Laskenta 2 3" xfId="5764" xr:uid="{00000000-0005-0000-0000-000032170000}"/>
    <cellStyle name="Laskenta 2 3 2" xfId="18584" xr:uid="{6DBA152C-CB93-4A1A-A985-913594C40F6A}"/>
    <cellStyle name="Laskenta 2 4" xfId="5765" xr:uid="{00000000-0005-0000-0000-000033170000}"/>
    <cellStyle name="Laskenta 2 4 2" xfId="18585" xr:uid="{CD88CA03-6360-4174-9B24-17B08448020B}"/>
    <cellStyle name="Laskenta 2 5" xfId="5766" xr:uid="{00000000-0005-0000-0000-000034170000}"/>
    <cellStyle name="Laskenta 2 5 2" xfId="18586" xr:uid="{748D480A-5786-4A73-AE1B-BE617B1DBFC1}"/>
    <cellStyle name="Laskenta 2 6" xfId="5767" xr:uid="{00000000-0005-0000-0000-000035170000}"/>
    <cellStyle name="Laskenta 2 6 2" xfId="18587" xr:uid="{990AE152-F83A-494A-80A7-5AD42DC4570E}"/>
    <cellStyle name="Laskenta 2 7" xfId="18578" xr:uid="{FA5053A0-0955-496B-86A0-F42BFD72F88D}"/>
    <cellStyle name="Laskenta 20" xfId="5768" xr:uid="{00000000-0005-0000-0000-000036170000}"/>
    <cellStyle name="Laskenta 20 2" xfId="18588" xr:uid="{D111CB70-F64A-4FE0-A463-B26717F7E090}"/>
    <cellStyle name="Laskenta 21" xfId="5769" xr:uid="{00000000-0005-0000-0000-000037170000}"/>
    <cellStyle name="Laskenta 21 2" xfId="18589" xr:uid="{ACF09B70-6CAC-47A9-8F2B-7F0BF6921D7C}"/>
    <cellStyle name="Laskenta 22" xfId="5770" xr:uid="{00000000-0005-0000-0000-000038170000}"/>
    <cellStyle name="Laskenta 22 2" xfId="18590" xr:uid="{C2B74859-16C5-4D89-877A-245C2EEF6092}"/>
    <cellStyle name="Laskenta 23" xfId="5771" xr:uid="{00000000-0005-0000-0000-000039170000}"/>
    <cellStyle name="Laskenta 23 2" xfId="18591" xr:uid="{E66F2FD8-0C67-48FF-B2CA-A0DC90FEB9C5}"/>
    <cellStyle name="Laskenta 24" xfId="14948" xr:uid="{00000000-0005-0000-0000-00003A170000}"/>
    <cellStyle name="Laskenta 24 2" xfId="25736" xr:uid="{52D02BDA-567E-4675-B5F4-899C88184983}"/>
    <cellStyle name="Laskenta 25" xfId="18482" xr:uid="{20C7ABCD-6BB7-4301-B78C-6FB32781D929}"/>
    <cellStyle name="Laskenta 3" xfId="5772" xr:uid="{00000000-0005-0000-0000-00003B170000}"/>
    <cellStyle name="Laskenta 3 2" xfId="5773" xr:uid="{00000000-0005-0000-0000-00003C170000}"/>
    <cellStyle name="Laskenta 3 2 2" xfId="5774" xr:uid="{00000000-0005-0000-0000-00003D170000}"/>
    <cellStyle name="Laskenta 3 2 2 2" xfId="18594" xr:uid="{29CA2B3C-9A49-48C8-938F-379A7EA36C00}"/>
    <cellStyle name="Laskenta 3 2 3" xfId="5775" xr:uid="{00000000-0005-0000-0000-00003E170000}"/>
    <cellStyle name="Laskenta 3 2 3 2" xfId="18595" xr:uid="{BB14546A-4AE1-4564-BA73-3A02A85B915F}"/>
    <cellStyle name="Laskenta 3 2 4" xfId="5776" xr:uid="{00000000-0005-0000-0000-00003F170000}"/>
    <cellStyle name="Laskenta 3 2 4 2" xfId="18596" xr:uid="{1F9159C9-0084-4B6B-8BC4-D1C8478499C5}"/>
    <cellStyle name="Laskenta 3 2 5" xfId="5777" xr:uid="{00000000-0005-0000-0000-000040170000}"/>
    <cellStyle name="Laskenta 3 2 5 2" xfId="18597" xr:uid="{21EE436A-CDE2-456C-9EEE-799978D9E87B}"/>
    <cellStyle name="Laskenta 3 2 6" xfId="18593" xr:uid="{9E91A9EB-0727-4EA7-A6B8-813143A716D4}"/>
    <cellStyle name="Laskenta 3 3" xfId="5778" xr:uid="{00000000-0005-0000-0000-000041170000}"/>
    <cellStyle name="Laskenta 3 3 2" xfId="18598" xr:uid="{426D19FD-51A8-49E8-96DD-72314FF86390}"/>
    <cellStyle name="Laskenta 3 4" xfId="5779" xr:uid="{00000000-0005-0000-0000-000042170000}"/>
    <cellStyle name="Laskenta 3 4 2" xfId="18599" xr:uid="{BE4E18B2-ADFA-4FBE-A4AE-24555F42DFEB}"/>
    <cellStyle name="Laskenta 3 5" xfId="5780" xr:uid="{00000000-0005-0000-0000-000043170000}"/>
    <cellStyle name="Laskenta 3 5 2" xfId="18600" xr:uid="{AE1F871B-641C-4DC2-BCDD-DD1BD13964DA}"/>
    <cellStyle name="Laskenta 3 6" xfId="5781" xr:uid="{00000000-0005-0000-0000-000044170000}"/>
    <cellStyle name="Laskenta 3 6 2" xfId="18601" xr:uid="{41E6CAC4-0BD9-45C5-84D1-20870A2DF654}"/>
    <cellStyle name="Laskenta 3 7" xfId="18592" xr:uid="{1C8D07B5-0C99-4634-BB72-975772C5AAD4}"/>
    <cellStyle name="Laskenta 4" xfId="5782" xr:uid="{00000000-0005-0000-0000-000045170000}"/>
    <cellStyle name="Laskenta 4 2" xfId="5783" xr:uid="{00000000-0005-0000-0000-000046170000}"/>
    <cellStyle name="Laskenta 4 2 2" xfId="5784" xr:uid="{00000000-0005-0000-0000-000047170000}"/>
    <cellStyle name="Laskenta 4 2 2 2" xfId="18604" xr:uid="{04675F10-EA9D-4859-B445-38C73D87E8BB}"/>
    <cellStyle name="Laskenta 4 2 3" xfId="5785" xr:uid="{00000000-0005-0000-0000-000048170000}"/>
    <cellStyle name="Laskenta 4 2 3 2" xfId="18605" xr:uid="{0D4A5783-D2B8-498B-96C8-7F5B805B5180}"/>
    <cellStyle name="Laskenta 4 2 4" xfId="5786" xr:uid="{00000000-0005-0000-0000-000049170000}"/>
    <cellStyle name="Laskenta 4 2 4 2" xfId="18606" xr:uid="{B9C4FD3D-73B7-433F-86EC-F81923A46922}"/>
    <cellStyle name="Laskenta 4 2 5" xfId="5787" xr:uid="{00000000-0005-0000-0000-00004A170000}"/>
    <cellStyle name="Laskenta 4 2 5 2" xfId="18607" xr:uid="{95F54F14-D0F9-4E85-9B47-020339750E51}"/>
    <cellStyle name="Laskenta 4 2 6" xfId="18603" xr:uid="{F738C794-BA7E-4A14-84AD-D4A8E244CBDD}"/>
    <cellStyle name="Laskenta 4 3" xfId="5788" xr:uid="{00000000-0005-0000-0000-00004B170000}"/>
    <cellStyle name="Laskenta 4 3 2" xfId="18608" xr:uid="{D97D8362-3C9A-42F6-8EFC-6EE22C87A4C0}"/>
    <cellStyle name="Laskenta 4 4" xfId="5789" xr:uid="{00000000-0005-0000-0000-00004C170000}"/>
    <cellStyle name="Laskenta 4 4 2" xfId="18609" xr:uid="{5453D7C7-7E6B-4409-9D18-232C3DCA4795}"/>
    <cellStyle name="Laskenta 4 5" xfId="5790" xr:uid="{00000000-0005-0000-0000-00004D170000}"/>
    <cellStyle name="Laskenta 4 5 2" xfId="18610" xr:uid="{8F6D840E-F580-4F63-8EFB-6204313F5E43}"/>
    <cellStyle name="Laskenta 4 6" xfId="5791" xr:uid="{00000000-0005-0000-0000-00004E170000}"/>
    <cellStyle name="Laskenta 4 6 2" xfId="18611" xr:uid="{59577C65-65DD-4A58-859F-AEC74609C1F1}"/>
    <cellStyle name="Laskenta 4 7" xfId="18602" xr:uid="{ED03510D-1A42-4DCD-BD7A-9A1EAB46A8A2}"/>
    <cellStyle name="Laskenta 5" xfId="5792" xr:uid="{00000000-0005-0000-0000-00004F170000}"/>
    <cellStyle name="Laskenta 5 2" xfId="5793" xr:uid="{00000000-0005-0000-0000-000050170000}"/>
    <cellStyle name="Laskenta 5 2 2" xfId="5794" xr:uid="{00000000-0005-0000-0000-000051170000}"/>
    <cellStyle name="Laskenta 5 2 2 2" xfId="18614" xr:uid="{127B546A-58AB-4AF1-88C4-B370138D2209}"/>
    <cellStyle name="Laskenta 5 2 3" xfId="5795" xr:uid="{00000000-0005-0000-0000-000052170000}"/>
    <cellStyle name="Laskenta 5 2 3 2" xfId="18615" xr:uid="{14136329-CC17-4227-8BC2-97F62F2DA9BC}"/>
    <cellStyle name="Laskenta 5 2 4" xfId="5796" xr:uid="{00000000-0005-0000-0000-000053170000}"/>
    <cellStyle name="Laskenta 5 2 4 2" xfId="18616" xr:uid="{0FDE8BC3-E591-4E49-8824-00665AC24AAA}"/>
    <cellStyle name="Laskenta 5 2 5" xfId="5797" xr:uid="{00000000-0005-0000-0000-000054170000}"/>
    <cellStyle name="Laskenta 5 2 5 2" xfId="18617" xr:uid="{7B7F0342-0848-4897-8BEF-9AD79B73134C}"/>
    <cellStyle name="Laskenta 5 2 6" xfId="18613" xr:uid="{15A4335B-BF77-4E7C-BB9F-94195BBC85EE}"/>
    <cellStyle name="Laskenta 5 3" xfId="5798" xr:uid="{00000000-0005-0000-0000-000055170000}"/>
    <cellStyle name="Laskenta 5 3 2" xfId="18618" xr:uid="{A5F906A0-A2D8-4236-B2C4-D8D9B6F92DCA}"/>
    <cellStyle name="Laskenta 5 4" xfId="5799" xr:uid="{00000000-0005-0000-0000-000056170000}"/>
    <cellStyle name="Laskenta 5 4 2" xfId="18619" xr:uid="{3E0FAC58-6D91-4F06-9C39-0E0385FB2738}"/>
    <cellStyle name="Laskenta 5 5" xfId="5800" xr:uid="{00000000-0005-0000-0000-000057170000}"/>
    <cellStyle name="Laskenta 5 5 2" xfId="18620" xr:uid="{9E8F9563-F098-40C4-B110-286A7EDA6BF9}"/>
    <cellStyle name="Laskenta 5 6" xfId="5801" xr:uid="{00000000-0005-0000-0000-000058170000}"/>
    <cellStyle name="Laskenta 5 6 2" xfId="18621" xr:uid="{CB2A201E-4A27-4F26-BB46-4C5860C7ADD6}"/>
    <cellStyle name="Laskenta 5 7" xfId="18612" xr:uid="{BC9EDD48-28F4-4248-BFF4-C30B3BDC3D8C}"/>
    <cellStyle name="Laskenta 6" xfId="5802" xr:uid="{00000000-0005-0000-0000-000059170000}"/>
    <cellStyle name="Laskenta 6 2" xfId="5803" xr:uid="{00000000-0005-0000-0000-00005A170000}"/>
    <cellStyle name="Laskenta 6 2 2" xfId="5804" xr:uid="{00000000-0005-0000-0000-00005B170000}"/>
    <cellStyle name="Laskenta 6 2 2 2" xfId="18624" xr:uid="{D48E9856-1515-409E-8F7D-710E9364B21F}"/>
    <cellStyle name="Laskenta 6 2 3" xfId="5805" xr:uid="{00000000-0005-0000-0000-00005C170000}"/>
    <cellStyle name="Laskenta 6 2 3 2" xfId="18625" xr:uid="{5F6C85FD-8B3C-4A97-8A49-ACBE5D2B11EE}"/>
    <cellStyle name="Laskenta 6 2 4" xfId="5806" xr:uid="{00000000-0005-0000-0000-00005D170000}"/>
    <cellStyle name="Laskenta 6 2 4 2" xfId="18626" xr:uid="{0B3D6455-A800-4C88-8E2E-C14BE2BB72B8}"/>
    <cellStyle name="Laskenta 6 2 5" xfId="5807" xr:uid="{00000000-0005-0000-0000-00005E170000}"/>
    <cellStyle name="Laskenta 6 2 5 2" xfId="18627" xr:uid="{C6B77F7C-B18C-41A4-A8A3-7E079C89B6FF}"/>
    <cellStyle name="Laskenta 6 2 6" xfId="18623" xr:uid="{1DC1FF59-C581-4479-840A-AE8E8C2E3F25}"/>
    <cellStyle name="Laskenta 6 3" xfId="5808" xr:uid="{00000000-0005-0000-0000-00005F170000}"/>
    <cellStyle name="Laskenta 6 3 2" xfId="18628" xr:uid="{39B40EEC-19B8-4E63-9DF6-6F68454ACCC3}"/>
    <cellStyle name="Laskenta 6 4" xfId="5809" xr:uid="{00000000-0005-0000-0000-000060170000}"/>
    <cellStyle name="Laskenta 6 4 2" xfId="18629" xr:uid="{C19507D6-97AF-40FD-9896-BE314E626BC6}"/>
    <cellStyle name="Laskenta 6 5" xfId="5810" xr:uid="{00000000-0005-0000-0000-000061170000}"/>
    <cellStyle name="Laskenta 6 5 2" xfId="18630" xr:uid="{73FDFA92-1747-4115-B24A-D7D70CCB1EF9}"/>
    <cellStyle name="Laskenta 6 6" xfId="5811" xr:uid="{00000000-0005-0000-0000-000062170000}"/>
    <cellStyle name="Laskenta 6 6 2" xfId="18631" xr:uid="{4A023E23-32BB-4A26-84DE-31C0D86D3717}"/>
    <cellStyle name="Laskenta 6 7" xfId="18622" xr:uid="{13A28ABA-18A1-4BC7-AC58-369ABA119AF7}"/>
    <cellStyle name="Laskenta 7" xfId="5812" xr:uid="{00000000-0005-0000-0000-000063170000}"/>
    <cellStyle name="Laskenta 7 2" xfId="5813" xr:uid="{00000000-0005-0000-0000-000064170000}"/>
    <cellStyle name="Laskenta 7 2 2" xfId="5814" xr:uid="{00000000-0005-0000-0000-000065170000}"/>
    <cellStyle name="Laskenta 7 2 2 2" xfId="18634" xr:uid="{5C6C9F12-661C-4866-B258-43EE04865D1B}"/>
    <cellStyle name="Laskenta 7 2 3" xfId="5815" xr:uid="{00000000-0005-0000-0000-000066170000}"/>
    <cellStyle name="Laskenta 7 2 3 2" xfId="18635" xr:uid="{FA61E9D7-7A38-495C-A4B5-49CDE319FD24}"/>
    <cellStyle name="Laskenta 7 2 4" xfId="5816" xr:uid="{00000000-0005-0000-0000-000067170000}"/>
    <cellStyle name="Laskenta 7 2 4 2" xfId="18636" xr:uid="{0D8BE7F4-1831-43B9-A750-8F6C73C62861}"/>
    <cellStyle name="Laskenta 7 2 5" xfId="5817" xr:uid="{00000000-0005-0000-0000-000068170000}"/>
    <cellStyle name="Laskenta 7 2 5 2" xfId="18637" xr:uid="{36785302-6DC3-46C5-97BD-FB2B1FACC16F}"/>
    <cellStyle name="Laskenta 7 2 6" xfId="18633" xr:uid="{FD5597A8-81A6-4EEE-8964-CE0DAD7547E3}"/>
    <cellStyle name="Laskenta 7 3" xfId="5818" xr:uid="{00000000-0005-0000-0000-000069170000}"/>
    <cellStyle name="Laskenta 7 3 2" xfId="18638" xr:uid="{CEC8716D-2C35-4933-B246-1192D8DADFE0}"/>
    <cellStyle name="Laskenta 7 4" xfId="5819" xr:uid="{00000000-0005-0000-0000-00006A170000}"/>
    <cellStyle name="Laskenta 7 4 2" xfId="18639" xr:uid="{B7EA4667-AD95-486E-B7DD-418F8592B768}"/>
    <cellStyle name="Laskenta 7 5" xfId="5820" xr:uid="{00000000-0005-0000-0000-00006B170000}"/>
    <cellStyle name="Laskenta 7 5 2" xfId="18640" xr:uid="{857382F1-7B8F-49D9-BF66-C7934CC58C62}"/>
    <cellStyle name="Laskenta 7 6" xfId="5821" xr:uid="{00000000-0005-0000-0000-00006C170000}"/>
    <cellStyle name="Laskenta 7 6 2" xfId="18641" xr:uid="{A515B101-EA04-4A9E-AB28-0C80C7443343}"/>
    <cellStyle name="Laskenta 7 7" xfId="18632" xr:uid="{639EDE63-2848-4C72-BD50-5276E1F611E6}"/>
    <cellStyle name="Laskenta 8" xfId="5822" xr:uid="{00000000-0005-0000-0000-00006D170000}"/>
    <cellStyle name="Laskenta 8 2" xfId="5823" xr:uid="{00000000-0005-0000-0000-00006E170000}"/>
    <cellStyle name="Laskenta 8 2 2" xfId="5824" xr:uid="{00000000-0005-0000-0000-00006F170000}"/>
    <cellStyle name="Laskenta 8 2 2 2" xfId="18644" xr:uid="{0887338E-815E-41B5-933A-161D86511E30}"/>
    <cellStyle name="Laskenta 8 2 3" xfId="5825" xr:uid="{00000000-0005-0000-0000-000070170000}"/>
    <cellStyle name="Laskenta 8 2 3 2" xfId="18645" xr:uid="{594340D0-7EA7-470F-AA36-37509D13E81D}"/>
    <cellStyle name="Laskenta 8 2 4" xfId="5826" xr:uid="{00000000-0005-0000-0000-000071170000}"/>
    <cellStyle name="Laskenta 8 2 4 2" xfId="18646" xr:uid="{C547CB59-17F5-41DE-8EA4-EC7E2834C2F6}"/>
    <cellStyle name="Laskenta 8 2 5" xfId="5827" xr:uid="{00000000-0005-0000-0000-000072170000}"/>
    <cellStyle name="Laskenta 8 2 5 2" xfId="18647" xr:uid="{26E76FBB-3AF4-46A4-86E6-B8F20003DBBE}"/>
    <cellStyle name="Laskenta 8 2 6" xfId="18643" xr:uid="{4013BFB1-20A3-46A7-BDE6-9BEF80B2DF23}"/>
    <cellStyle name="Laskenta 8 3" xfId="5828" xr:uid="{00000000-0005-0000-0000-000073170000}"/>
    <cellStyle name="Laskenta 8 3 2" xfId="18648" xr:uid="{C2A320C2-CB4C-469D-834A-2CB34D6D18D8}"/>
    <cellStyle name="Laskenta 8 4" xfId="5829" xr:uid="{00000000-0005-0000-0000-000074170000}"/>
    <cellStyle name="Laskenta 8 4 2" xfId="18649" xr:uid="{37F425CE-AB79-41A7-AA2E-CC32D718AF54}"/>
    <cellStyle name="Laskenta 8 5" xfId="5830" xr:uid="{00000000-0005-0000-0000-000075170000}"/>
    <cellStyle name="Laskenta 8 5 2" xfId="18650" xr:uid="{F3352D12-0B4C-4D38-8EFF-3C94B2EA882E}"/>
    <cellStyle name="Laskenta 8 6" xfId="5831" xr:uid="{00000000-0005-0000-0000-000076170000}"/>
    <cellStyle name="Laskenta 8 6 2" xfId="18651" xr:uid="{0498EAE4-5456-4EAF-B5F1-81DD3B953066}"/>
    <cellStyle name="Laskenta 8 7" xfId="18642" xr:uid="{DD262E0A-5E3B-4A7E-93D9-24F3AE698763}"/>
    <cellStyle name="Laskenta 9" xfId="5832" xr:uid="{00000000-0005-0000-0000-000077170000}"/>
    <cellStyle name="Laskenta 9 2" xfId="5833" xr:uid="{00000000-0005-0000-0000-000078170000}"/>
    <cellStyle name="Laskenta 9 2 2" xfId="5834" xr:uid="{00000000-0005-0000-0000-000079170000}"/>
    <cellStyle name="Laskenta 9 2 2 2" xfId="18654" xr:uid="{48C35C3C-44FB-47B8-A7F9-F692CCA213BA}"/>
    <cellStyle name="Laskenta 9 2 3" xfId="5835" xr:uid="{00000000-0005-0000-0000-00007A170000}"/>
    <cellStyle name="Laskenta 9 2 3 2" xfId="18655" xr:uid="{CCBB4F81-F687-42B0-B37B-911B987D39DF}"/>
    <cellStyle name="Laskenta 9 2 4" xfId="5836" xr:uid="{00000000-0005-0000-0000-00007B170000}"/>
    <cellStyle name="Laskenta 9 2 4 2" xfId="18656" xr:uid="{B73FC38F-7D68-4223-9DBB-0F13A56C3EAB}"/>
    <cellStyle name="Laskenta 9 2 5" xfId="5837" xr:uid="{00000000-0005-0000-0000-00007C170000}"/>
    <cellStyle name="Laskenta 9 2 5 2" xfId="18657" xr:uid="{22736697-FBF5-4383-A9FF-94E95243B4B9}"/>
    <cellStyle name="Laskenta 9 2 6" xfId="18653" xr:uid="{42126D84-8D3C-407F-A022-1AD236AB9FAE}"/>
    <cellStyle name="Laskenta 9 3" xfId="5838" xr:uid="{00000000-0005-0000-0000-00007D170000}"/>
    <cellStyle name="Laskenta 9 3 2" xfId="18658" xr:uid="{CB1CAACE-3944-4F2B-8FBF-3573C4BA60B6}"/>
    <cellStyle name="Laskenta 9 4" xfId="5839" xr:uid="{00000000-0005-0000-0000-00007E170000}"/>
    <cellStyle name="Laskenta 9 4 2" xfId="18659" xr:uid="{19AB7AB2-F00A-41AA-BE82-878D4B9CE104}"/>
    <cellStyle name="Laskenta 9 5" xfId="5840" xr:uid="{00000000-0005-0000-0000-00007F170000}"/>
    <cellStyle name="Laskenta 9 5 2" xfId="18660" xr:uid="{5A6278D9-7CD8-4454-AB6A-9930B8A64421}"/>
    <cellStyle name="Laskenta 9 6" xfId="5841" xr:uid="{00000000-0005-0000-0000-000080170000}"/>
    <cellStyle name="Laskenta 9 6 2" xfId="18661" xr:uid="{D5EEF6DE-30B1-4D15-A605-1B9155E49172}"/>
    <cellStyle name="Laskenta 9 7" xfId="18652" xr:uid="{EBBA13D6-F5BF-4A59-8FC4-EE4A21D66B80}"/>
    <cellStyle name="Liaison Externe" xfId="5842" xr:uid="{00000000-0005-0000-0000-000081170000}"/>
    <cellStyle name="Lien hypertexte 2" xfId="5843" xr:uid="{00000000-0005-0000-0000-000082170000}"/>
    <cellStyle name="Lien hypertexte 3" xfId="5844" xr:uid="{00000000-0005-0000-0000-000083170000}"/>
    <cellStyle name="Lingitud lahter" xfId="5845" xr:uid="{00000000-0005-0000-0000-000084170000}"/>
    <cellStyle name="Lingitud lahter 2" xfId="5846" xr:uid="{00000000-0005-0000-0000-000085170000}"/>
    <cellStyle name="Lingitud lahter 3" xfId="5847" xr:uid="{00000000-0005-0000-0000-000086170000}"/>
    <cellStyle name="Link_addon" xfId="5848" xr:uid="{00000000-0005-0000-0000-000087170000}"/>
    <cellStyle name="Linked Cell 2" xfId="5849" xr:uid="{00000000-0005-0000-0000-000088170000}"/>
    <cellStyle name="Linkitetty solu" xfId="5850" builtinId="24" customBuiltin="1"/>
    <cellStyle name="Linkitetty solu 2" xfId="14949" xr:uid="{00000000-0005-0000-0000-00008A170000}"/>
    <cellStyle name="Lookup References" xfId="5851" xr:uid="{00000000-0005-0000-0000-00008B170000}"/>
    <cellStyle name="Länkad cell" xfId="5660" xr:uid="{00000000-0005-0000-0000-00008C170000}"/>
    <cellStyle name="Magyarázó szöveg 2" xfId="5852" xr:uid="{00000000-0005-0000-0000-00008D170000}"/>
    <cellStyle name="Major heading" xfId="5853" xr:uid="{00000000-0005-0000-0000-00008E170000}"/>
    <cellStyle name="Markeringsfarve1" xfId="5854" xr:uid="{00000000-0005-0000-0000-00008F170000}"/>
    <cellStyle name="Markeringsfarve2" xfId="5855" xr:uid="{00000000-0005-0000-0000-000090170000}"/>
    <cellStyle name="Markeringsfarve3" xfId="5856" xr:uid="{00000000-0005-0000-0000-000091170000}"/>
    <cellStyle name="Markeringsfarve4" xfId="5857" xr:uid="{00000000-0005-0000-0000-000092170000}"/>
    <cellStyle name="Markeringsfarve5" xfId="5858" xr:uid="{00000000-0005-0000-0000-000093170000}"/>
    <cellStyle name="Markeringsfarve6" xfId="5859" xr:uid="{00000000-0005-0000-0000-000094170000}"/>
    <cellStyle name="Mary 1" xfId="6046" xr:uid="{00000000-0005-0000-0000-000095170000}"/>
    <cellStyle name="Medium" xfId="6047" xr:uid="{00000000-0005-0000-0000-000096170000}"/>
    <cellStyle name="Message" xfId="6048" xr:uid="{00000000-0005-0000-0000-000097170000}"/>
    <cellStyle name="Migliaia (0)_Brazil" xfId="6049" xr:uid="{00000000-0005-0000-0000-000098170000}"/>
    <cellStyle name="Migliaia [0] 10" xfId="6050" xr:uid="{00000000-0005-0000-0000-000099170000}"/>
    <cellStyle name="Migliaia [0] 10 2" xfId="6051" xr:uid="{00000000-0005-0000-0000-00009A170000}"/>
    <cellStyle name="Migliaia [0] 10 2 2" xfId="18849" xr:uid="{CCC15386-8ED0-4137-958A-4A62F13F6309}"/>
    <cellStyle name="Migliaia [0] 10 3" xfId="18848" xr:uid="{A4708B9A-317E-46E4-AB0A-4022849A2861}"/>
    <cellStyle name="Migliaia [0] 2" xfId="6052" xr:uid="{00000000-0005-0000-0000-00009B170000}"/>
    <cellStyle name="Migliaia [0] 2 2" xfId="6053" xr:uid="{00000000-0005-0000-0000-00009C170000}"/>
    <cellStyle name="Migliaia [0] 2 2 2" xfId="6054" xr:uid="{00000000-0005-0000-0000-00009D170000}"/>
    <cellStyle name="Migliaia [0] 2 2 2 2" xfId="6055" xr:uid="{00000000-0005-0000-0000-00009E170000}"/>
    <cellStyle name="Migliaia [0] 2 2 2 2 2" xfId="18853" xr:uid="{D310D77B-FBA4-4761-88E2-253162B6BB17}"/>
    <cellStyle name="Migliaia [0] 2 2 2 3" xfId="15093" xr:uid="{00000000-0005-0000-0000-00009F170000}"/>
    <cellStyle name="Migliaia [0] 2 2 2 3 2" xfId="25814" xr:uid="{7CAA4085-5B5A-4B4A-B5E6-8CFA8B1DED2B}"/>
    <cellStyle name="Migliaia [0] 2 2 2 4" xfId="18852" xr:uid="{F532B878-7A50-435F-8813-31DEF71B3F70}"/>
    <cellStyle name="Migliaia [0] 2 2 3" xfId="6056" xr:uid="{00000000-0005-0000-0000-0000A0170000}"/>
    <cellStyle name="Migliaia [0] 2 2 3 2" xfId="18854" xr:uid="{A474B342-30FF-4A39-A0D3-42AD1F589A41}"/>
    <cellStyle name="Migliaia [0] 2 2 4" xfId="14952" xr:uid="{00000000-0005-0000-0000-0000A1170000}"/>
    <cellStyle name="Migliaia [0] 2 2 5" xfId="18851" xr:uid="{724EE9B3-1348-40D3-A49A-076CEB0BBE12}"/>
    <cellStyle name="Migliaia [0] 2 3" xfId="6057" xr:uid="{00000000-0005-0000-0000-0000A2170000}"/>
    <cellStyle name="Migliaia [0] 2 3 2" xfId="6058" xr:uid="{00000000-0005-0000-0000-0000A3170000}"/>
    <cellStyle name="Migliaia [0] 2 3 2 2" xfId="18856" xr:uid="{20255E7C-A54D-437C-AF75-F3FC4244FCD0}"/>
    <cellStyle name="Migliaia [0] 2 3 3" xfId="15092" xr:uid="{00000000-0005-0000-0000-0000A4170000}"/>
    <cellStyle name="Migliaia [0] 2 3 3 2" xfId="25813" xr:uid="{02BB9D36-C07A-4459-8AB6-B1FF4F2B6276}"/>
    <cellStyle name="Migliaia [0] 2 3 4" xfId="18855" xr:uid="{77A1487B-46F4-4216-AC26-867AAE6B2300}"/>
    <cellStyle name="Migliaia [0] 2 4" xfId="6059" xr:uid="{00000000-0005-0000-0000-0000A5170000}"/>
    <cellStyle name="Migliaia [0] 2 4 2" xfId="18857" xr:uid="{39B75A33-4CCC-4EC2-AFBE-BD6A5FC0FFF1}"/>
    <cellStyle name="Migliaia [0] 2 5" xfId="14951" xr:uid="{00000000-0005-0000-0000-0000A6170000}"/>
    <cellStyle name="Migliaia [0] 2 6" xfId="18850" xr:uid="{22D0AEAA-2851-4AF3-A212-DC67DC165064}"/>
    <cellStyle name="Migliaia [0] 3" xfId="6060" xr:uid="{00000000-0005-0000-0000-0000A7170000}"/>
    <cellStyle name="Migliaia [0] 3 2" xfId="6061" xr:uid="{00000000-0005-0000-0000-0000A8170000}"/>
    <cellStyle name="Migliaia [0] 3 2 2" xfId="6062" xr:uid="{00000000-0005-0000-0000-0000A9170000}"/>
    <cellStyle name="Migliaia [0] 3 2 2 2" xfId="6063" xr:uid="{00000000-0005-0000-0000-0000AA170000}"/>
    <cellStyle name="Migliaia [0] 3 2 2 2 2" xfId="18861" xr:uid="{39D7A649-837B-4019-9610-3DCA2D0BEA6A}"/>
    <cellStyle name="Migliaia [0] 3 2 2 3" xfId="15095" xr:uid="{00000000-0005-0000-0000-0000AB170000}"/>
    <cellStyle name="Migliaia [0] 3 2 2 3 2" xfId="25816" xr:uid="{FA490AC3-20E5-459A-81FC-25F9346EC68B}"/>
    <cellStyle name="Migliaia [0] 3 2 2 4" xfId="18860" xr:uid="{49B08929-F8D3-4A77-8121-9FC06D121A94}"/>
    <cellStyle name="Migliaia [0] 3 2 3" xfId="6064" xr:uid="{00000000-0005-0000-0000-0000AC170000}"/>
    <cellStyle name="Migliaia [0] 3 2 3 2" xfId="18862" xr:uid="{F02C093E-BD5B-467F-8BC6-A03C001575F1}"/>
    <cellStyle name="Migliaia [0] 3 2 4" xfId="14954" xr:uid="{00000000-0005-0000-0000-0000AD170000}"/>
    <cellStyle name="Migliaia [0] 3 2 5" xfId="18859" xr:uid="{4277EA47-6CFB-4F42-BD80-46AB780F6AC8}"/>
    <cellStyle name="Migliaia [0] 3 3" xfId="6065" xr:uid="{00000000-0005-0000-0000-0000AE170000}"/>
    <cellStyle name="Migliaia [0] 3 3 2" xfId="6066" xr:uid="{00000000-0005-0000-0000-0000AF170000}"/>
    <cellStyle name="Migliaia [0] 3 3 2 2" xfId="18864" xr:uid="{43D704F9-D503-4A4D-94D0-60E7E5F3D044}"/>
    <cellStyle name="Migliaia [0] 3 3 3" xfId="15094" xr:uid="{00000000-0005-0000-0000-0000B0170000}"/>
    <cellStyle name="Migliaia [0] 3 3 3 2" xfId="25815" xr:uid="{C25825E0-B3E0-42C7-B4B3-1E5A70BE3B50}"/>
    <cellStyle name="Migliaia [0] 3 3 4" xfId="18863" xr:uid="{9542E22D-E835-4DD6-9BEA-989C32A7F981}"/>
    <cellStyle name="Migliaia [0] 3 4" xfId="6067" xr:uid="{00000000-0005-0000-0000-0000B1170000}"/>
    <cellStyle name="Migliaia [0] 3 4 2" xfId="18865" xr:uid="{23A36BDB-2D27-4764-98B1-7A30F9A1B0C0}"/>
    <cellStyle name="Migliaia [0] 3 5" xfId="14953" xr:uid="{00000000-0005-0000-0000-0000B2170000}"/>
    <cellStyle name="Migliaia [0] 3 6" xfId="18858" xr:uid="{4478745D-9323-4FCB-88CD-14AC6B716615}"/>
    <cellStyle name="Migliaia [0] 4" xfId="6068" xr:uid="{00000000-0005-0000-0000-0000B3170000}"/>
    <cellStyle name="Migliaia [0] 4 2" xfId="6069" xr:uid="{00000000-0005-0000-0000-0000B4170000}"/>
    <cellStyle name="Migliaia [0] 4 2 2" xfId="6070" xr:uid="{00000000-0005-0000-0000-0000B5170000}"/>
    <cellStyle name="Migliaia [0] 4 2 2 2" xfId="6071" xr:uid="{00000000-0005-0000-0000-0000B6170000}"/>
    <cellStyle name="Migliaia [0] 4 2 2 2 2" xfId="18869" xr:uid="{F3D6C052-0A73-49A1-9AD0-1CB7B5B90018}"/>
    <cellStyle name="Migliaia [0] 4 2 2 3" xfId="15097" xr:uid="{00000000-0005-0000-0000-0000B7170000}"/>
    <cellStyle name="Migliaia [0] 4 2 2 3 2" xfId="25818" xr:uid="{961D033B-35DE-4832-BCD2-35507CBF0A99}"/>
    <cellStyle name="Migliaia [0] 4 2 2 4" xfId="18868" xr:uid="{7954E4F7-6748-4B12-A72F-E51A2D65AF2C}"/>
    <cellStyle name="Migliaia [0] 4 2 3" xfId="6072" xr:uid="{00000000-0005-0000-0000-0000B8170000}"/>
    <cellStyle name="Migliaia [0] 4 2 3 2" xfId="18870" xr:uid="{189EFBC5-CE6B-4AF0-983C-401B614456F2}"/>
    <cellStyle name="Migliaia [0] 4 2 4" xfId="14956" xr:uid="{00000000-0005-0000-0000-0000B9170000}"/>
    <cellStyle name="Migliaia [0] 4 2 5" xfId="18867" xr:uid="{3058A6BC-C957-4FCA-BFF2-75C8D5C59F50}"/>
    <cellStyle name="Migliaia [0] 4 3" xfId="6073" xr:uid="{00000000-0005-0000-0000-0000BA170000}"/>
    <cellStyle name="Migliaia [0] 4 3 2" xfId="6074" xr:uid="{00000000-0005-0000-0000-0000BB170000}"/>
    <cellStyle name="Migliaia [0] 4 3 2 2" xfId="18872" xr:uid="{086EDDB0-D98B-42E2-8095-E05F5C4C59C6}"/>
    <cellStyle name="Migliaia [0] 4 3 3" xfId="15096" xr:uid="{00000000-0005-0000-0000-0000BC170000}"/>
    <cellStyle name="Migliaia [0] 4 3 3 2" xfId="25817" xr:uid="{971B7368-7C08-4F80-9CDC-283599F8D24B}"/>
    <cellStyle name="Migliaia [0] 4 3 4" xfId="18871" xr:uid="{BD6D08CD-7EF7-4442-A52F-446E05AD7D50}"/>
    <cellStyle name="Migliaia [0] 4 4" xfId="6075" xr:uid="{00000000-0005-0000-0000-0000BD170000}"/>
    <cellStyle name="Migliaia [0] 4 4 2" xfId="18873" xr:uid="{7FFC08BD-55B6-4075-BC8F-D53A1E4024D2}"/>
    <cellStyle name="Migliaia [0] 4 5" xfId="14955" xr:uid="{00000000-0005-0000-0000-0000BE170000}"/>
    <cellStyle name="Migliaia [0] 4 6" xfId="18866" xr:uid="{D70FA5F6-FFBB-4FBF-B4C8-7FCF89298468}"/>
    <cellStyle name="Migliaia [0] 5" xfId="6076" xr:uid="{00000000-0005-0000-0000-0000BF170000}"/>
    <cellStyle name="Migliaia [0] 5 2" xfId="6077" xr:uid="{00000000-0005-0000-0000-0000C0170000}"/>
    <cellStyle name="Migliaia [0] 5 2 2" xfId="6078" xr:uid="{00000000-0005-0000-0000-0000C1170000}"/>
    <cellStyle name="Migliaia [0] 5 2 2 2" xfId="6079" xr:uid="{00000000-0005-0000-0000-0000C2170000}"/>
    <cellStyle name="Migliaia [0] 5 2 2 2 2" xfId="18877" xr:uid="{E78C74C9-093B-4190-858A-1A99F2EDD532}"/>
    <cellStyle name="Migliaia [0] 5 2 2 3" xfId="15099" xr:uid="{00000000-0005-0000-0000-0000C3170000}"/>
    <cellStyle name="Migliaia [0] 5 2 2 3 2" xfId="25820" xr:uid="{2721632E-1679-4957-B733-3CAB80B6E2BF}"/>
    <cellStyle name="Migliaia [0] 5 2 2 4" xfId="18876" xr:uid="{749A39EC-71B7-400B-9D9B-730CF7657AAE}"/>
    <cellStyle name="Migliaia [0] 5 2 3" xfId="6080" xr:uid="{00000000-0005-0000-0000-0000C4170000}"/>
    <cellStyle name="Migliaia [0] 5 2 3 2" xfId="18878" xr:uid="{2726A208-8F34-46C4-92B0-3C437178336C}"/>
    <cellStyle name="Migliaia [0] 5 2 4" xfId="14958" xr:uid="{00000000-0005-0000-0000-0000C5170000}"/>
    <cellStyle name="Migliaia [0] 5 2 5" xfId="18875" xr:uid="{6EC2C856-DC34-4ACB-97D5-D2435F12ACE8}"/>
    <cellStyle name="Migliaia [0] 5 3" xfId="6081" xr:uid="{00000000-0005-0000-0000-0000C6170000}"/>
    <cellStyle name="Migliaia [0] 5 3 2" xfId="6082" xr:uid="{00000000-0005-0000-0000-0000C7170000}"/>
    <cellStyle name="Migliaia [0] 5 3 2 2" xfId="18880" xr:uid="{6B4CDB75-921C-47E6-B84A-80F434BEB3C0}"/>
    <cellStyle name="Migliaia [0] 5 3 3" xfId="15098" xr:uid="{00000000-0005-0000-0000-0000C8170000}"/>
    <cellStyle name="Migliaia [0] 5 3 3 2" xfId="25819" xr:uid="{8583B9DC-D652-4735-A245-9308EE3B30D7}"/>
    <cellStyle name="Migliaia [0] 5 3 4" xfId="18879" xr:uid="{94F30262-DE12-4363-97BF-5290379A3D5E}"/>
    <cellStyle name="Migliaia [0] 5 4" xfId="6083" xr:uid="{00000000-0005-0000-0000-0000C9170000}"/>
    <cellStyle name="Migliaia [0] 5 4 2" xfId="18881" xr:uid="{B74D6FAC-03CA-4C7F-B1BB-E41FD964D0FC}"/>
    <cellStyle name="Migliaia [0] 5 5" xfId="6084" xr:uid="{00000000-0005-0000-0000-0000CA170000}"/>
    <cellStyle name="Migliaia [0] 5 5 2" xfId="18882" xr:uid="{912A641E-0573-4EFA-AE9E-A32C83F17CB8}"/>
    <cellStyle name="Migliaia [0] 5 6" xfId="14957" xr:uid="{00000000-0005-0000-0000-0000CB170000}"/>
    <cellStyle name="Migliaia [0] 5 7" xfId="18874" xr:uid="{C71B4148-9151-4729-AEDF-797F49AA8393}"/>
    <cellStyle name="Migliaia [0] 6" xfId="6085" xr:uid="{00000000-0005-0000-0000-0000CC170000}"/>
    <cellStyle name="Migliaia [0] 6 2" xfId="6086" xr:uid="{00000000-0005-0000-0000-0000CD170000}"/>
    <cellStyle name="Migliaia [0] 6 2 2" xfId="6087" xr:uid="{00000000-0005-0000-0000-0000CE170000}"/>
    <cellStyle name="Migliaia [0] 6 2 2 2" xfId="6088" xr:uid="{00000000-0005-0000-0000-0000CF170000}"/>
    <cellStyle name="Migliaia [0] 6 2 2 2 2" xfId="18886" xr:uid="{BF928972-6F1D-4BDF-AC36-BCE565089A55}"/>
    <cellStyle name="Migliaia [0] 6 2 2 3" xfId="18885" xr:uid="{EA3C9F8E-83ED-4C6D-8DC4-F3A8AAD85977}"/>
    <cellStyle name="Migliaia [0] 6 2 3" xfId="6089" xr:uid="{00000000-0005-0000-0000-0000D0170000}"/>
    <cellStyle name="Migliaia [0] 6 2 3 2" xfId="18887" xr:uid="{61FA6A59-7FEA-479D-B728-FA07E277C13D}"/>
    <cellStyle name="Migliaia [0] 6 2 4" xfId="15100" xr:uid="{00000000-0005-0000-0000-0000D1170000}"/>
    <cellStyle name="Migliaia [0] 6 2 4 2" xfId="25821" xr:uid="{92BAAEE5-71F2-419E-9D5F-ADA21C514F3F}"/>
    <cellStyle name="Migliaia [0] 6 2 5" xfId="18884" xr:uid="{1FCDC735-1350-4816-B5AB-EAA1DB319E34}"/>
    <cellStyle name="Migliaia [0] 6 3" xfId="6090" xr:uid="{00000000-0005-0000-0000-0000D2170000}"/>
    <cellStyle name="Migliaia [0] 6 3 2" xfId="6091" xr:uid="{00000000-0005-0000-0000-0000D3170000}"/>
    <cellStyle name="Migliaia [0] 6 3 2 2" xfId="18889" xr:uid="{B8D9E44D-14C3-4188-B18D-4542454DAD14}"/>
    <cellStyle name="Migliaia [0] 6 3 3" xfId="18888" xr:uid="{0A6280CD-5C97-41A3-800E-64B0F60D3656}"/>
    <cellStyle name="Migliaia [0] 6 4" xfId="6092" xr:uid="{00000000-0005-0000-0000-0000D4170000}"/>
    <cellStyle name="Migliaia [0] 6 4 2" xfId="18890" xr:uid="{FAF5B14D-5CA2-4A49-8BFE-66CAA0933555}"/>
    <cellStyle name="Migliaia [0] 6 5" xfId="6093" xr:uid="{00000000-0005-0000-0000-0000D5170000}"/>
    <cellStyle name="Migliaia [0] 6 5 2" xfId="18891" xr:uid="{D97898AF-736A-4948-B7DE-1084CB666395}"/>
    <cellStyle name="Migliaia [0] 6 6" xfId="14959" xr:uid="{00000000-0005-0000-0000-0000D6170000}"/>
    <cellStyle name="Migliaia [0] 6 7" xfId="18883" xr:uid="{20D66FB0-E164-42C1-A992-320197D76B8E}"/>
    <cellStyle name="Migliaia [0] 7" xfId="6094" xr:uid="{00000000-0005-0000-0000-0000D7170000}"/>
    <cellStyle name="Migliaia [0] 7 2" xfId="6095" xr:uid="{00000000-0005-0000-0000-0000D8170000}"/>
    <cellStyle name="Migliaia [0] 7 2 2" xfId="6096" xr:uid="{00000000-0005-0000-0000-0000D9170000}"/>
    <cellStyle name="Migliaia [0] 7 2 2 2" xfId="18894" xr:uid="{BE433743-22BA-4E74-BF63-61DA95C939EB}"/>
    <cellStyle name="Migliaia [0] 7 2 3" xfId="15101" xr:uid="{00000000-0005-0000-0000-0000DA170000}"/>
    <cellStyle name="Migliaia [0] 7 2 3 2" xfId="25822" xr:uid="{51D347D6-E84D-4572-9939-CCA4E08C8582}"/>
    <cellStyle name="Migliaia [0] 7 2 4" xfId="18893" xr:uid="{A97EF2D3-0587-4D19-A98D-16E8CEEE7A1F}"/>
    <cellStyle name="Migliaia [0] 7 3" xfId="6097" xr:uid="{00000000-0005-0000-0000-0000DB170000}"/>
    <cellStyle name="Migliaia [0] 7 3 2" xfId="18895" xr:uid="{CF2F78C4-BD90-4319-9E52-D6F3061CB83E}"/>
    <cellStyle name="Migliaia [0] 7 4" xfId="6098" xr:uid="{00000000-0005-0000-0000-0000DC170000}"/>
    <cellStyle name="Migliaia [0] 7 4 2" xfId="18896" xr:uid="{0F2964D8-E222-4D6D-8DA9-2B989B03018E}"/>
    <cellStyle name="Migliaia [0] 7 5" xfId="14960" xr:uid="{00000000-0005-0000-0000-0000DD170000}"/>
    <cellStyle name="Migliaia [0] 7 6" xfId="18892" xr:uid="{3BA0EB9D-768C-4376-9203-A7786510A6EA}"/>
    <cellStyle name="Migliaia [0] 8" xfId="6099" xr:uid="{00000000-0005-0000-0000-0000DE170000}"/>
    <cellStyle name="Migliaia [0] 8 2" xfId="6100" xr:uid="{00000000-0005-0000-0000-0000DF170000}"/>
    <cellStyle name="Migliaia [0] 8 2 2" xfId="18898" xr:uid="{6F39D02E-D41C-4987-99E0-F11E3C81CDA6}"/>
    <cellStyle name="Migliaia [0] 8 3" xfId="18897" xr:uid="{8CC077B2-7475-4CB1-93D9-96371609CA16}"/>
    <cellStyle name="Migliaia [0] 9" xfId="6101" xr:uid="{00000000-0005-0000-0000-0000E0170000}"/>
    <cellStyle name="Migliaia [0] 9 2" xfId="6102" xr:uid="{00000000-0005-0000-0000-0000E1170000}"/>
    <cellStyle name="Migliaia [0] 9 2 2" xfId="18900" xr:uid="{D11EB7E3-0EEC-4D00-94A1-ADF9EECAC08A}"/>
    <cellStyle name="Migliaia [0] 9 3" xfId="18899" xr:uid="{60C6462D-35D2-40C0-8DDA-639EA1BADD9A}"/>
    <cellStyle name="Migliaia 10" xfId="6103" xr:uid="{00000000-0005-0000-0000-0000E2170000}"/>
    <cellStyle name="Migliaia 10 2" xfId="6104" xr:uid="{00000000-0005-0000-0000-0000E3170000}"/>
    <cellStyle name="Migliaia 10 2 2" xfId="6105" xr:uid="{00000000-0005-0000-0000-0000E4170000}"/>
    <cellStyle name="Migliaia 10 2 2 2" xfId="18903" xr:uid="{FCF1FE96-7BAC-46EE-8DA2-966EFE250B60}"/>
    <cellStyle name="Migliaia 10 2 3" xfId="15102" xr:uid="{00000000-0005-0000-0000-0000E5170000}"/>
    <cellStyle name="Migliaia 10 2 3 2" xfId="25823" xr:uid="{3FDAE23D-ABCD-4521-8F85-B66C262901A7}"/>
    <cellStyle name="Migliaia 10 2 4" xfId="18902" xr:uid="{F53BF29D-BF26-499B-AFCB-CF9D0468E637}"/>
    <cellStyle name="Migliaia 10 3" xfId="6106" xr:uid="{00000000-0005-0000-0000-0000E6170000}"/>
    <cellStyle name="Migliaia 10 3 2" xfId="18904" xr:uid="{025ADA74-ACD6-49B0-841F-7D6F1D2B8DDC}"/>
    <cellStyle name="Migliaia 10 4" xfId="14961" xr:uid="{00000000-0005-0000-0000-0000E7170000}"/>
    <cellStyle name="Migliaia 10 5" xfId="18901" xr:uid="{42954969-A509-4683-A673-7EF3452C003E}"/>
    <cellStyle name="Migliaia 11" xfId="6107" xr:uid="{00000000-0005-0000-0000-0000E8170000}"/>
    <cellStyle name="Migliaia 11 2" xfId="6108" xr:uid="{00000000-0005-0000-0000-0000E9170000}"/>
    <cellStyle name="Migliaia 11 2 2" xfId="6109" xr:uid="{00000000-0005-0000-0000-0000EA170000}"/>
    <cellStyle name="Migliaia 11 2 2 2" xfId="18907" xr:uid="{68D02A5D-DA66-4BC4-B782-297E3E37FA9B}"/>
    <cellStyle name="Migliaia 11 2 3" xfId="15103" xr:uid="{00000000-0005-0000-0000-0000EB170000}"/>
    <cellStyle name="Migliaia 11 2 3 2" xfId="25824" xr:uid="{2FFF559E-6F28-4A19-9C9D-9144DB8CEB45}"/>
    <cellStyle name="Migliaia 11 2 4" xfId="18906" xr:uid="{C908E029-91A8-4F63-822E-7A9130BB4A15}"/>
    <cellStyle name="Migliaia 11 3" xfId="6110" xr:uid="{00000000-0005-0000-0000-0000EC170000}"/>
    <cellStyle name="Migliaia 11 3 2" xfId="18908" xr:uid="{EDD08F0B-3870-4C93-98FC-65521F9AB6A3}"/>
    <cellStyle name="Migliaia 11 4" xfId="14962" xr:uid="{00000000-0005-0000-0000-0000ED170000}"/>
    <cellStyle name="Migliaia 11 5" xfId="18905" xr:uid="{5293D020-9942-4806-BCF5-AB2810271F15}"/>
    <cellStyle name="Migliaia 12" xfId="6111" xr:uid="{00000000-0005-0000-0000-0000EE170000}"/>
    <cellStyle name="Migliaia 12 2" xfId="6112" xr:uid="{00000000-0005-0000-0000-0000EF170000}"/>
    <cellStyle name="Migliaia 12 2 2" xfId="6113" xr:uid="{00000000-0005-0000-0000-0000F0170000}"/>
    <cellStyle name="Migliaia 12 2 2 2" xfId="18911" xr:uid="{47FFE5BA-A4DA-4E60-B133-0EED7E513EBC}"/>
    <cellStyle name="Migliaia 12 2 3" xfId="15104" xr:uid="{00000000-0005-0000-0000-0000F1170000}"/>
    <cellStyle name="Migliaia 12 2 3 2" xfId="25825" xr:uid="{4751ACB1-228C-48FD-9B92-7AAE8650BE87}"/>
    <cellStyle name="Migliaia 12 2 4" xfId="18910" xr:uid="{8E191643-A01A-4F9D-A94C-72013BEBE7B0}"/>
    <cellStyle name="Migliaia 12 3" xfId="6114" xr:uid="{00000000-0005-0000-0000-0000F2170000}"/>
    <cellStyle name="Migliaia 12 3 2" xfId="18912" xr:uid="{B6E7FC5F-3249-4F23-B3C3-CA0D935E9A0D}"/>
    <cellStyle name="Migliaia 12 4" xfId="14963" xr:uid="{00000000-0005-0000-0000-0000F3170000}"/>
    <cellStyle name="Migliaia 12 5" xfId="18909" xr:uid="{0B9132D5-EEEA-4D63-B58E-96110F3982A1}"/>
    <cellStyle name="Migliaia 13" xfId="6115" xr:uid="{00000000-0005-0000-0000-0000F4170000}"/>
    <cellStyle name="Migliaia 13 2" xfId="6116" xr:uid="{00000000-0005-0000-0000-0000F5170000}"/>
    <cellStyle name="Migliaia 13 2 2" xfId="6117" xr:uid="{00000000-0005-0000-0000-0000F6170000}"/>
    <cellStyle name="Migliaia 13 2 2 2" xfId="18915" xr:uid="{4824B341-5EFE-4C0B-943C-111CDA20BC10}"/>
    <cellStyle name="Migliaia 13 2 3" xfId="15105" xr:uid="{00000000-0005-0000-0000-0000F7170000}"/>
    <cellStyle name="Migliaia 13 2 3 2" xfId="25826" xr:uid="{C6984EAF-98FC-40B1-8681-38A94459FAC5}"/>
    <cellStyle name="Migliaia 13 2 4" xfId="18914" xr:uid="{CE66D980-5BF8-4585-8C79-11AAA654F042}"/>
    <cellStyle name="Migliaia 13 3" xfId="6118" xr:uid="{00000000-0005-0000-0000-0000F8170000}"/>
    <cellStyle name="Migliaia 13 3 2" xfId="18916" xr:uid="{628FA255-5C54-426F-A9BA-2EEFB2C65631}"/>
    <cellStyle name="Migliaia 13 4" xfId="14964" xr:uid="{00000000-0005-0000-0000-0000F9170000}"/>
    <cellStyle name="Migliaia 13 5" xfId="18913" xr:uid="{2EB69D17-9FFE-4816-9C93-328E1B708725}"/>
    <cellStyle name="Migliaia 14" xfId="6119" xr:uid="{00000000-0005-0000-0000-0000FA170000}"/>
    <cellStyle name="Migliaia 14 2" xfId="6120" xr:uid="{00000000-0005-0000-0000-0000FB170000}"/>
    <cellStyle name="Migliaia 14 2 2" xfId="6121" xr:uid="{00000000-0005-0000-0000-0000FC170000}"/>
    <cellStyle name="Migliaia 14 2 2 2" xfId="18919" xr:uid="{D44FD46C-070F-4110-9C8A-6BF3FBE9FF03}"/>
    <cellStyle name="Migliaia 14 2 3" xfId="15106" xr:uid="{00000000-0005-0000-0000-0000FD170000}"/>
    <cellStyle name="Migliaia 14 2 3 2" xfId="25827" xr:uid="{C64AE085-5C22-47E9-B89A-61D9072A73C9}"/>
    <cellStyle name="Migliaia 14 2 4" xfId="18918" xr:uid="{BC08FBAE-F222-4671-8220-CA0A00222B5A}"/>
    <cellStyle name="Migliaia 14 3" xfId="6122" xr:uid="{00000000-0005-0000-0000-0000FE170000}"/>
    <cellStyle name="Migliaia 14 3 2" xfId="18920" xr:uid="{ECB95575-50C5-43E7-9899-9F7DB5E3E48F}"/>
    <cellStyle name="Migliaia 14 4" xfId="14965" xr:uid="{00000000-0005-0000-0000-0000FF170000}"/>
    <cellStyle name="Migliaia 14 5" xfId="18917" xr:uid="{7A95B982-6340-4170-9A38-0CE26BEC303F}"/>
    <cellStyle name="Migliaia 15" xfId="6123" xr:uid="{00000000-0005-0000-0000-000000180000}"/>
    <cellStyle name="Migliaia 15 2" xfId="6124" xr:uid="{00000000-0005-0000-0000-000001180000}"/>
    <cellStyle name="Migliaia 15 2 2" xfId="6125" xr:uid="{00000000-0005-0000-0000-000002180000}"/>
    <cellStyle name="Migliaia 15 2 2 2" xfId="18923" xr:uid="{E29664C4-69DB-4F88-B5FE-BA7AAA07EBF7}"/>
    <cellStyle name="Migliaia 15 2 3" xfId="15107" xr:uid="{00000000-0005-0000-0000-000003180000}"/>
    <cellStyle name="Migliaia 15 2 3 2" xfId="25828" xr:uid="{1ECC8D4D-DA3B-4185-B3FE-E8D39BED3CE2}"/>
    <cellStyle name="Migliaia 15 2 4" xfId="18922" xr:uid="{870AA0FF-8E74-4593-A9E3-D6A11AF6805F}"/>
    <cellStyle name="Migliaia 15 3" xfId="6126" xr:uid="{00000000-0005-0000-0000-000004180000}"/>
    <cellStyle name="Migliaia 15 3 2" xfId="18924" xr:uid="{A300D256-98E0-4322-A0BE-F9A776D36115}"/>
    <cellStyle name="Migliaia 15 4" xfId="14966" xr:uid="{00000000-0005-0000-0000-000005180000}"/>
    <cellStyle name="Migliaia 15 5" xfId="18921" xr:uid="{2C273440-E48F-42B7-8E51-349F519A1649}"/>
    <cellStyle name="Migliaia 16" xfId="6127" xr:uid="{00000000-0005-0000-0000-000006180000}"/>
    <cellStyle name="Migliaia 16 2" xfId="6128" xr:uid="{00000000-0005-0000-0000-000007180000}"/>
    <cellStyle name="Migliaia 16 2 2" xfId="6129" xr:uid="{00000000-0005-0000-0000-000008180000}"/>
    <cellStyle name="Migliaia 16 2 2 2" xfId="18927" xr:uid="{F248D12A-1BC0-4C98-9324-1C252A12BE6D}"/>
    <cellStyle name="Migliaia 16 2 3" xfId="15108" xr:uid="{00000000-0005-0000-0000-000009180000}"/>
    <cellStyle name="Migliaia 16 2 3 2" xfId="25829" xr:uid="{23AC16A3-10B4-44CB-AD25-8D955311049E}"/>
    <cellStyle name="Migliaia 16 2 4" xfId="18926" xr:uid="{3481AE1B-EF27-4E54-99BB-45184C7542BD}"/>
    <cellStyle name="Migliaia 16 3" xfId="6130" xr:uid="{00000000-0005-0000-0000-00000A180000}"/>
    <cellStyle name="Migliaia 16 3 2" xfId="18928" xr:uid="{D7629023-7874-48AD-8AD0-5CD7B7F94A74}"/>
    <cellStyle name="Migliaia 16 4" xfId="14967" xr:uid="{00000000-0005-0000-0000-00000B180000}"/>
    <cellStyle name="Migliaia 16 5" xfId="18925" xr:uid="{0181E4B4-18C8-48D9-BBC8-0F18836CD2A6}"/>
    <cellStyle name="Migliaia 17" xfId="6131" xr:uid="{00000000-0005-0000-0000-00000C180000}"/>
    <cellStyle name="Migliaia 17 2" xfId="6132" xr:uid="{00000000-0005-0000-0000-00000D180000}"/>
    <cellStyle name="Migliaia 17 2 2" xfId="6133" xr:uid="{00000000-0005-0000-0000-00000E180000}"/>
    <cellStyle name="Migliaia 17 2 2 2" xfId="18931" xr:uid="{F4143F02-5D89-4923-ABC0-B9D50F409C4E}"/>
    <cellStyle name="Migliaia 17 2 3" xfId="15109" xr:uid="{00000000-0005-0000-0000-00000F180000}"/>
    <cellStyle name="Migliaia 17 2 3 2" xfId="25830" xr:uid="{35C3532D-F0D7-4337-AD09-82A057B5753C}"/>
    <cellStyle name="Migliaia 17 2 4" xfId="18930" xr:uid="{BE0E5430-235C-4F09-BA51-3459CD694A6C}"/>
    <cellStyle name="Migliaia 17 3" xfId="6134" xr:uid="{00000000-0005-0000-0000-000010180000}"/>
    <cellStyle name="Migliaia 17 3 2" xfId="18932" xr:uid="{D9908FD9-C7B0-41F1-B9E5-919D5E17036B}"/>
    <cellStyle name="Migliaia 17 4" xfId="14968" xr:uid="{00000000-0005-0000-0000-000011180000}"/>
    <cellStyle name="Migliaia 17 5" xfId="18929" xr:uid="{12343A52-673D-476D-8B64-30900A05AC23}"/>
    <cellStyle name="Migliaia 18" xfId="6135" xr:uid="{00000000-0005-0000-0000-000012180000}"/>
    <cellStyle name="Migliaia 18 2" xfId="6136" xr:uid="{00000000-0005-0000-0000-000013180000}"/>
    <cellStyle name="Migliaia 18 2 2" xfId="6137" xr:uid="{00000000-0005-0000-0000-000014180000}"/>
    <cellStyle name="Migliaia 18 2 2 2" xfId="18935" xr:uid="{AB0B909A-F714-4D7F-9C5E-EBE331BFFCFF}"/>
    <cellStyle name="Migliaia 18 2 3" xfId="15110" xr:uid="{00000000-0005-0000-0000-000015180000}"/>
    <cellStyle name="Migliaia 18 2 3 2" xfId="25831" xr:uid="{01A6C16A-6F7A-4E05-A8D6-0C0F051EF534}"/>
    <cellStyle name="Migliaia 18 2 4" xfId="18934" xr:uid="{1AC0BB0E-1F42-47B7-9A46-46D791FE281B}"/>
    <cellStyle name="Migliaia 18 3" xfId="6138" xr:uid="{00000000-0005-0000-0000-000016180000}"/>
    <cellStyle name="Migliaia 18 3 2" xfId="18936" xr:uid="{FE73388C-3F17-4607-9E64-735AC60802AD}"/>
    <cellStyle name="Migliaia 18 4" xfId="14969" xr:uid="{00000000-0005-0000-0000-000017180000}"/>
    <cellStyle name="Migliaia 18 5" xfId="18933" xr:uid="{091CFC70-0BDB-4B50-A034-7397D6A57DEB}"/>
    <cellStyle name="Migliaia 19" xfId="6139" xr:uid="{00000000-0005-0000-0000-000018180000}"/>
    <cellStyle name="Migliaia 19 2" xfId="6140" xr:uid="{00000000-0005-0000-0000-000019180000}"/>
    <cellStyle name="Migliaia 19 2 2" xfId="6141" xr:uid="{00000000-0005-0000-0000-00001A180000}"/>
    <cellStyle name="Migliaia 19 2 2 2" xfId="18939" xr:uid="{4995CC5F-D113-4596-AC8B-16FD61E6E055}"/>
    <cellStyle name="Migliaia 19 2 3" xfId="15111" xr:uid="{00000000-0005-0000-0000-00001B180000}"/>
    <cellStyle name="Migliaia 19 2 3 2" xfId="25832" xr:uid="{DFE257D2-AAF4-4029-BAC8-06CB9C2999CF}"/>
    <cellStyle name="Migliaia 19 2 4" xfId="18938" xr:uid="{C1756F81-3A40-4A00-AAA7-0B64E64BC473}"/>
    <cellStyle name="Migliaia 19 3" xfId="6142" xr:uid="{00000000-0005-0000-0000-00001C180000}"/>
    <cellStyle name="Migliaia 19 3 2" xfId="18940" xr:uid="{2528FA8A-ED64-402E-ACD4-959157ADFB58}"/>
    <cellStyle name="Migliaia 19 4" xfId="14970" xr:uid="{00000000-0005-0000-0000-00001D180000}"/>
    <cellStyle name="Migliaia 19 5" xfId="18937" xr:uid="{3BC1B147-84BE-4764-9715-6A08778584EB}"/>
    <cellStyle name="Migliaia 2" xfId="6143" xr:uid="{00000000-0005-0000-0000-00001E180000}"/>
    <cellStyle name="Migliaia 2 2" xfId="6144" xr:uid="{00000000-0005-0000-0000-00001F180000}"/>
    <cellStyle name="Migliaia 2 2 2" xfId="6145" xr:uid="{00000000-0005-0000-0000-000020180000}"/>
    <cellStyle name="Migliaia 2 2 2 2" xfId="6146" xr:uid="{00000000-0005-0000-0000-000021180000}"/>
    <cellStyle name="Migliaia 2 2 2 2 2" xfId="18944" xr:uid="{8B80D170-C64D-41D8-B8A1-CEF421295209}"/>
    <cellStyle name="Migliaia 2 2 2 3" xfId="15113" xr:uid="{00000000-0005-0000-0000-000022180000}"/>
    <cellStyle name="Migliaia 2 2 2 3 2" xfId="25834" xr:uid="{9EB1C272-B129-4A5A-B201-6DD57E5940F8}"/>
    <cellStyle name="Migliaia 2 2 2 4" xfId="18943" xr:uid="{CE6C1388-E1DF-4960-8901-7933E79E2C79}"/>
    <cellStyle name="Migliaia 2 2 3" xfId="6147" xr:uid="{00000000-0005-0000-0000-000023180000}"/>
    <cellStyle name="Migliaia 2 2 3 2" xfId="18945" xr:uid="{8C0C03A3-C747-4A1A-AC5E-8DC5C12466C8}"/>
    <cellStyle name="Migliaia 2 2 4" xfId="14972" xr:uid="{00000000-0005-0000-0000-000024180000}"/>
    <cellStyle name="Migliaia 2 2 5" xfId="18942" xr:uid="{D9107916-B27E-4EC5-8439-999696DAF7D0}"/>
    <cellStyle name="Migliaia 2 3" xfId="6148" xr:uid="{00000000-0005-0000-0000-000025180000}"/>
    <cellStyle name="Migliaia 2 3 2" xfId="6149" xr:uid="{00000000-0005-0000-0000-000026180000}"/>
    <cellStyle name="Migliaia 2 3 2 2" xfId="18947" xr:uid="{9F202564-D26D-403D-B662-3335D419C23C}"/>
    <cellStyle name="Migliaia 2 3 3" xfId="15112" xr:uid="{00000000-0005-0000-0000-000027180000}"/>
    <cellStyle name="Migliaia 2 3 3 2" xfId="25833" xr:uid="{71C86ED5-EA12-4DAB-9758-47B21105833D}"/>
    <cellStyle name="Migliaia 2 3 4" xfId="18946" xr:uid="{4879CAC2-A55D-4C1C-BC9B-C530239B3B0C}"/>
    <cellStyle name="Migliaia 2 4" xfId="6150" xr:uid="{00000000-0005-0000-0000-000028180000}"/>
    <cellStyle name="Migliaia 2 4 2" xfId="18948" xr:uid="{AE3605CA-8ECC-4147-89D0-BDDE14FFF0CF}"/>
    <cellStyle name="Migliaia 2 5" xfId="14971" xr:uid="{00000000-0005-0000-0000-000029180000}"/>
    <cellStyle name="Migliaia 2 6" xfId="18941" xr:uid="{0D621566-0733-408F-9E27-9A7135DD5FBD}"/>
    <cellStyle name="Migliaia 20" xfId="6151" xr:uid="{00000000-0005-0000-0000-00002A180000}"/>
    <cellStyle name="Migliaia 20 2" xfId="6152" xr:uid="{00000000-0005-0000-0000-00002B180000}"/>
    <cellStyle name="Migliaia 20 2 2" xfId="6153" xr:uid="{00000000-0005-0000-0000-00002C180000}"/>
    <cellStyle name="Migliaia 20 2 2 2" xfId="18951" xr:uid="{C3F9886B-D4AC-4B68-AA48-46238E8F3217}"/>
    <cellStyle name="Migliaia 20 2 3" xfId="15114" xr:uid="{00000000-0005-0000-0000-00002D180000}"/>
    <cellStyle name="Migliaia 20 2 3 2" xfId="25835" xr:uid="{400A9959-FA1D-493F-AC34-911B7A716DBC}"/>
    <cellStyle name="Migliaia 20 2 4" xfId="18950" xr:uid="{DE3C2791-4451-4FEB-8C27-EDADFFEA63A0}"/>
    <cellStyle name="Migliaia 20 3" xfId="6154" xr:uid="{00000000-0005-0000-0000-00002E180000}"/>
    <cellStyle name="Migliaia 20 3 2" xfId="18952" xr:uid="{CE882B90-C456-4AEF-991F-D5187888BA91}"/>
    <cellStyle name="Migliaia 20 4" xfId="14973" xr:uid="{00000000-0005-0000-0000-00002F180000}"/>
    <cellStyle name="Migliaia 20 5" xfId="18949" xr:uid="{4F6861A1-1C48-4D22-A5B2-266F42A1CAFA}"/>
    <cellStyle name="Migliaia 21" xfId="6155" xr:uid="{00000000-0005-0000-0000-000030180000}"/>
    <cellStyle name="Migliaia 21 2" xfId="6156" xr:uid="{00000000-0005-0000-0000-000031180000}"/>
    <cellStyle name="Migliaia 21 2 2" xfId="6157" xr:uid="{00000000-0005-0000-0000-000032180000}"/>
    <cellStyle name="Migliaia 21 2 2 2" xfId="18955" xr:uid="{9CA5F39E-49CB-4618-85A9-2D8F556AAE6C}"/>
    <cellStyle name="Migliaia 21 2 3" xfId="15115" xr:uid="{00000000-0005-0000-0000-000033180000}"/>
    <cellStyle name="Migliaia 21 2 3 2" xfId="25836" xr:uid="{C74D4E1E-6EAD-4D34-8380-3E0FD104B334}"/>
    <cellStyle name="Migliaia 21 2 4" xfId="18954" xr:uid="{1DFED7FC-1F11-4D5A-A4B6-23E8AC574AD0}"/>
    <cellStyle name="Migliaia 21 3" xfId="6158" xr:uid="{00000000-0005-0000-0000-000034180000}"/>
    <cellStyle name="Migliaia 21 3 2" xfId="18956" xr:uid="{FE65BE8C-A7E2-413F-BC78-CC3F1FF41B20}"/>
    <cellStyle name="Migliaia 21 4" xfId="14974" xr:uid="{00000000-0005-0000-0000-000035180000}"/>
    <cellStyle name="Migliaia 21 5" xfId="18953" xr:uid="{2FB20D8E-95C7-43ED-B00C-362329C972E1}"/>
    <cellStyle name="Migliaia 22" xfId="6159" xr:uid="{00000000-0005-0000-0000-000036180000}"/>
    <cellStyle name="Migliaia 22 2" xfId="6160" xr:uid="{00000000-0005-0000-0000-000037180000}"/>
    <cellStyle name="Migliaia 22 2 2" xfId="6161" xr:uid="{00000000-0005-0000-0000-000038180000}"/>
    <cellStyle name="Migliaia 22 2 2 2" xfId="18959" xr:uid="{5A5A9A81-06C3-49CB-93B6-A19BF6D32FDE}"/>
    <cellStyle name="Migliaia 22 2 3" xfId="15116" xr:uid="{00000000-0005-0000-0000-000039180000}"/>
    <cellStyle name="Migliaia 22 2 3 2" xfId="25837" xr:uid="{EEDD0586-B702-45CD-AF9E-7AB87573A0C7}"/>
    <cellStyle name="Migliaia 22 2 4" xfId="18958" xr:uid="{CA2EE435-808F-442D-83B7-4B0D9CD1F93F}"/>
    <cellStyle name="Migliaia 22 3" xfId="6162" xr:uid="{00000000-0005-0000-0000-00003A180000}"/>
    <cellStyle name="Migliaia 22 3 2" xfId="18960" xr:uid="{BBAF3B6A-03D7-4728-B9ED-A231677DAEB7}"/>
    <cellStyle name="Migliaia 22 4" xfId="14975" xr:uid="{00000000-0005-0000-0000-00003B180000}"/>
    <cellStyle name="Migliaia 22 5" xfId="18957" xr:uid="{9082D5F1-BF89-42BF-BBA1-F2256428EAE5}"/>
    <cellStyle name="Migliaia 23" xfId="6163" xr:uid="{00000000-0005-0000-0000-00003C180000}"/>
    <cellStyle name="Migliaia 23 2" xfId="6164" xr:uid="{00000000-0005-0000-0000-00003D180000}"/>
    <cellStyle name="Migliaia 23 2 2" xfId="6165" xr:uid="{00000000-0005-0000-0000-00003E180000}"/>
    <cellStyle name="Migliaia 23 2 2 2" xfId="18963" xr:uid="{548FCEEA-B6D3-4DE3-8ABD-6F873DD31865}"/>
    <cellStyle name="Migliaia 23 2 3" xfId="15117" xr:uid="{00000000-0005-0000-0000-00003F180000}"/>
    <cellStyle name="Migliaia 23 2 3 2" xfId="25838" xr:uid="{2011F533-471B-4D60-B5B6-0AE06D6C0BA8}"/>
    <cellStyle name="Migliaia 23 2 4" xfId="18962" xr:uid="{AD097C67-C22D-404E-9971-E3D8A41761BA}"/>
    <cellStyle name="Migliaia 23 3" xfId="6166" xr:uid="{00000000-0005-0000-0000-000040180000}"/>
    <cellStyle name="Migliaia 23 3 2" xfId="18964" xr:uid="{B461CF00-2BBC-4304-B7B4-242C9AC2C3DE}"/>
    <cellStyle name="Migliaia 23 4" xfId="14976" xr:uid="{00000000-0005-0000-0000-000041180000}"/>
    <cellStyle name="Migliaia 23 5" xfId="18961" xr:uid="{889670CA-3FA5-4566-8EB9-FBF9B18A8F24}"/>
    <cellStyle name="Migliaia 24" xfId="6167" xr:uid="{00000000-0005-0000-0000-000042180000}"/>
    <cellStyle name="Migliaia 24 2" xfId="6168" xr:uid="{00000000-0005-0000-0000-000043180000}"/>
    <cellStyle name="Migliaia 24 2 2" xfId="6169" xr:uid="{00000000-0005-0000-0000-000044180000}"/>
    <cellStyle name="Migliaia 24 2 2 2" xfId="18967" xr:uid="{3C2E3BC9-8E2D-46B7-AD65-78FC03186C12}"/>
    <cellStyle name="Migliaia 24 2 3" xfId="15118" xr:uid="{00000000-0005-0000-0000-000045180000}"/>
    <cellStyle name="Migliaia 24 2 3 2" xfId="25839" xr:uid="{9A1B70C0-D78C-4882-9034-DB96DAD9145F}"/>
    <cellStyle name="Migliaia 24 2 4" xfId="18966" xr:uid="{585129BE-30E6-4C14-8879-90451F613CD5}"/>
    <cellStyle name="Migliaia 24 3" xfId="6170" xr:uid="{00000000-0005-0000-0000-000046180000}"/>
    <cellStyle name="Migliaia 24 3 2" xfId="18968" xr:uid="{19A1394D-A9B8-40F8-934C-80945186BF6A}"/>
    <cellStyle name="Migliaia 24 4" xfId="14977" xr:uid="{00000000-0005-0000-0000-000047180000}"/>
    <cellStyle name="Migliaia 24 5" xfId="18965" xr:uid="{B000C6A2-CCF2-43A7-B42E-1AF25C940469}"/>
    <cellStyle name="Migliaia 25" xfId="6171" xr:uid="{00000000-0005-0000-0000-000048180000}"/>
    <cellStyle name="Migliaia 25 2" xfId="6172" xr:uid="{00000000-0005-0000-0000-000049180000}"/>
    <cellStyle name="Migliaia 25 2 2" xfId="6173" xr:uid="{00000000-0005-0000-0000-00004A180000}"/>
    <cellStyle name="Migliaia 25 2 2 2" xfId="18971" xr:uid="{1848FF49-680F-4BCA-A0A1-512C2637F796}"/>
    <cellStyle name="Migliaia 25 2 3" xfId="15119" xr:uid="{00000000-0005-0000-0000-00004B180000}"/>
    <cellStyle name="Migliaia 25 2 3 2" xfId="25840" xr:uid="{1171FF0C-F9DA-44F3-AA6E-C674E56AF9EE}"/>
    <cellStyle name="Migliaia 25 2 4" xfId="18970" xr:uid="{0B5C0392-429A-4AC9-B2C7-58BD1F609FC0}"/>
    <cellStyle name="Migliaia 25 3" xfId="6174" xr:uid="{00000000-0005-0000-0000-00004C180000}"/>
    <cellStyle name="Migliaia 25 3 2" xfId="18972" xr:uid="{5DEB1F0B-8A4A-4BCD-951E-870E2B3A6E24}"/>
    <cellStyle name="Migliaia 25 4" xfId="14978" xr:uid="{00000000-0005-0000-0000-00004D180000}"/>
    <cellStyle name="Migliaia 25 5" xfId="18969" xr:uid="{5D1235FF-84A7-4FB9-A045-31EF556E5E07}"/>
    <cellStyle name="Migliaia 26" xfId="6175" xr:uid="{00000000-0005-0000-0000-00004E180000}"/>
    <cellStyle name="Migliaia 26 2" xfId="6176" xr:uid="{00000000-0005-0000-0000-00004F180000}"/>
    <cellStyle name="Migliaia 26 2 2" xfId="6177" xr:uid="{00000000-0005-0000-0000-000050180000}"/>
    <cellStyle name="Migliaia 26 2 2 2" xfId="18975" xr:uid="{8C332757-55F2-4F02-964D-24E58E75E7B9}"/>
    <cellStyle name="Migliaia 26 2 3" xfId="15120" xr:uid="{00000000-0005-0000-0000-000051180000}"/>
    <cellStyle name="Migliaia 26 2 3 2" xfId="25841" xr:uid="{1F571505-5EC4-4776-8B36-72D79A049D09}"/>
    <cellStyle name="Migliaia 26 2 4" xfId="18974" xr:uid="{681CBFB0-2844-430A-BAB2-C542CD8BC4DD}"/>
    <cellStyle name="Migliaia 26 3" xfId="6178" xr:uid="{00000000-0005-0000-0000-000052180000}"/>
    <cellStyle name="Migliaia 26 3 2" xfId="18976" xr:uid="{7C0A7BBF-D2AB-457A-AE66-D54621C3C16B}"/>
    <cellStyle name="Migliaia 26 4" xfId="14979" xr:uid="{00000000-0005-0000-0000-000053180000}"/>
    <cellStyle name="Migliaia 26 5" xfId="18973" xr:uid="{FFFE80EF-FBEE-48BC-A89F-6CFA6A90EA12}"/>
    <cellStyle name="Migliaia 27" xfId="6179" xr:uid="{00000000-0005-0000-0000-000054180000}"/>
    <cellStyle name="Migliaia 27 2" xfId="6180" xr:uid="{00000000-0005-0000-0000-000055180000}"/>
    <cellStyle name="Migliaia 27 2 2" xfId="6181" xr:uid="{00000000-0005-0000-0000-000056180000}"/>
    <cellStyle name="Migliaia 27 2 2 2" xfId="18979" xr:uid="{D2532F00-6A2D-4600-9750-29C981A9AF5B}"/>
    <cellStyle name="Migliaia 27 2 3" xfId="15121" xr:uid="{00000000-0005-0000-0000-000057180000}"/>
    <cellStyle name="Migliaia 27 2 3 2" xfId="25842" xr:uid="{2D7658D1-F8AA-4D92-B854-E7AE570DF450}"/>
    <cellStyle name="Migliaia 27 2 4" xfId="18978" xr:uid="{6DB7D0D3-091E-43F5-9FB5-0DF2B834121D}"/>
    <cellStyle name="Migliaia 27 3" xfId="6182" xr:uid="{00000000-0005-0000-0000-000058180000}"/>
    <cellStyle name="Migliaia 27 3 2" xfId="18980" xr:uid="{336A3B68-26D4-4F8B-81D8-141516B14B24}"/>
    <cellStyle name="Migliaia 27 4" xfId="14980" xr:uid="{00000000-0005-0000-0000-000059180000}"/>
    <cellStyle name="Migliaia 27 5" xfId="18977" xr:uid="{61643830-F51D-4B87-B30E-2F09328AA163}"/>
    <cellStyle name="Migliaia 28" xfId="6183" xr:uid="{00000000-0005-0000-0000-00005A180000}"/>
    <cellStyle name="Migliaia 28 2" xfId="6184" xr:uid="{00000000-0005-0000-0000-00005B180000}"/>
    <cellStyle name="Migliaia 28 2 2" xfId="6185" xr:uid="{00000000-0005-0000-0000-00005C180000}"/>
    <cellStyle name="Migliaia 28 2 2 2" xfId="18983" xr:uid="{F45B78BB-197C-4BC8-AF7A-BE3D016E40B6}"/>
    <cellStyle name="Migliaia 28 2 3" xfId="15122" xr:uid="{00000000-0005-0000-0000-00005D180000}"/>
    <cellStyle name="Migliaia 28 2 3 2" xfId="25843" xr:uid="{4DB0834E-7C45-4A17-A82A-35AD548339C2}"/>
    <cellStyle name="Migliaia 28 2 4" xfId="18982" xr:uid="{1FCAB4EB-49C3-41AC-8684-7ACECED0B2C8}"/>
    <cellStyle name="Migliaia 28 3" xfId="6186" xr:uid="{00000000-0005-0000-0000-00005E180000}"/>
    <cellStyle name="Migliaia 28 3 2" xfId="18984" xr:uid="{781AF386-9A5F-4AB1-BEC8-6E5C0DD122D2}"/>
    <cellStyle name="Migliaia 28 4" xfId="14981" xr:uid="{00000000-0005-0000-0000-00005F180000}"/>
    <cellStyle name="Migliaia 28 5" xfId="18981" xr:uid="{90D943E9-78C0-4F25-8163-85B8F609E3C0}"/>
    <cellStyle name="Migliaia 29" xfId="6187" xr:uid="{00000000-0005-0000-0000-000060180000}"/>
    <cellStyle name="Migliaia 29 2" xfId="6188" xr:uid="{00000000-0005-0000-0000-000061180000}"/>
    <cellStyle name="Migliaia 29 2 2" xfId="15123" xr:uid="{00000000-0005-0000-0000-000062180000}"/>
    <cellStyle name="Migliaia 29 2 2 2" xfId="25844" xr:uid="{A6631678-C5F2-419A-8F8B-892A5E7EE779}"/>
    <cellStyle name="Migliaia 29 3" xfId="14778" xr:uid="{00000000-0005-0000-0000-000063180000}"/>
    <cellStyle name="Migliaia 29 4" xfId="14982" xr:uid="{00000000-0005-0000-0000-000064180000}"/>
    <cellStyle name="Migliaia 29 4 2" xfId="25738" xr:uid="{85BEE3E4-4A75-4BEA-A8DE-CE777FE27327}"/>
    <cellStyle name="Migliaia 3" xfId="6189" xr:uid="{00000000-0005-0000-0000-000065180000}"/>
    <cellStyle name="Migliaia 3 2" xfId="6190" xr:uid="{00000000-0005-0000-0000-000066180000}"/>
    <cellStyle name="Migliaia 3 2 2" xfId="6191" xr:uid="{00000000-0005-0000-0000-000067180000}"/>
    <cellStyle name="Migliaia 3 2 2 2" xfId="6192" xr:uid="{00000000-0005-0000-0000-000068180000}"/>
    <cellStyle name="Migliaia 3 2 2 2 2" xfId="18988" xr:uid="{F964C25B-B630-4827-8D66-CCD126065EF9}"/>
    <cellStyle name="Migliaia 3 2 2 3" xfId="15125" xr:uid="{00000000-0005-0000-0000-000069180000}"/>
    <cellStyle name="Migliaia 3 2 2 3 2" xfId="25846" xr:uid="{04B0C732-D315-4D8F-BCA0-6E6F92B54AAE}"/>
    <cellStyle name="Migliaia 3 2 2 4" xfId="18987" xr:uid="{C4139E78-F04D-4AB3-AD32-7C98F35E5C1D}"/>
    <cellStyle name="Migliaia 3 2 3" xfId="6193" xr:uid="{00000000-0005-0000-0000-00006A180000}"/>
    <cellStyle name="Migliaia 3 2 3 2" xfId="18989" xr:uid="{0B48D601-783F-4F54-BF4C-2B01416B3D1D}"/>
    <cellStyle name="Migliaia 3 2 4" xfId="14984" xr:uid="{00000000-0005-0000-0000-00006B180000}"/>
    <cellStyle name="Migliaia 3 2 5" xfId="18986" xr:uid="{B1FC0C90-F68B-4605-9735-5179C70474B9}"/>
    <cellStyle name="Migliaia 3 3" xfId="6194" xr:uid="{00000000-0005-0000-0000-00006C180000}"/>
    <cellStyle name="Migliaia 3 3 2" xfId="6195" xr:uid="{00000000-0005-0000-0000-00006D180000}"/>
    <cellStyle name="Migliaia 3 3 2 2" xfId="18991" xr:uid="{DBF9F9B0-EF54-4AE1-B2FB-1704B82D610B}"/>
    <cellStyle name="Migliaia 3 3 3" xfId="15124" xr:uid="{00000000-0005-0000-0000-00006E180000}"/>
    <cellStyle name="Migliaia 3 3 3 2" xfId="25845" xr:uid="{CCDA7B09-FF7A-41EB-B243-54FD7A48E9FB}"/>
    <cellStyle name="Migliaia 3 3 4" xfId="18990" xr:uid="{D0F6C792-3EDC-4764-9E8E-A76F79BD9047}"/>
    <cellStyle name="Migliaia 3 4" xfId="6196" xr:uid="{00000000-0005-0000-0000-00006F180000}"/>
    <cellStyle name="Migliaia 3 4 2" xfId="18992" xr:uid="{0FD59416-9EFC-448F-A730-1B29E45AD8BC}"/>
    <cellStyle name="Migliaia 3 5" xfId="14983" xr:uid="{00000000-0005-0000-0000-000070180000}"/>
    <cellStyle name="Migliaia 3 6" xfId="18985" xr:uid="{39A56E50-2641-4DDA-AE00-58B21EFD5E03}"/>
    <cellStyle name="Migliaia 30" xfId="6197" xr:uid="{00000000-0005-0000-0000-000071180000}"/>
    <cellStyle name="Migliaia 30 2" xfId="6198" xr:uid="{00000000-0005-0000-0000-000072180000}"/>
    <cellStyle name="Migliaia 30 2 2" xfId="15126" xr:uid="{00000000-0005-0000-0000-000073180000}"/>
    <cellStyle name="Migliaia 30 2 2 2" xfId="25847" xr:uid="{BA47B851-C9F0-465A-B89A-40EB7DFA7A12}"/>
    <cellStyle name="Migliaia 30 3" xfId="14779" xr:uid="{00000000-0005-0000-0000-000074180000}"/>
    <cellStyle name="Migliaia 30 4" xfId="14985" xr:uid="{00000000-0005-0000-0000-000075180000}"/>
    <cellStyle name="Migliaia 30 4 2" xfId="25739" xr:uid="{A5A3797D-325E-452F-8BAA-C94D82A697D7}"/>
    <cellStyle name="Migliaia 31" xfId="6199" xr:uid="{00000000-0005-0000-0000-000076180000}"/>
    <cellStyle name="Migliaia 31 2" xfId="6200" xr:uid="{00000000-0005-0000-0000-000077180000}"/>
    <cellStyle name="Migliaia 31 2 2" xfId="6201" xr:uid="{00000000-0005-0000-0000-000078180000}"/>
    <cellStyle name="Migliaia 31 2 2 2" xfId="6202" xr:uid="{00000000-0005-0000-0000-000079180000}"/>
    <cellStyle name="Migliaia 31 2 2 2 2" xfId="18996" xr:uid="{6C5D0A8B-AC3A-446B-8BC0-9CF66CF7CFBB}"/>
    <cellStyle name="Migliaia 31 2 2 3" xfId="18995" xr:uid="{4C50B4DF-4E2F-417C-8D26-1136C76C1163}"/>
    <cellStyle name="Migliaia 31 2 3" xfId="6203" xr:uid="{00000000-0005-0000-0000-00007A180000}"/>
    <cellStyle name="Migliaia 31 2 3 2" xfId="18997" xr:uid="{84753955-CD43-41F1-B813-13936D589816}"/>
    <cellStyle name="Migliaia 31 2 4" xfId="15127" xr:uid="{00000000-0005-0000-0000-00007B180000}"/>
    <cellStyle name="Migliaia 31 2 4 2" xfId="25848" xr:uid="{7E662768-C8C0-48F3-A650-4D838B10B292}"/>
    <cellStyle name="Migliaia 31 2 5" xfId="18994" xr:uid="{7A6D3647-F007-4889-87C9-6B976BDD9545}"/>
    <cellStyle name="Migliaia 31 3" xfId="6204" xr:uid="{00000000-0005-0000-0000-00007C180000}"/>
    <cellStyle name="Migliaia 31 3 2" xfId="6205" xr:uid="{00000000-0005-0000-0000-00007D180000}"/>
    <cellStyle name="Migliaia 31 3 2 2" xfId="18999" xr:uid="{80DB621A-C711-44C8-B8E5-DB619709E127}"/>
    <cellStyle name="Migliaia 31 3 3" xfId="18998" xr:uid="{0B07B190-6444-4BFB-A8F7-2D617FC77EC6}"/>
    <cellStyle name="Migliaia 31 4" xfId="6206" xr:uid="{00000000-0005-0000-0000-00007E180000}"/>
    <cellStyle name="Migliaia 31 4 2" xfId="19000" xr:uid="{03C17812-C428-4A9C-B4AC-4E4239A447B0}"/>
    <cellStyle name="Migliaia 31 5" xfId="6207" xr:uid="{00000000-0005-0000-0000-00007F180000}"/>
    <cellStyle name="Migliaia 31 5 2" xfId="19001" xr:uid="{39A6D59D-6693-45FE-96A4-29B976E202C6}"/>
    <cellStyle name="Migliaia 31 6" xfId="14986" xr:uid="{00000000-0005-0000-0000-000080180000}"/>
    <cellStyle name="Migliaia 31 7" xfId="18993" xr:uid="{CB553DAF-EB4E-44A2-9FB7-6D5F9E564D22}"/>
    <cellStyle name="Migliaia 32" xfId="6208" xr:uid="{00000000-0005-0000-0000-000081180000}"/>
    <cellStyle name="Migliaia 32 2" xfId="6209" xr:uid="{00000000-0005-0000-0000-000082180000}"/>
    <cellStyle name="Migliaia 32 2 2" xfId="6210" xr:uid="{00000000-0005-0000-0000-000083180000}"/>
    <cellStyle name="Migliaia 32 2 2 2" xfId="19004" xr:uid="{2FE0A74E-7FC0-47CC-AD36-B20A2F4F86EB}"/>
    <cellStyle name="Migliaia 32 2 3" xfId="15128" xr:uid="{00000000-0005-0000-0000-000084180000}"/>
    <cellStyle name="Migliaia 32 2 3 2" xfId="25849" xr:uid="{40B5918E-82E1-4864-8694-3DE8B5F88129}"/>
    <cellStyle name="Migliaia 32 2 4" xfId="19003" xr:uid="{8E636394-E2EB-41FC-89D6-D83133F20DF7}"/>
    <cellStyle name="Migliaia 32 3" xfId="6211" xr:uid="{00000000-0005-0000-0000-000085180000}"/>
    <cellStyle name="Migliaia 32 3 2" xfId="19005" xr:uid="{0884016B-B288-425E-B958-BB2524246223}"/>
    <cellStyle name="Migliaia 32 4" xfId="6212" xr:uid="{00000000-0005-0000-0000-000086180000}"/>
    <cellStyle name="Migliaia 32 4 2" xfId="19006" xr:uid="{567E411C-991B-474F-BBA5-98A2CEBBB4BE}"/>
    <cellStyle name="Migliaia 32 5" xfId="14987" xr:uid="{00000000-0005-0000-0000-000087180000}"/>
    <cellStyle name="Migliaia 32 6" xfId="19002" xr:uid="{9273626D-0979-4767-8AF2-24EA1B87294E}"/>
    <cellStyle name="Migliaia 33" xfId="6213" xr:uid="{00000000-0005-0000-0000-000088180000}"/>
    <cellStyle name="Migliaia 33 2" xfId="6214" xr:uid="{00000000-0005-0000-0000-000089180000}"/>
    <cellStyle name="Migliaia 33 2 2" xfId="6215" xr:uid="{00000000-0005-0000-0000-00008A180000}"/>
    <cellStyle name="Migliaia 33 2 2 2" xfId="19009" xr:uid="{C8B5044D-C29F-4928-883E-51B5405A4B0F}"/>
    <cellStyle name="Migliaia 33 2 3" xfId="15129" xr:uid="{00000000-0005-0000-0000-00008B180000}"/>
    <cellStyle name="Migliaia 33 2 3 2" xfId="25850" xr:uid="{F329EC53-F740-4F58-AEE9-0DABB4AAF7FA}"/>
    <cellStyle name="Migliaia 33 2 4" xfId="19008" xr:uid="{2A65443A-B59B-470B-977A-AACDCA3232D1}"/>
    <cellStyle name="Migliaia 33 3" xfId="6216" xr:uid="{00000000-0005-0000-0000-00008C180000}"/>
    <cellStyle name="Migliaia 33 3 2" xfId="19010" xr:uid="{6C99D372-1392-4D24-8FB7-AD12155292AA}"/>
    <cellStyle name="Migliaia 33 4" xfId="6217" xr:uid="{00000000-0005-0000-0000-00008D180000}"/>
    <cellStyle name="Migliaia 33 4 2" xfId="19011" xr:uid="{A3937C35-1906-4AA7-A543-E11CF4342ECC}"/>
    <cellStyle name="Migliaia 33 5" xfId="14988" xr:uid="{00000000-0005-0000-0000-00008E180000}"/>
    <cellStyle name="Migliaia 33 6" xfId="19007" xr:uid="{5287F14C-5671-4464-861C-41795C273540}"/>
    <cellStyle name="Migliaia 34" xfId="6218" xr:uid="{00000000-0005-0000-0000-00008F180000}"/>
    <cellStyle name="Migliaia 34 2" xfId="6219" xr:uid="{00000000-0005-0000-0000-000090180000}"/>
    <cellStyle name="Migliaia 34 2 2" xfId="19013" xr:uid="{5110AA4B-75CD-4963-A735-01D14CD8165F}"/>
    <cellStyle name="Migliaia 34 3" xfId="19012" xr:uid="{733254A8-39DF-4E2C-A164-71A1FA1776AB}"/>
    <cellStyle name="Migliaia 35" xfId="6220" xr:uid="{00000000-0005-0000-0000-000091180000}"/>
    <cellStyle name="Migliaia 35 2" xfId="6221" xr:uid="{00000000-0005-0000-0000-000092180000}"/>
    <cellStyle name="Migliaia 35 2 2" xfId="19015" xr:uid="{1D5DA728-E9A4-4A1F-A323-3DB0ECC3BB09}"/>
    <cellStyle name="Migliaia 35 3" xfId="19014" xr:uid="{7A4D479C-C1B0-4BA7-BE31-1B1B9AF0F9F7}"/>
    <cellStyle name="Migliaia 36" xfId="6222" xr:uid="{00000000-0005-0000-0000-000093180000}"/>
    <cellStyle name="Migliaia 36 2" xfId="6223" xr:uid="{00000000-0005-0000-0000-000094180000}"/>
    <cellStyle name="Migliaia 36 2 2" xfId="19017" xr:uid="{64F4B2A3-B25E-4897-8F9F-3E0B52CE16F5}"/>
    <cellStyle name="Migliaia 36 3" xfId="19016" xr:uid="{D9841DE0-A174-4A27-A451-6130655385F5}"/>
    <cellStyle name="Migliaia 37" xfId="6224" xr:uid="{00000000-0005-0000-0000-000095180000}"/>
    <cellStyle name="Migliaia 37 2" xfId="6225" xr:uid="{00000000-0005-0000-0000-000096180000}"/>
    <cellStyle name="Migliaia 37 2 2" xfId="19019" xr:uid="{0B952D8C-79F8-4B6E-86CE-95382D8C95BE}"/>
    <cellStyle name="Migliaia 37 3" xfId="19018" xr:uid="{3F50566D-8566-41AC-922C-50694868A30E}"/>
    <cellStyle name="Migliaia 38" xfId="6226" xr:uid="{00000000-0005-0000-0000-000097180000}"/>
    <cellStyle name="Migliaia 38 2" xfId="6227" xr:uid="{00000000-0005-0000-0000-000098180000}"/>
    <cellStyle name="Migliaia 38 2 2" xfId="19021" xr:uid="{0A6B9C87-ABC1-457E-B7B9-D76EA59148FA}"/>
    <cellStyle name="Migliaia 38 3" xfId="19020" xr:uid="{1533CA93-0F39-45FE-9A26-84D4E94F2AAB}"/>
    <cellStyle name="Migliaia 39" xfId="6228" xr:uid="{00000000-0005-0000-0000-000099180000}"/>
    <cellStyle name="Migliaia 39 2" xfId="6229" xr:uid="{00000000-0005-0000-0000-00009A180000}"/>
    <cellStyle name="Migliaia 39 2 2" xfId="19023" xr:uid="{AAA0FF2B-EF6D-4BD3-88B9-C6CF71345508}"/>
    <cellStyle name="Migliaia 39 3" xfId="19022" xr:uid="{B8BED785-585A-4FFD-B4FB-AD47E8724573}"/>
    <cellStyle name="Migliaia 4" xfId="6230" xr:uid="{00000000-0005-0000-0000-00009B180000}"/>
    <cellStyle name="Migliaia 4 2" xfId="6231" xr:uid="{00000000-0005-0000-0000-00009C180000}"/>
    <cellStyle name="Migliaia 4 2 2" xfId="6232" xr:uid="{00000000-0005-0000-0000-00009D180000}"/>
    <cellStyle name="Migliaia 4 2 2 2" xfId="19026" xr:uid="{5856EAFB-0A3B-4AF8-B1FC-BBF658BD5E0C}"/>
    <cellStyle name="Migliaia 4 2 3" xfId="15130" xr:uid="{00000000-0005-0000-0000-00009E180000}"/>
    <cellStyle name="Migliaia 4 2 3 2" xfId="25851" xr:uid="{41537895-0006-4DA6-A2DB-88BA7A082C27}"/>
    <cellStyle name="Migliaia 4 2 4" xfId="19025" xr:uid="{5D0AE662-1D7C-4A90-9711-FF99D96B9F78}"/>
    <cellStyle name="Migliaia 4 3" xfId="6233" xr:uid="{00000000-0005-0000-0000-00009F180000}"/>
    <cellStyle name="Migliaia 4 3 2" xfId="19027" xr:uid="{069E56FF-F258-4E1E-B720-A46DF985BAAD}"/>
    <cellStyle name="Migliaia 4 4" xfId="14989" xr:uid="{00000000-0005-0000-0000-0000A0180000}"/>
    <cellStyle name="Migliaia 4 5" xfId="19024" xr:uid="{0919623F-FC72-44B4-9144-D9B3A6E95321}"/>
    <cellStyle name="Migliaia 40" xfId="6234" xr:uid="{00000000-0005-0000-0000-0000A1180000}"/>
    <cellStyle name="Migliaia 40 2" xfId="6235" xr:uid="{00000000-0005-0000-0000-0000A2180000}"/>
    <cellStyle name="Migliaia 40 2 2" xfId="19029" xr:uid="{BA95B568-EC79-4EC2-98D6-62AEBA092345}"/>
    <cellStyle name="Migliaia 40 3" xfId="19028" xr:uid="{F60C7A78-C7BD-4482-9AED-6B919C32A561}"/>
    <cellStyle name="Migliaia 41" xfId="6236" xr:uid="{00000000-0005-0000-0000-0000A3180000}"/>
    <cellStyle name="Migliaia 41 2" xfId="6237" xr:uid="{00000000-0005-0000-0000-0000A4180000}"/>
    <cellStyle name="Migliaia 41 2 2" xfId="19031" xr:uid="{5DB0A8D4-2CE0-4AA6-9EC0-EA84523A839B}"/>
    <cellStyle name="Migliaia 41 3" xfId="19030" xr:uid="{DAE47725-66A5-4F67-8669-C780020C64AA}"/>
    <cellStyle name="Migliaia 42" xfId="6238" xr:uid="{00000000-0005-0000-0000-0000A5180000}"/>
    <cellStyle name="Migliaia 42 2" xfId="6239" xr:uid="{00000000-0005-0000-0000-0000A6180000}"/>
    <cellStyle name="Migliaia 42 2 2" xfId="19033" xr:uid="{0C4F5E64-C568-4171-B384-29751470BA5F}"/>
    <cellStyle name="Migliaia 42 3" xfId="19032" xr:uid="{FACFFC67-C203-4322-B41F-97285D23B452}"/>
    <cellStyle name="Migliaia 43" xfId="6240" xr:uid="{00000000-0005-0000-0000-0000A7180000}"/>
    <cellStyle name="Migliaia 43 2" xfId="6241" xr:uid="{00000000-0005-0000-0000-0000A8180000}"/>
    <cellStyle name="Migliaia 43 2 2" xfId="19035" xr:uid="{799A2D7D-6527-42E6-B808-4ED7DA004387}"/>
    <cellStyle name="Migliaia 43 3" xfId="19034" xr:uid="{08B73797-4BB0-4683-B954-69E8656C9A5D}"/>
    <cellStyle name="Migliaia 44" xfId="6242" xr:uid="{00000000-0005-0000-0000-0000A9180000}"/>
    <cellStyle name="Migliaia 44 2" xfId="6243" xr:uid="{00000000-0005-0000-0000-0000AA180000}"/>
    <cellStyle name="Migliaia 44 2 2" xfId="19037" xr:uid="{E4100CF6-F857-4878-83D2-3D2408544855}"/>
    <cellStyle name="Migliaia 44 3" xfId="19036" xr:uid="{E3A39591-8926-4107-B3FF-157298CBE8B9}"/>
    <cellStyle name="Migliaia 45" xfId="6244" xr:uid="{00000000-0005-0000-0000-0000AB180000}"/>
    <cellStyle name="Migliaia 45 2" xfId="6245" xr:uid="{00000000-0005-0000-0000-0000AC180000}"/>
    <cellStyle name="Migliaia 45 2 2" xfId="19039" xr:uid="{DB45A1DC-3F91-484A-869F-355B471D378B}"/>
    <cellStyle name="Migliaia 45 3" xfId="19038" xr:uid="{8A7857A4-3A53-44D1-8D61-859B214F2F71}"/>
    <cellStyle name="Migliaia 46" xfId="6246" xr:uid="{00000000-0005-0000-0000-0000AD180000}"/>
    <cellStyle name="Migliaia 46 2" xfId="6247" xr:uid="{00000000-0005-0000-0000-0000AE180000}"/>
    <cellStyle name="Migliaia 46 2 2" xfId="19041" xr:uid="{18A6043C-737C-4544-AC05-7CF17A8FC563}"/>
    <cellStyle name="Migliaia 46 3" xfId="19040" xr:uid="{4A6E41D6-4FDA-4447-835F-6980B2671D55}"/>
    <cellStyle name="Migliaia 47" xfId="6248" xr:uid="{00000000-0005-0000-0000-0000AF180000}"/>
    <cellStyle name="Migliaia 47 2" xfId="6249" xr:uid="{00000000-0005-0000-0000-0000B0180000}"/>
    <cellStyle name="Migliaia 47 2 2" xfId="19043" xr:uid="{F5363316-D91C-4B6B-8271-849404BE0BA1}"/>
    <cellStyle name="Migliaia 47 3" xfId="19042" xr:uid="{3168BD6E-F91F-49F5-A7AB-BEE178F91ADF}"/>
    <cellStyle name="Migliaia 48" xfId="6250" xr:uid="{00000000-0005-0000-0000-0000B1180000}"/>
    <cellStyle name="Migliaia 48 2" xfId="6251" xr:uid="{00000000-0005-0000-0000-0000B2180000}"/>
    <cellStyle name="Migliaia 48 2 2" xfId="19045" xr:uid="{3CF26E79-5573-43EC-8D9D-488BBED4CDD5}"/>
    <cellStyle name="Migliaia 48 3" xfId="19044" xr:uid="{1958246E-2253-4EB4-B178-1F5271F47EB5}"/>
    <cellStyle name="Migliaia 49" xfId="6252" xr:uid="{00000000-0005-0000-0000-0000B3180000}"/>
    <cellStyle name="Migliaia 49 2" xfId="6253" xr:uid="{00000000-0005-0000-0000-0000B4180000}"/>
    <cellStyle name="Migliaia 49 2 2" xfId="19047" xr:uid="{85644D79-BDAD-4987-A983-23A934F5CB54}"/>
    <cellStyle name="Migliaia 49 3" xfId="19046" xr:uid="{74BDC189-0B31-4D44-9448-B9DC925342C9}"/>
    <cellStyle name="Migliaia 5" xfId="6254" xr:uid="{00000000-0005-0000-0000-0000B5180000}"/>
    <cellStyle name="Migliaia 5 2" xfId="6255" xr:uid="{00000000-0005-0000-0000-0000B6180000}"/>
    <cellStyle name="Migliaia 5 2 2" xfId="6256" xr:uid="{00000000-0005-0000-0000-0000B7180000}"/>
    <cellStyle name="Migliaia 5 2 2 2" xfId="19050" xr:uid="{97023C4E-644B-4BD8-8981-4C0E62D3AC35}"/>
    <cellStyle name="Migliaia 5 2 3" xfId="15131" xr:uid="{00000000-0005-0000-0000-0000B8180000}"/>
    <cellStyle name="Migliaia 5 2 3 2" xfId="25852" xr:uid="{C626913A-5DCB-4D0F-A292-5A9CEA7E4437}"/>
    <cellStyle name="Migliaia 5 2 4" xfId="19049" xr:uid="{FCAFDD0E-E8B5-4D0E-BD7A-55CF7631FFFD}"/>
    <cellStyle name="Migliaia 5 3" xfId="6257" xr:uid="{00000000-0005-0000-0000-0000B9180000}"/>
    <cellStyle name="Migliaia 5 3 2" xfId="19051" xr:uid="{5076063A-AE76-4F4E-9452-9AFC1A4EB5A2}"/>
    <cellStyle name="Migliaia 5 4" xfId="6258" xr:uid="{00000000-0005-0000-0000-0000BA180000}"/>
    <cellStyle name="Migliaia 5 4 2" xfId="19052" xr:uid="{7844F678-B8CC-4687-B0AA-751DD27AA79A}"/>
    <cellStyle name="Migliaia 5 5" xfId="14990" xr:uid="{00000000-0005-0000-0000-0000BB180000}"/>
    <cellStyle name="Migliaia 5 6" xfId="19048" xr:uid="{8BECC727-BF7D-4B06-B4F5-1E574E3A529D}"/>
    <cellStyle name="Migliaia 50" xfId="6259" xr:uid="{00000000-0005-0000-0000-0000BC180000}"/>
    <cellStyle name="Migliaia 50 2" xfId="6260" xr:uid="{00000000-0005-0000-0000-0000BD180000}"/>
    <cellStyle name="Migliaia 50 2 2" xfId="19054" xr:uid="{D48102BB-5F5F-48F3-A11E-644F5A06F1A4}"/>
    <cellStyle name="Migliaia 50 3" xfId="19053" xr:uid="{5C83E1F8-4194-4995-B033-B5684BD36DDC}"/>
    <cellStyle name="Migliaia 51" xfId="6261" xr:uid="{00000000-0005-0000-0000-0000BE180000}"/>
    <cellStyle name="Migliaia 51 2" xfId="6262" xr:uid="{00000000-0005-0000-0000-0000BF180000}"/>
    <cellStyle name="Migliaia 51 2 2" xfId="19056" xr:uid="{11C23CA1-128E-42E4-BDF0-B4F5BDE8E8D8}"/>
    <cellStyle name="Migliaia 51 3" xfId="19055" xr:uid="{44AAC3DB-E883-4906-8D61-65403EED6DB7}"/>
    <cellStyle name="Migliaia 52" xfId="6263" xr:uid="{00000000-0005-0000-0000-0000C0180000}"/>
    <cellStyle name="Migliaia 52 2" xfId="6264" xr:uid="{00000000-0005-0000-0000-0000C1180000}"/>
    <cellStyle name="Migliaia 52 2 2" xfId="19058" xr:uid="{BC29AA2F-35AE-45BF-87D1-1E8629BE6074}"/>
    <cellStyle name="Migliaia 52 3" xfId="19057" xr:uid="{B2ADD436-CEED-49E0-8BE5-F2F9365337A4}"/>
    <cellStyle name="Migliaia 53" xfId="6265" xr:uid="{00000000-0005-0000-0000-0000C2180000}"/>
    <cellStyle name="Migliaia 53 2" xfId="6266" xr:uid="{00000000-0005-0000-0000-0000C3180000}"/>
    <cellStyle name="Migliaia 53 2 2" xfId="19060" xr:uid="{EC10C026-3C59-446D-AA57-30A591933994}"/>
    <cellStyle name="Migliaia 53 3" xfId="19059" xr:uid="{5E32752B-3A04-4846-8EA9-A059E25EBF26}"/>
    <cellStyle name="Migliaia 54" xfId="6267" xr:uid="{00000000-0005-0000-0000-0000C4180000}"/>
    <cellStyle name="Migliaia 54 2" xfId="6268" xr:uid="{00000000-0005-0000-0000-0000C5180000}"/>
    <cellStyle name="Migliaia 54 2 2" xfId="19062" xr:uid="{380D5BE5-26A3-4AF1-A373-A4F66AFDCCAE}"/>
    <cellStyle name="Migliaia 54 3" xfId="19061" xr:uid="{2C53A6E5-8575-4D6C-8D71-20E0CFEAB26B}"/>
    <cellStyle name="Migliaia 55" xfId="6269" xr:uid="{00000000-0005-0000-0000-0000C6180000}"/>
    <cellStyle name="Migliaia 55 2" xfId="6270" xr:uid="{00000000-0005-0000-0000-0000C7180000}"/>
    <cellStyle name="Migliaia 55 2 2" xfId="19064" xr:uid="{A821DDA1-30E0-468C-B5FB-41D91F487506}"/>
    <cellStyle name="Migliaia 55 3" xfId="19063" xr:uid="{E4E093B3-C5E0-4AAB-9535-EEE078170671}"/>
    <cellStyle name="Migliaia 56" xfId="6271" xr:uid="{00000000-0005-0000-0000-0000C8180000}"/>
    <cellStyle name="Migliaia 56 2" xfId="6272" xr:uid="{00000000-0005-0000-0000-0000C9180000}"/>
    <cellStyle name="Migliaia 56 2 2" xfId="19066" xr:uid="{7A0DA7A5-F0DC-41ED-9E76-AF5933C2F19A}"/>
    <cellStyle name="Migliaia 56 3" xfId="19065" xr:uid="{455983AD-B5B2-4BF3-8847-FF5D5A115932}"/>
    <cellStyle name="Migliaia 57" xfId="6273" xr:uid="{00000000-0005-0000-0000-0000CA180000}"/>
    <cellStyle name="Migliaia 57 2" xfId="6274" xr:uid="{00000000-0005-0000-0000-0000CB180000}"/>
    <cellStyle name="Migliaia 57 2 2" xfId="19068" xr:uid="{6EE0F62E-6CB6-4267-A86C-1A2B69866473}"/>
    <cellStyle name="Migliaia 57 3" xfId="19067" xr:uid="{E8590DC8-7C2C-45FA-B01E-8853724AFB52}"/>
    <cellStyle name="Migliaia 58" xfId="6275" xr:uid="{00000000-0005-0000-0000-0000CC180000}"/>
    <cellStyle name="Migliaia 58 2" xfId="6276" xr:uid="{00000000-0005-0000-0000-0000CD180000}"/>
    <cellStyle name="Migliaia 58 2 2" xfId="19070" xr:uid="{04596323-B529-4740-94A8-8A83FFE728CA}"/>
    <cellStyle name="Migliaia 58 3" xfId="19069" xr:uid="{85A2F280-0443-4907-ADFD-56F1521EA16B}"/>
    <cellStyle name="Migliaia 59" xfId="6277" xr:uid="{00000000-0005-0000-0000-0000CE180000}"/>
    <cellStyle name="Migliaia 59 2" xfId="6278" xr:uid="{00000000-0005-0000-0000-0000CF180000}"/>
    <cellStyle name="Migliaia 59 2 2" xfId="19072" xr:uid="{09375B16-366D-4462-A3AE-449FC2791CF5}"/>
    <cellStyle name="Migliaia 59 3" xfId="19071" xr:uid="{D6BCD048-D802-4B07-ABD5-53372C4A0173}"/>
    <cellStyle name="Migliaia 6" xfId="6279" xr:uid="{00000000-0005-0000-0000-0000D0180000}"/>
    <cellStyle name="Migliaia 6 2" xfId="6280" xr:uid="{00000000-0005-0000-0000-0000D1180000}"/>
    <cellStyle name="Migliaia 6 2 2" xfId="6281" xr:uid="{00000000-0005-0000-0000-0000D2180000}"/>
    <cellStyle name="Migliaia 6 2 2 2" xfId="19075" xr:uid="{20A61397-BD5A-4A4C-8056-89A4A6DE9993}"/>
    <cellStyle name="Migliaia 6 2 3" xfId="15132" xr:uid="{00000000-0005-0000-0000-0000D3180000}"/>
    <cellStyle name="Migliaia 6 2 3 2" xfId="25853" xr:uid="{5C196CE1-D7F7-4FD8-B7FA-1D8EDF5B6038}"/>
    <cellStyle name="Migliaia 6 2 4" xfId="19074" xr:uid="{B1BEBBBC-DA36-4CDC-91FF-7DCA9D0BBA81}"/>
    <cellStyle name="Migliaia 6 3" xfId="6282" xr:uid="{00000000-0005-0000-0000-0000D4180000}"/>
    <cellStyle name="Migliaia 6 3 2" xfId="15168" xr:uid="{00000000-0005-0000-0000-0000D5180000}"/>
    <cellStyle name="Migliaia 6 3 3" xfId="19076" xr:uid="{B075B893-C3F9-4B93-95C0-53A0A19E22B0}"/>
    <cellStyle name="Migliaia 6 4" xfId="14991" xr:uid="{00000000-0005-0000-0000-0000D6180000}"/>
    <cellStyle name="Migliaia 6 5" xfId="19073" xr:uid="{46D32961-91CB-48FC-8B4C-E703BDF502E2}"/>
    <cellStyle name="Migliaia 60" xfId="6283" xr:uid="{00000000-0005-0000-0000-0000D7180000}"/>
    <cellStyle name="Migliaia 60 2" xfId="6284" xr:uid="{00000000-0005-0000-0000-0000D8180000}"/>
    <cellStyle name="Migliaia 60 2 2" xfId="19078" xr:uid="{43DF761C-D454-4C00-8AED-E39992B4F7AA}"/>
    <cellStyle name="Migliaia 60 3" xfId="19077" xr:uid="{30C8E5D6-1259-4F53-9A3E-4E34A59E973A}"/>
    <cellStyle name="Migliaia 7" xfId="6285" xr:uid="{00000000-0005-0000-0000-0000D9180000}"/>
    <cellStyle name="Migliaia 7 2" xfId="6286" xr:uid="{00000000-0005-0000-0000-0000DA180000}"/>
    <cellStyle name="Migliaia 7 2 2" xfId="6287" xr:uid="{00000000-0005-0000-0000-0000DB180000}"/>
    <cellStyle name="Migliaia 7 2 2 2" xfId="19081" xr:uid="{A7C6CA2F-0520-46B5-B9C9-849B60F090ED}"/>
    <cellStyle name="Migliaia 7 2 3" xfId="15133" xr:uid="{00000000-0005-0000-0000-0000DC180000}"/>
    <cellStyle name="Migliaia 7 2 3 2" xfId="25854" xr:uid="{FE606AF6-4C3C-4DA8-9C0B-16F6F443CA11}"/>
    <cellStyle name="Migliaia 7 2 4" xfId="19080" xr:uid="{5722268C-D4FB-4B3D-B81E-75DFA03DC0EE}"/>
    <cellStyle name="Migliaia 7 3" xfId="6288" xr:uid="{00000000-0005-0000-0000-0000DD180000}"/>
    <cellStyle name="Migliaia 7 3 2" xfId="19082" xr:uid="{B8D13E44-FA1B-43D7-8A59-D2FE56AA0425}"/>
    <cellStyle name="Migliaia 7 4" xfId="14992" xr:uid="{00000000-0005-0000-0000-0000DE180000}"/>
    <cellStyle name="Migliaia 7 5" xfId="19079" xr:uid="{E68B570F-C7D4-46A1-ADAE-04E8D7C0349D}"/>
    <cellStyle name="Migliaia 8" xfId="6289" xr:uid="{00000000-0005-0000-0000-0000DF180000}"/>
    <cellStyle name="Migliaia 8 2" xfId="6290" xr:uid="{00000000-0005-0000-0000-0000E0180000}"/>
    <cellStyle name="Migliaia 8 2 2" xfId="6291" xr:uid="{00000000-0005-0000-0000-0000E1180000}"/>
    <cellStyle name="Migliaia 8 2 2 2" xfId="19085" xr:uid="{1E2B06AF-FEA0-4251-ACD6-25A143A6A459}"/>
    <cellStyle name="Migliaia 8 2 3" xfId="15134" xr:uid="{00000000-0005-0000-0000-0000E2180000}"/>
    <cellStyle name="Migliaia 8 2 3 2" xfId="25855" xr:uid="{1EFA5EB9-9517-4EB7-979A-3C0E9A3A9331}"/>
    <cellStyle name="Migliaia 8 2 4" xfId="19084" xr:uid="{E3C7030A-D4BF-4E78-A600-2941E52CCCCE}"/>
    <cellStyle name="Migliaia 8 3" xfId="6292" xr:uid="{00000000-0005-0000-0000-0000E3180000}"/>
    <cellStyle name="Migliaia 8 3 2" xfId="19086" xr:uid="{A6D1445F-BAE3-4D4B-BA4E-DBC2994A5C57}"/>
    <cellStyle name="Migliaia 8 4" xfId="14993" xr:uid="{00000000-0005-0000-0000-0000E4180000}"/>
    <cellStyle name="Migliaia 8 5" xfId="19083" xr:uid="{96846388-1837-4709-94AD-C3E7E3D94AB2}"/>
    <cellStyle name="Migliaia 9" xfId="6293" xr:uid="{00000000-0005-0000-0000-0000E5180000}"/>
    <cellStyle name="Migliaia 9 2" xfId="6294" xr:uid="{00000000-0005-0000-0000-0000E6180000}"/>
    <cellStyle name="Migliaia 9 2 2" xfId="6295" xr:uid="{00000000-0005-0000-0000-0000E7180000}"/>
    <cellStyle name="Migliaia 9 2 2 2" xfId="19089" xr:uid="{FD16B496-087F-4B85-A342-58680CB5EC1E}"/>
    <cellStyle name="Migliaia 9 2 3" xfId="15135" xr:uid="{00000000-0005-0000-0000-0000E8180000}"/>
    <cellStyle name="Migliaia 9 2 3 2" xfId="25856" xr:uid="{57678109-17F8-43FF-BEDF-BBFA70491026}"/>
    <cellStyle name="Migliaia 9 2 4" xfId="19088" xr:uid="{70195E71-8E31-496E-B008-944CF59C660D}"/>
    <cellStyle name="Migliaia 9 3" xfId="6296" xr:uid="{00000000-0005-0000-0000-0000E9180000}"/>
    <cellStyle name="Migliaia 9 3 2" xfId="19090" xr:uid="{586990E9-52C2-481D-AD18-297CDC845CF1}"/>
    <cellStyle name="Migliaia 9 4" xfId="14994" xr:uid="{00000000-0005-0000-0000-0000EA180000}"/>
    <cellStyle name="Migliaia 9 5" xfId="19087" xr:uid="{39C2E52C-ABA2-4F80-A67B-B0508A0D633D}"/>
    <cellStyle name="Milliers [0]_FNMA tasse2" xfId="14995" xr:uid="{00000000-0005-0000-0000-0000EB180000}"/>
    <cellStyle name="Milliers 10" xfId="6297" xr:uid="{00000000-0005-0000-0000-0000EC180000}"/>
    <cellStyle name="Milliers 10 2" xfId="6298" xr:uid="{00000000-0005-0000-0000-0000ED180000}"/>
    <cellStyle name="Milliers 11" xfId="6299" xr:uid="{00000000-0005-0000-0000-0000EE180000}"/>
    <cellStyle name="Milliers 12" xfId="8" xr:uid="{00000000-0005-0000-0000-0000EF180000}"/>
    <cellStyle name="Milliers 12 2" xfId="15196" xr:uid="{D3EED8E7-F3AD-4A20-A566-480F1C08BE05}"/>
    <cellStyle name="Milliers 2" xfId="14" xr:uid="{00000000-0005-0000-0000-0000F0180000}"/>
    <cellStyle name="Milliers 2 2" xfId="6300" xr:uid="{00000000-0005-0000-0000-0000F1180000}"/>
    <cellStyle name="Milliers 2 2 2" xfId="6301" xr:uid="{00000000-0005-0000-0000-0000F2180000}"/>
    <cellStyle name="Milliers 2 2 2 2" xfId="6302" xr:uid="{00000000-0005-0000-0000-0000F3180000}"/>
    <cellStyle name="Milliers 2 2 3" xfId="6303" xr:uid="{00000000-0005-0000-0000-0000F4180000}"/>
    <cellStyle name="Milliers 2 2 3 2" xfId="19092" xr:uid="{F8B6C311-A2FE-426E-AD3C-17C5391EA69B}"/>
    <cellStyle name="Milliers 2 2 4" xfId="6304" xr:uid="{00000000-0005-0000-0000-0000F5180000}"/>
    <cellStyle name="Milliers 2 2 4 2" xfId="19093" xr:uid="{1FB1D3D4-E157-4462-9026-1C5427CE5FC6}"/>
    <cellStyle name="Milliers 2 2 5" xfId="6305" xr:uid="{00000000-0005-0000-0000-0000F6180000}"/>
    <cellStyle name="Milliers 2 2 6" xfId="19091" xr:uid="{674AE159-D40F-4971-8C85-7F4C793151B7}"/>
    <cellStyle name="Milliers 2 3" xfId="6306" xr:uid="{00000000-0005-0000-0000-0000F7180000}"/>
    <cellStyle name="Milliers 2 3 2" xfId="19094" xr:uid="{76C74B4B-DBD9-4FDE-AEA1-5FF0AE58A622}"/>
    <cellStyle name="Milliers 2 4" xfId="6307" xr:uid="{00000000-0005-0000-0000-0000F8180000}"/>
    <cellStyle name="Milliers 2 4 2" xfId="6308" xr:uid="{00000000-0005-0000-0000-0000F9180000}"/>
    <cellStyle name="Milliers 2 5" xfId="6309" xr:uid="{00000000-0005-0000-0000-0000FA180000}"/>
    <cellStyle name="Milliers 2 6" xfId="15197" xr:uid="{5A18D985-E44B-4B42-99D7-3BD8BA4395C3}"/>
    <cellStyle name="Milliers 3" xfId="6310" xr:uid="{00000000-0005-0000-0000-0000FB180000}"/>
    <cellStyle name="Milliers 3 2" xfId="6311" xr:uid="{00000000-0005-0000-0000-0000FC180000}"/>
    <cellStyle name="Milliers 3 2 2" xfId="6312" xr:uid="{00000000-0005-0000-0000-0000FD180000}"/>
    <cellStyle name="Milliers 3 3" xfId="19095" xr:uid="{C19B5221-6D0B-44C7-A498-025BB04D667E}"/>
    <cellStyle name="Milliers 4" xfId="6313" xr:uid="{00000000-0005-0000-0000-0000FE180000}"/>
    <cellStyle name="Milliers 4 2" xfId="6314" xr:uid="{00000000-0005-0000-0000-0000FF180000}"/>
    <cellStyle name="Milliers 4 2 2" xfId="19097" xr:uid="{93F3FF22-AF23-43B4-B8E5-E8735D04A347}"/>
    <cellStyle name="Milliers 4 3" xfId="6315" xr:uid="{00000000-0005-0000-0000-000000190000}"/>
    <cellStyle name="Milliers 4 4" xfId="6316" xr:uid="{00000000-0005-0000-0000-000001190000}"/>
    <cellStyle name="Milliers 4 5" xfId="19096" xr:uid="{04560AD8-4485-4A2C-8B79-2AB8A8BF048D}"/>
    <cellStyle name="Milliers 5" xfId="6317" xr:uid="{00000000-0005-0000-0000-000002190000}"/>
    <cellStyle name="Milliers 5 2" xfId="6318" xr:uid="{00000000-0005-0000-0000-000003190000}"/>
    <cellStyle name="Milliers 5 3" xfId="6319" xr:uid="{00000000-0005-0000-0000-000004190000}"/>
    <cellStyle name="Milliers 5 4" xfId="6320" xr:uid="{00000000-0005-0000-0000-000005190000}"/>
    <cellStyle name="Milliers 5 5" xfId="19098" xr:uid="{B4D240C2-B3C2-4EF1-A8D5-1DDE46B118BE}"/>
    <cellStyle name="Milliers 6" xfId="6321" xr:uid="{00000000-0005-0000-0000-000006190000}"/>
    <cellStyle name="Milliers 6 2" xfId="6322" xr:uid="{00000000-0005-0000-0000-000007190000}"/>
    <cellStyle name="Milliers 6 2 2" xfId="19100" xr:uid="{23A6F5C6-C0C5-4FAD-9EFF-DF5CAEB1FD92}"/>
    <cellStyle name="Milliers 6 3" xfId="6323" xr:uid="{00000000-0005-0000-0000-000008190000}"/>
    <cellStyle name="Milliers 6 4" xfId="6324" xr:uid="{00000000-0005-0000-0000-000009190000}"/>
    <cellStyle name="Milliers 6 5" xfId="19099" xr:uid="{FE50D78B-F96F-49AD-A938-CF96B8DEEDAC}"/>
    <cellStyle name="Milliers 7" xfId="6325" xr:uid="{00000000-0005-0000-0000-00000A190000}"/>
    <cellStyle name="Milliers 7 2" xfId="6326" xr:uid="{00000000-0005-0000-0000-00000B190000}"/>
    <cellStyle name="Milliers 7 2 2" xfId="19102" xr:uid="{AECFD1CE-18D3-4D98-8E38-893EE1657ECE}"/>
    <cellStyle name="Milliers 7 3" xfId="6327" xr:uid="{00000000-0005-0000-0000-00000C190000}"/>
    <cellStyle name="Milliers 7 4" xfId="19101" xr:uid="{9C9F0C78-F8BA-4BF8-9BFF-FFD472AE60C1}"/>
    <cellStyle name="Milliers 8" xfId="6328" xr:uid="{00000000-0005-0000-0000-00000D190000}"/>
    <cellStyle name="Milliers 8 2" xfId="6329" xr:uid="{00000000-0005-0000-0000-00000E190000}"/>
    <cellStyle name="Milliers 8 3" xfId="19103" xr:uid="{13F3C140-4F7F-4842-AD36-F7ADD0108BF4}"/>
    <cellStyle name="Milliers 9" xfId="6330" xr:uid="{00000000-0005-0000-0000-00000F190000}"/>
    <cellStyle name="Milliers 9 2" xfId="6331" xr:uid="{00000000-0005-0000-0000-000010190000}"/>
    <cellStyle name="Milliers(0)" xfId="6332" xr:uid="{00000000-0005-0000-0000-000011190000}"/>
    <cellStyle name="Milliers(1)" xfId="6333" xr:uid="{00000000-0005-0000-0000-000012190000}"/>
    <cellStyle name="Milliers(2)" xfId="6334" xr:uid="{00000000-0005-0000-0000-000013190000}"/>
    <cellStyle name="Milliers_FNMA tasse2" xfId="14996" xr:uid="{00000000-0005-0000-0000-000014190000}"/>
    <cellStyle name="Milliers0" xfId="6335" xr:uid="{00000000-0005-0000-0000-000015190000}"/>
    <cellStyle name="Milliers0 2" xfId="6336" xr:uid="{00000000-0005-0000-0000-000016190000}"/>
    <cellStyle name="Milliers0 3" xfId="6337" xr:uid="{00000000-0005-0000-0000-000017190000}"/>
    <cellStyle name="million" xfId="6338" xr:uid="{00000000-0005-0000-0000-000018190000}"/>
    <cellStyle name="Millions" xfId="6339" xr:uid="{00000000-0005-0000-0000-000019190000}"/>
    <cellStyle name="Millions [1]" xfId="6340" xr:uid="{00000000-0005-0000-0000-00001A190000}"/>
    <cellStyle name="Millions 2" xfId="14654" xr:uid="{00000000-0005-0000-0000-00001B190000}"/>
    <cellStyle name="Millions 2 2" xfId="25894" xr:uid="{432FF5D8-4B3C-46C3-B8DD-C0056C9FC47A}"/>
    <cellStyle name="Millions 3" xfId="14669" xr:uid="{00000000-0005-0000-0000-00001C190000}"/>
    <cellStyle name="Millions 3 2" xfId="25896" xr:uid="{731A4EC3-224F-4B68-BB6A-F487C8083F32}"/>
    <cellStyle name="Millions 4" xfId="14665" xr:uid="{00000000-0005-0000-0000-00001D190000}"/>
    <cellStyle name="Millions 4 2" xfId="25895" xr:uid="{572E1C05-078B-4BB7-B66C-9E575A71D516}"/>
    <cellStyle name="Millions 5" xfId="19104" xr:uid="{8BF06462-A724-464F-A090-8099CBEED56B}"/>
    <cellStyle name="Millions 6" xfId="25881" xr:uid="{9E457AE0-DA31-4273-BB93-12B7450F5745}"/>
    <cellStyle name="Minor heading" xfId="6341" xr:uid="{00000000-0005-0000-0000-00001E190000}"/>
    <cellStyle name="Modelling References" xfId="6342" xr:uid="{00000000-0005-0000-0000-00001F190000}"/>
    <cellStyle name="Monétaire [0]_FNMA tasse2" xfId="14997" xr:uid="{00000000-0005-0000-0000-000020190000}"/>
    <cellStyle name="Monétaire 2" xfId="6343" xr:uid="{00000000-0005-0000-0000-000021190000}"/>
    <cellStyle name="Monétaire 2 2" xfId="6344" xr:uid="{00000000-0005-0000-0000-000022190000}"/>
    <cellStyle name="Monétaire 2 3" xfId="6345" xr:uid="{00000000-0005-0000-0000-000023190000}"/>
    <cellStyle name="Monétaire 2 3 2" xfId="19105" xr:uid="{479F7D78-D638-4C13-982C-06B7630CEB57}"/>
    <cellStyle name="Monétaire 3" xfId="6346" xr:uid="{00000000-0005-0000-0000-000024190000}"/>
    <cellStyle name="Monétaire 3 2" xfId="19106" xr:uid="{130577AE-244C-4A30-A024-091A8808E69C}"/>
    <cellStyle name="Monétaire 4" xfId="6347" xr:uid="{00000000-0005-0000-0000-000025190000}"/>
    <cellStyle name="Monétaire 4 2" xfId="19107" xr:uid="{409D4C86-7508-4CCA-A9E1-394680BB5C35}"/>
    <cellStyle name="Monétaire_FNMA tasse2" xfId="14998" xr:uid="{00000000-0005-0000-0000-000026190000}"/>
    <cellStyle name="Month" xfId="6348" xr:uid="{00000000-0005-0000-0000-000027190000}"/>
    <cellStyle name="Monthly rate" xfId="6349" xr:uid="{00000000-0005-0000-0000-000028190000}"/>
    <cellStyle name="Motif" xfId="6350" xr:uid="{00000000-0005-0000-0000-000029190000}"/>
    <cellStyle name="motif1" xfId="6351" xr:uid="{00000000-0005-0000-0000-00002A190000}"/>
    <cellStyle name="Multiple" xfId="6352" xr:uid="{00000000-0005-0000-0000-00002B190000}"/>
    <cellStyle name="Märkus" xfId="5860" xr:uid="{00000000-0005-0000-0000-00002C190000}"/>
    <cellStyle name="Märkus 10" xfId="5861" xr:uid="{00000000-0005-0000-0000-00002D190000}"/>
    <cellStyle name="Märkus 10 2" xfId="5862" xr:uid="{00000000-0005-0000-0000-00002E190000}"/>
    <cellStyle name="Märkus 10 2 2" xfId="5863" xr:uid="{00000000-0005-0000-0000-00002F190000}"/>
    <cellStyle name="Märkus 10 2 2 2" xfId="18665" xr:uid="{1B52CF4C-145A-4B02-8811-87AECE993884}"/>
    <cellStyle name="Märkus 10 2 3" xfId="5864" xr:uid="{00000000-0005-0000-0000-000030190000}"/>
    <cellStyle name="Märkus 10 2 3 2" xfId="18666" xr:uid="{C8370E3D-BD43-485C-B1D9-B5285EAF7D9B}"/>
    <cellStyle name="Märkus 10 2 4" xfId="5865" xr:uid="{00000000-0005-0000-0000-000031190000}"/>
    <cellStyle name="Märkus 10 2 4 2" xfId="18667" xr:uid="{BBD2A679-CC4D-442F-9AEF-739B5840A2FB}"/>
    <cellStyle name="Märkus 10 2 5" xfId="5866" xr:uid="{00000000-0005-0000-0000-000032190000}"/>
    <cellStyle name="Märkus 10 2 5 2" xfId="18668" xr:uid="{900486F4-97B5-4733-B3A4-2483EB552209}"/>
    <cellStyle name="Märkus 10 2 6" xfId="18664" xr:uid="{4442EA11-8127-4CCA-9212-469CB3EA1335}"/>
    <cellStyle name="Märkus 10 3" xfId="5867" xr:uid="{00000000-0005-0000-0000-000033190000}"/>
    <cellStyle name="Märkus 10 3 2" xfId="18669" xr:uid="{2C82DC41-1494-4711-8562-D49A47BF42C8}"/>
    <cellStyle name="Märkus 10 4" xfId="5868" xr:uid="{00000000-0005-0000-0000-000034190000}"/>
    <cellStyle name="Märkus 10 4 2" xfId="18670" xr:uid="{D8AEC2EA-7041-497A-B741-1C5697A0EC8F}"/>
    <cellStyle name="Märkus 10 5" xfId="5869" xr:uid="{00000000-0005-0000-0000-000035190000}"/>
    <cellStyle name="Märkus 10 5 2" xfId="18671" xr:uid="{1DED59CE-16D8-4776-940F-DE106D953E73}"/>
    <cellStyle name="Märkus 10 6" xfId="5870" xr:uid="{00000000-0005-0000-0000-000036190000}"/>
    <cellStyle name="Märkus 10 6 2" xfId="18672" xr:uid="{E320CB59-9D55-4E47-AB1C-FDD50C9B37C7}"/>
    <cellStyle name="Märkus 10 7" xfId="18663" xr:uid="{45181963-5074-436A-8A4B-10DBC8EA9B71}"/>
    <cellStyle name="Märkus 11" xfId="5871" xr:uid="{00000000-0005-0000-0000-000037190000}"/>
    <cellStyle name="Märkus 11 2" xfId="5872" xr:uid="{00000000-0005-0000-0000-000038190000}"/>
    <cellStyle name="Märkus 11 2 2" xfId="5873" xr:uid="{00000000-0005-0000-0000-000039190000}"/>
    <cellStyle name="Märkus 11 2 2 2" xfId="18675" xr:uid="{91629099-8175-41FF-B211-CDC254F46F5B}"/>
    <cellStyle name="Märkus 11 2 3" xfId="5874" xr:uid="{00000000-0005-0000-0000-00003A190000}"/>
    <cellStyle name="Märkus 11 2 3 2" xfId="18676" xr:uid="{0D8AA38D-3A46-46A8-A262-6329EEC15858}"/>
    <cellStyle name="Märkus 11 2 4" xfId="5875" xr:uid="{00000000-0005-0000-0000-00003B190000}"/>
    <cellStyle name="Märkus 11 2 4 2" xfId="18677" xr:uid="{A1800FE6-8424-484C-A3CD-505CD4637578}"/>
    <cellStyle name="Märkus 11 2 5" xfId="5876" xr:uid="{00000000-0005-0000-0000-00003C190000}"/>
    <cellStyle name="Märkus 11 2 5 2" xfId="18678" xr:uid="{B6AD26CF-15C6-45F9-8FE5-464D39211FFB}"/>
    <cellStyle name="Märkus 11 2 6" xfId="18674" xr:uid="{3974F409-68A8-4BE3-9C79-B69B24779BB3}"/>
    <cellStyle name="Märkus 11 3" xfId="5877" xr:uid="{00000000-0005-0000-0000-00003D190000}"/>
    <cellStyle name="Märkus 11 3 2" xfId="18679" xr:uid="{E87E066F-CD09-47C5-B173-A8796D9A847A}"/>
    <cellStyle name="Märkus 11 4" xfId="5878" xr:uid="{00000000-0005-0000-0000-00003E190000}"/>
    <cellStyle name="Märkus 11 4 2" xfId="18680" xr:uid="{906E10C2-1BF8-4DA4-BE4C-BAAF7570700C}"/>
    <cellStyle name="Märkus 11 5" xfId="5879" xr:uid="{00000000-0005-0000-0000-00003F190000}"/>
    <cellStyle name="Märkus 11 5 2" xfId="18681" xr:uid="{DA830572-1820-4D4C-9C08-AFFA22CA155B}"/>
    <cellStyle name="Märkus 11 6" xfId="5880" xr:uid="{00000000-0005-0000-0000-000040190000}"/>
    <cellStyle name="Märkus 11 6 2" xfId="18682" xr:uid="{2EE0714A-D44C-4D1A-BFCC-A0EA36B08C75}"/>
    <cellStyle name="Märkus 11 7" xfId="18673" xr:uid="{03685B18-3B4A-4A3B-BF68-0698E1649B4B}"/>
    <cellStyle name="Märkus 12" xfId="5881" xr:uid="{00000000-0005-0000-0000-000041190000}"/>
    <cellStyle name="Märkus 12 2" xfId="5882" xr:uid="{00000000-0005-0000-0000-000042190000}"/>
    <cellStyle name="Märkus 12 2 2" xfId="5883" xr:uid="{00000000-0005-0000-0000-000043190000}"/>
    <cellStyle name="Märkus 12 2 2 2" xfId="18685" xr:uid="{4640A5C2-D6C2-4742-953B-E37AC836A781}"/>
    <cellStyle name="Märkus 12 2 3" xfId="5884" xr:uid="{00000000-0005-0000-0000-000044190000}"/>
    <cellStyle name="Märkus 12 2 3 2" xfId="18686" xr:uid="{AAEC5CF9-D221-42B9-A3CE-53F2008AFDFF}"/>
    <cellStyle name="Märkus 12 2 4" xfId="5885" xr:uid="{00000000-0005-0000-0000-000045190000}"/>
    <cellStyle name="Märkus 12 2 4 2" xfId="18687" xr:uid="{47A131A8-1FA5-482F-8089-2F1155B6D2B4}"/>
    <cellStyle name="Märkus 12 2 5" xfId="5886" xr:uid="{00000000-0005-0000-0000-000046190000}"/>
    <cellStyle name="Märkus 12 2 5 2" xfId="18688" xr:uid="{D0D092B0-CFE2-4E8E-ACB8-D8C2FC871824}"/>
    <cellStyle name="Märkus 12 2 6" xfId="18684" xr:uid="{0DF1900A-7FBE-4148-99E6-1163549D5C5F}"/>
    <cellStyle name="Märkus 12 3" xfId="5887" xr:uid="{00000000-0005-0000-0000-000047190000}"/>
    <cellStyle name="Märkus 12 3 2" xfId="18689" xr:uid="{178B82DA-7317-4F38-80B8-F4E77F2B88BA}"/>
    <cellStyle name="Märkus 12 4" xfId="5888" xr:uid="{00000000-0005-0000-0000-000048190000}"/>
    <cellStyle name="Märkus 12 4 2" xfId="18690" xr:uid="{6BF1674A-9C9D-47F0-AF8F-3FEDB18A4D72}"/>
    <cellStyle name="Märkus 12 5" xfId="5889" xr:uid="{00000000-0005-0000-0000-000049190000}"/>
    <cellStyle name="Märkus 12 5 2" xfId="18691" xr:uid="{5AD0503E-7840-4C54-81FB-39D9B35683F8}"/>
    <cellStyle name="Märkus 12 6" xfId="5890" xr:uid="{00000000-0005-0000-0000-00004A190000}"/>
    <cellStyle name="Märkus 12 6 2" xfId="18692" xr:uid="{E43E533E-7E42-4274-BECB-2A9E61B4A3AB}"/>
    <cellStyle name="Märkus 12 7" xfId="18683" xr:uid="{652D80A1-3468-4DE1-A6D7-429A6E7DAE35}"/>
    <cellStyle name="Märkus 13" xfId="5891" xr:uid="{00000000-0005-0000-0000-00004B190000}"/>
    <cellStyle name="Märkus 13 2" xfId="5892" xr:uid="{00000000-0005-0000-0000-00004C190000}"/>
    <cellStyle name="Märkus 13 2 2" xfId="5893" xr:uid="{00000000-0005-0000-0000-00004D190000}"/>
    <cellStyle name="Märkus 13 2 2 2" xfId="18695" xr:uid="{BD09B9ED-1C52-45FE-B682-AEBC38248843}"/>
    <cellStyle name="Märkus 13 2 3" xfId="5894" xr:uid="{00000000-0005-0000-0000-00004E190000}"/>
    <cellStyle name="Märkus 13 2 3 2" xfId="18696" xr:uid="{23390567-E378-4A14-BCA8-191914B799C3}"/>
    <cellStyle name="Märkus 13 2 4" xfId="5895" xr:uid="{00000000-0005-0000-0000-00004F190000}"/>
    <cellStyle name="Märkus 13 2 4 2" xfId="18697" xr:uid="{7171D4CB-9023-4309-A37F-8DE8869174E1}"/>
    <cellStyle name="Märkus 13 2 5" xfId="5896" xr:uid="{00000000-0005-0000-0000-000050190000}"/>
    <cellStyle name="Märkus 13 2 5 2" xfId="18698" xr:uid="{4582F68C-1B9A-42BE-805E-7C1FFA5A96BD}"/>
    <cellStyle name="Märkus 13 2 6" xfId="18694" xr:uid="{C8C8274D-1891-48A9-BDC5-324CDD1F5A16}"/>
    <cellStyle name="Märkus 13 3" xfId="5897" xr:uid="{00000000-0005-0000-0000-000051190000}"/>
    <cellStyle name="Märkus 13 3 2" xfId="18699" xr:uid="{45545628-6E87-4483-8053-4C54186665D9}"/>
    <cellStyle name="Märkus 13 4" xfId="5898" xr:uid="{00000000-0005-0000-0000-000052190000}"/>
    <cellStyle name="Märkus 13 4 2" xfId="18700" xr:uid="{E25B63D8-2106-48E1-B38D-7A26BA4A6506}"/>
    <cellStyle name="Märkus 13 5" xfId="5899" xr:uid="{00000000-0005-0000-0000-000053190000}"/>
    <cellStyle name="Märkus 13 5 2" xfId="18701" xr:uid="{1A6A9D10-2B59-4836-90DF-0D656BBD82F0}"/>
    <cellStyle name="Märkus 13 6" xfId="5900" xr:uid="{00000000-0005-0000-0000-000054190000}"/>
    <cellStyle name="Märkus 13 6 2" xfId="18702" xr:uid="{EEA26237-F8FB-4D13-8AE1-46C2570CEC09}"/>
    <cellStyle name="Märkus 13 7" xfId="18693" xr:uid="{1C7025DF-9BFA-4025-A889-B4289C1749DF}"/>
    <cellStyle name="Märkus 14" xfId="5901" xr:uid="{00000000-0005-0000-0000-000055190000}"/>
    <cellStyle name="Märkus 14 2" xfId="5902" xr:uid="{00000000-0005-0000-0000-000056190000}"/>
    <cellStyle name="Märkus 14 2 2" xfId="5903" xr:uid="{00000000-0005-0000-0000-000057190000}"/>
    <cellStyle name="Märkus 14 2 2 2" xfId="18705" xr:uid="{7134461D-D9AD-438A-A57E-D318AF6D8641}"/>
    <cellStyle name="Märkus 14 2 3" xfId="5904" xr:uid="{00000000-0005-0000-0000-000058190000}"/>
    <cellStyle name="Märkus 14 2 3 2" xfId="18706" xr:uid="{5DDE9288-92A6-4081-B855-97388E1E7C06}"/>
    <cellStyle name="Märkus 14 2 4" xfId="5905" xr:uid="{00000000-0005-0000-0000-000059190000}"/>
    <cellStyle name="Märkus 14 2 4 2" xfId="18707" xr:uid="{45BEFD26-7F96-48B4-8FB4-58CB0683FF8B}"/>
    <cellStyle name="Märkus 14 2 5" xfId="5906" xr:uid="{00000000-0005-0000-0000-00005A190000}"/>
    <cellStyle name="Märkus 14 2 5 2" xfId="18708" xr:uid="{B62ADEEB-A1DF-436E-BC29-1A86BD227A33}"/>
    <cellStyle name="Märkus 14 2 6" xfId="18704" xr:uid="{5DCA4F07-D961-4C12-905B-B7D26F335F06}"/>
    <cellStyle name="Märkus 14 3" xfId="5907" xr:uid="{00000000-0005-0000-0000-00005B190000}"/>
    <cellStyle name="Märkus 14 3 2" xfId="18709" xr:uid="{B81F7FF8-D4D7-4C7B-9C52-D67229A2E3C5}"/>
    <cellStyle name="Märkus 14 4" xfId="5908" xr:uid="{00000000-0005-0000-0000-00005C190000}"/>
    <cellStyle name="Märkus 14 4 2" xfId="18710" xr:uid="{5584BFC6-1401-4798-99A3-A6067E69DBE3}"/>
    <cellStyle name="Märkus 14 5" xfId="5909" xr:uid="{00000000-0005-0000-0000-00005D190000}"/>
    <cellStyle name="Märkus 14 5 2" xfId="18711" xr:uid="{98BF5416-55D4-4292-8F68-975127A2E925}"/>
    <cellStyle name="Märkus 14 6" xfId="5910" xr:uid="{00000000-0005-0000-0000-00005E190000}"/>
    <cellStyle name="Märkus 14 6 2" xfId="18712" xr:uid="{6A59FB37-BFF1-4F1E-B827-9761EA2F8454}"/>
    <cellStyle name="Märkus 14 7" xfId="18703" xr:uid="{12CE631E-631F-4B31-BDBE-D3212F6BCD8F}"/>
    <cellStyle name="Märkus 15" xfId="5911" xr:uid="{00000000-0005-0000-0000-00005F190000}"/>
    <cellStyle name="Märkus 15 2" xfId="5912" xr:uid="{00000000-0005-0000-0000-000060190000}"/>
    <cellStyle name="Märkus 15 2 2" xfId="5913" xr:uid="{00000000-0005-0000-0000-000061190000}"/>
    <cellStyle name="Märkus 15 2 2 2" xfId="18715" xr:uid="{4DA434A5-42CB-48E2-9E72-201912020528}"/>
    <cellStyle name="Märkus 15 2 3" xfId="5914" xr:uid="{00000000-0005-0000-0000-000062190000}"/>
    <cellStyle name="Märkus 15 2 3 2" xfId="18716" xr:uid="{6B995189-4C24-4D52-8C91-D9815504B836}"/>
    <cellStyle name="Märkus 15 2 4" xfId="5915" xr:uid="{00000000-0005-0000-0000-000063190000}"/>
    <cellStyle name="Märkus 15 2 4 2" xfId="18717" xr:uid="{E215A953-1AAB-4F19-A18B-D39300E7D6D8}"/>
    <cellStyle name="Märkus 15 2 5" xfId="5916" xr:uid="{00000000-0005-0000-0000-000064190000}"/>
    <cellStyle name="Märkus 15 2 5 2" xfId="18718" xr:uid="{D48FDC64-7E54-478A-AF45-95700235C00A}"/>
    <cellStyle name="Märkus 15 2 6" xfId="18714" xr:uid="{BA67EF5C-BA30-4C04-A76C-CAFC329A0AD0}"/>
    <cellStyle name="Märkus 15 3" xfId="5917" xr:uid="{00000000-0005-0000-0000-000065190000}"/>
    <cellStyle name="Märkus 15 3 2" xfId="18719" xr:uid="{534E7085-5DBD-4AA5-9193-E12C9B4F1273}"/>
    <cellStyle name="Märkus 15 4" xfId="5918" xr:uid="{00000000-0005-0000-0000-000066190000}"/>
    <cellStyle name="Märkus 15 4 2" xfId="18720" xr:uid="{7C71C194-4D70-42E0-9046-B2B95986D7DD}"/>
    <cellStyle name="Märkus 15 5" xfId="5919" xr:uid="{00000000-0005-0000-0000-000067190000}"/>
    <cellStyle name="Märkus 15 5 2" xfId="18721" xr:uid="{FC84871A-90A7-4007-BF57-F4F2688B12E2}"/>
    <cellStyle name="Märkus 15 6" xfId="5920" xr:uid="{00000000-0005-0000-0000-000068190000}"/>
    <cellStyle name="Märkus 15 6 2" xfId="18722" xr:uid="{CC4C575B-760A-46C5-BA4E-637C8626D35B}"/>
    <cellStyle name="Märkus 15 7" xfId="18713" xr:uid="{EED903F1-9E35-481D-9BB1-23233D7C83E4}"/>
    <cellStyle name="Märkus 16" xfId="5921" xr:uid="{00000000-0005-0000-0000-000069190000}"/>
    <cellStyle name="Märkus 16 2" xfId="5922" xr:uid="{00000000-0005-0000-0000-00006A190000}"/>
    <cellStyle name="Märkus 16 2 2" xfId="5923" xr:uid="{00000000-0005-0000-0000-00006B190000}"/>
    <cellStyle name="Märkus 16 2 2 2" xfId="18725" xr:uid="{DEB24378-BB7E-4420-B917-FA480E56A787}"/>
    <cellStyle name="Märkus 16 2 3" xfId="5924" xr:uid="{00000000-0005-0000-0000-00006C190000}"/>
    <cellStyle name="Märkus 16 2 3 2" xfId="18726" xr:uid="{1C6E2855-09EF-42FC-A25E-3F161D666E2B}"/>
    <cellStyle name="Märkus 16 2 4" xfId="5925" xr:uid="{00000000-0005-0000-0000-00006D190000}"/>
    <cellStyle name="Märkus 16 2 4 2" xfId="18727" xr:uid="{073635C5-15A0-47B3-8FE2-910B5804566F}"/>
    <cellStyle name="Märkus 16 2 5" xfId="5926" xr:uid="{00000000-0005-0000-0000-00006E190000}"/>
    <cellStyle name="Märkus 16 2 5 2" xfId="18728" xr:uid="{63F72C5C-285D-4C60-86C9-52FCE76F2B68}"/>
    <cellStyle name="Märkus 16 2 6" xfId="18724" xr:uid="{7CE3DE80-C6ED-4ECE-B012-731949870231}"/>
    <cellStyle name="Märkus 16 3" xfId="5927" xr:uid="{00000000-0005-0000-0000-00006F190000}"/>
    <cellStyle name="Märkus 16 3 2" xfId="18729" xr:uid="{FEB3F89C-C0BD-4C17-842F-130DA7E45695}"/>
    <cellStyle name="Märkus 16 4" xfId="5928" xr:uid="{00000000-0005-0000-0000-000070190000}"/>
    <cellStyle name="Märkus 16 4 2" xfId="18730" xr:uid="{708D4312-3EE6-409A-92B1-3EB960707F23}"/>
    <cellStyle name="Märkus 16 5" xfId="5929" xr:uid="{00000000-0005-0000-0000-000071190000}"/>
    <cellStyle name="Märkus 16 5 2" xfId="18731" xr:uid="{ADD35562-F6B9-4D52-B3DE-7994C3C36213}"/>
    <cellStyle name="Märkus 16 6" xfId="5930" xr:uid="{00000000-0005-0000-0000-000072190000}"/>
    <cellStyle name="Märkus 16 6 2" xfId="18732" xr:uid="{CF37F002-A8EA-4D25-9671-16E9540282C5}"/>
    <cellStyle name="Märkus 16 7" xfId="18723" xr:uid="{3D3ACFAD-7164-46DA-8EE8-59AD219D8963}"/>
    <cellStyle name="Märkus 17" xfId="5931" xr:uid="{00000000-0005-0000-0000-000073190000}"/>
    <cellStyle name="Märkus 17 2" xfId="5932" xr:uid="{00000000-0005-0000-0000-000074190000}"/>
    <cellStyle name="Märkus 17 2 2" xfId="5933" xr:uid="{00000000-0005-0000-0000-000075190000}"/>
    <cellStyle name="Märkus 17 2 2 2" xfId="18735" xr:uid="{85258201-3008-4664-B767-DDC1BF537EF6}"/>
    <cellStyle name="Märkus 17 2 3" xfId="5934" xr:uid="{00000000-0005-0000-0000-000076190000}"/>
    <cellStyle name="Märkus 17 2 3 2" xfId="18736" xr:uid="{BD8B60FD-9B38-489F-AB8A-910CA7389D2D}"/>
    <cellStyle name="Märkus 17 2 4" xfId="5935" xr:uid="{00000000-0005-0000-0000-000077190000}"/>
    <cellStyle name="Märkus 17 2 4 2" xfId="18737" xr:uid="{07570869-D545-4CF7-B37C-15BC751A9B0B}"/>
    <cellStyle name="Märkus 17 2 5" xfId="5936" xr:uid="{00000000-0005-0000-0000-000078190000}"/>
    <cellStyle name="Märkus 17 2 5 2" xfId="18738" xr:uid="{67F1C5F8-16C7-4C65-9A4F-082CB6584C98}"/>
    <cellStyle name="Märkus 17 2 6" xfId="18734" xr:uid="{C8AF517A-E1E0-4385-AAA0-6CE6828B3424}"/>
    <cellStyle name="Märkus 17 3" xfId="5937" xr:uid="{00000000-0005-0000-0000-000079190000}"/>
    <cellStyle name="Märkus 17 3 2" xfId="18739" xr:uid="{12C45EF3-CD2B-4217-B887-C95F98DC0ED3}"/>
    <cellStyle name="Märkus 17 4" xfId="5938" xr:uid="{00000000-0005-0000-0000-00007A190000}"/>
    <cellStyle name="Märkus 17 4 2" xfId="18740" xr:uid="{428E4057-E3F2-43D0-B78B-DC4E13420C26}"/>
    <cellStyle name="Märkus 17 5" xfId="5939" xr:uid="{00000000-0005-0000-0000-00007B190000}"/>
    <cellStyle name="Märkus 17 5 2" xfId="18741" xr:uid="{F260D7E6-F409-4238-BA79-813577FA94C5}"/>
    <cellStyle name="Märkus 17 6" xfId="5940" xr:uid="{00000000-0005-0000-0000-00007C190000}"/>
    <cellStyle name="Märkus 17 6 2" xfId="18742" xr:uid="{D4A72A61-8E81-4395-9B21-39ADA3E2AD92}"/>
    <cellStyle name="Märkus 17 7" xfId="18733" xr:uid="{59C4944E-43EC-4856-ACD0-65925C77A35A}"/>
    <cellStyle name="Märkus 18" xfId="5941" xr:uid="{00000000-0005-0000-0000-00007D190000}"/>
    <cellStyle name="Märkus 18 2" xfId="5942" xr:uid="{00000000-0005-0000-0000-00007E190000}"/>
    <cellStyle name="Märkus 18 2 2" xfId="5943" xr:uid="{00000000-0005-0000-0000-00007F190000}"/>
    <cellStyle name="Märkus 18 2 2 2" xfId="18745" xr:uid="{9FF29D19-7739-4B56-9931-9A81C39699F2}"/>
    <cellStyle name="Märkus 18 2 3" xfId="5944" xr:uid="{00000000-0005-0000-0000-000080190000}"/>
    <cellStyle name="Märkus 18 2 3 2" xfId="18746" xr:uid="{5790CC0A-92B9-4BFA-83A4-75B426477E2A}"/>
    <cellStyle name="Märkus 18 2 4" xfId="5945" xr:uid="{00000000-0005-0000-0000-000081190000}"/>
    <cellStyle name="Märkus 18 2 4 2" xfId="18747" xr:uid="{457E4758-F1C8-4F1F-B91B-E5202391A6EB}"/>
    <cellStyle name="Märkus 18 2 5" xfId="5946" xr:uid="{00000000-0005-0000-0000-000082190000}"/>
    <cellStyle name="Märkus 18 2 5 2" xfId="18748" xr:uid="{FB219863-0F16-4942-A69E-F4DB59DA6E10}"/>
    <cellStyle name="Märkus 18 2 6" xfId="18744" xr:uid="{952726CC-C518-4BA9-9160-ACA7F236CD75}"/>
    <cellStyle name="Märkus 18 3" xfId="5947" xr:uid="{00000000-0005-0000-0000-000083190000}"/>
    <cellStyle name="Märkus 18 3 2" xfId="18749" xr:uid="{80AB1A94-DC22-4BF5-AFE6-1D036CA05C86}"/>
    <cellStyle name="Märkus 18 4" xfId="5948" xr:uid="{00000000-0005-0000-0000-000084190000}"/>
    <cellStyle name="Märkus 18 4 2" xfId="18750" xr:uid="{55A123C8-1413-42F5-B903-29E147280448}"/>
    <cellStyle name="Märkus 18 5" xfId="5949" xr:uid="{00000000-0005-0000-0000-000085190000}"/>
    <cellStyle name="Märkus 18 5 2" xfId="18751" xr:uid="{63819BC5-9972-4861-B386-8370950C40DF}"/>
    <cellStyle name="Märkus 18 6" xfId="5950" xr:uid="{00000000-0005-0000-0000-000086190000}"/>
    <cellStyle name="Märkus 18 6 2" xfId="18752" xr:uid="{126C7AD7-23C7-4301-817A-3B6972D038FB}"/>
    <cellStyle name="Märkus 18 7" xfId="18743" xr:uid="{5AC7310D-287A-42E8-9E14-4B2117EA8A70}"/>
    <cellStyle name="Märkus 19" xfId="5951" xr:uid="{00000000-0005-0000-0000-000087190000}"/>
    <cellStyle name="Märkus 19 2" xfId="5952" xr:uid="{00000000-0005-0000-0000-000088190000}"/>
    <cellStyle name="Märkus 19 2 2" xfId="18754" xr:uid="{6D535E96-4E01-487F-99D6-459B342DCE50}"/>
    <cellStyle name="Märkus 19 3" xfId="5953" xr:uid="{00000000-0005-0000-0000-000089190000}"/>
    <cellStyle name="Märkus 19 3 2" xfId="18755" xr:uid="{D7202ABB-6224-48F0-8039-F48F1879AA8F}"/>
    <cellStyle name="Märkus 19 4" xfId="5954" xr:uid="{00000000-0005-0000-0000-00008A190000}"/>
    <cellStyle name="Märkus 19 4 2" xfId="18756" xr:uid="{F847E75B-4991-49A9-8503-87A17043D0DD}"/>
    <cellStyle name="Märkus 19 5" xfId="5955" xr:uid="{00000000-0005-0000-0000-00008B190000}"/>
    <cellStyle name="Märkus 19 5 2" xfId="18757" xr:uid="{1195654A-E3CB-4922-A1AD-554FC87E4C7E}"/>
    <cellStyle name="Märkus 19 6" xfId="18753" xr:uid="{2AB5FE93-B2F3-4552-826E-5BF4523510FF}"/>
    <cellStyle name="Märkus 2" xfId="5956" xr:uid="{00000000-0005-0000-0000-00008C190000}"/>
    <cellStyle name="Märkus 2 2" xfId="5957" xr:uid="{00000000-0005-0000-0000-00008D190000}"/>
    <cellStyle name="Märkus 2 2 2" xfId="5958" xr:uid="{00000000-0005-0000-0000-00008E190000}"/>
    <cellStyle name="Märkus 2 2 2 2" xfId="18760" xr:uid="{3FC660AA-AA42-49EF-AAE2-27353BDE2790}"/>
    <cellStyle name="Märkus 2 2 3" xfId="5959" xr:uid="{00000000-0005-0000-0000-00008F190000}"/>
    <cellStyle name="Märkus 2 2 3 2" xfId="18761" xr:uid="{5B68DF99-1C32-4F7A-AD57-5451AE57D52A}"/>
    <cellStyle name="Märkus 2 2 4" xfId="5960" xr:uid="{00000000-0005-0000-0000-000090190000}"/>
    <cellStyle name="Märkus 2 2 4 2" xfId="18762" xr:uid="{39BFBB8C-1567-4886-BA8D-90A58B39B9A0}"/>
    <cellStyle name="Märkus 2 2 5" xfId="5961" xr:uid="{00000000-0005-0000-0000-000091190000}"/>
    <cellStyle name="Märkus 2 2 5 2" xfId="18763" xr:uid="{917A0D31-04AF-4FD5-B873-61D0D3927D7A}"/>
    <cellStyle name="Märkus 2 2 6" xfId="18759" xr:uid="{C0791E40-F05A-41EF-8313-61D0C4746CBD}"/>
    <cellStyle name="Märkus 2 3" xfId="5962" xr:uid="{00000000-0005-0000-0000-000092190000}"/>
    <cellStyle name="Märkus 2 3 2" xfId="5963" xr:uid="{00000000-0005-0000-0000-000093190000}"/>
    <cellStyle name="Märkus 2 3 2 2" xfId="18765" xr:uid="{A6121EED-90F4-405A-8E3C-672D1B5285A9}"/>
    <cellStyle name="Märkus 2 3 3" xfId="5964" xr:uid="{00000000-0005-0000-0000-000094190000}"/>
    <cellStyle name="Märkus 2 3 3 2" xfId="18766" xr:uid="{C50A8093-041C-4ED7-8258-0D873569AC39}"/>
    <cellStyle name="Märkus 2 3 4" xfId="18764" xr:uid="{CA97AD3B-96E0-4B62-B9EE-2B241C5361A6}"/>
    <cellStyle name="Märkus 2 4" xfId="5965" xr:uid="{00000000-0005-0000-0000-000095190000}"/>
    <cellStyle name="Märkus 2 4 2" xfId="18767" xr:uid="{18983941-FB58-494D-A7A5-E5BF59CD205E}"/>
    <cellStyle name="Märkus 2 5" xfId="5966" xr:uid="{00000000-0005-0000-0000-000096190000}"/>
    <cellStyle name="Märkus 2 5 2" xfId="18768" xr:uid="{127BA7E6-4A8A-44E1-87F2-0A78755CBF79}"/>
    <cellStyle name="Märkus 2 6" xfId="5967" xr:uid="{00000000-0005-0000-0000-000097190000}"/>
    <cellStyle name="Märkus 2 6 2" xfId="18769" xr:uid="{396B732C-41A6-494A-B34D-BE67FB082D4C}"/>
    <cellStyle name="Märkus 2 7" xfId="5968" xr:uid="{00000000-0005-0000-0000-000098190000}"/>
    <cellStyle name="Märkus 2 7 2" xfId="18770" xr:uid="{0166E55F-DE9D-4C3B-AD78-23C56E8AF97D}"/>
    <cellStyle name="Märkus 2 8" xfId="15166" xr:uid="{00000000-0005-0000-0000-000099190000}"/>
    <cellStyle name="Märkus 2 8 2" xfId="25869" xr:uid="{98A784FB-D384-4D46-9B88-1E684FCCE00E}"/>
    <cellStyle name="Märkus 2 9" xfId="18758" xr:uid="{F6E095BF-BAD9-497A-9540-82454760F0E5}"/>
    <cellStyle name="Märkus 20" xfId="5969" xr:uid="{00000000-0005-0000-0000-00009A190000}"/>
    <cellStyle name="Märkus 20 2" xfId="5970" xr:uid="{00000000-0005-0000-0000-00009B190000}"/>
    <cellStyle name="Märkus 20 2 2" xfId="18772" xr:uid="{862838E8-D901-4F51-B496-B921C14D6776}"/>
    <cellStyle name="Märkus 20 3" xfId="5971" xr:uid="{00000000-0005-0000-0000-00009C190000}"/>
    <cellStyle name="Märkus 20 3 2" xfId="18773" xr:uid="{6ED597EF-E8DB-43A2-8EFB-4FE1C4A6618E}"/>
    <cellStyle name="Märkus 20 4" xfId="18771" xr:uid="{E8E86920-5D26-4B27-A6EE-6BFD9A336E51}"/>
    <cellStyle name="Märkus 21" xfId="5972" xr:uid="{00000000-0005-0000-0000-00009D190000}"/>
    <cellStyle name="Märkus 21 2" xfId="18774" xr:uid="{022F18F7-D8ED-4689-9B5E-BF56A22B2F3D}"/>
    <cellStyle name="Märkus 22" xfId="5973" xr:uid="{00000000-0005-0000-0000-00009E190000}"/>
    <cellStyle name="Märkus 22 2" xfId="18775" xr:uid="{5B10FC86-EED1-4331-991A-48514A64515F}"/>
    <cellStyle name="Märkus 23" xfId="5974" xr:uid="{00000000-0005-0000-0000-00009F190000}"/>
    <cellStyle name="Märkus 23 2" xfId="18776" xr:uid="{7E957DB1-F45E-453F-8791-6E7AA377F5BD}"/>
    <cellStyle name="Märkus 24" xfId="5975" xr:uid="{00000000-0005-0000-0000-0000A0190000}"/>
    <cellStyle name="Märkus 24 2" xfId="18777" xr:uid="{68C39379-F3CF-4951-B1F2-B8CD8CEAC7CA}"/>
    <cellStyle name="Märkus 25" xfId="14950" xr:uid="{00000000-0005-0000-0000-0000A1190000}"/>
    <cellStyle name="Märkus 25 2" xfId="25737" xr:uid="{5B6F4E87-B896-4ADC-AD6F-0C2D171911FF}"/>
    <cellStyle name="Märkus 26" xfId="18662" xr:uid="{66461458-CD62-4AC6-AB72-C0C879773495}"/>
    <cellStyle name="Märkus 3" xfId="5976" xr:uid="{00000000-0005-0000-0000-0000A2190000}"/>
    <cellStyle name="Märkus 3 2" xfId="5977" xr:uid="{00000000-0005-0000-0000-0000A3190000}"/>
    <cellStyle name="Märkus 3 2 2" xfId="5978" xr:uid="{00000000-0005-0000-0000-0000A4190000}"/>
    <cellStyle name="Märkus 3 2 2 2" xfId="18780" xr:uid="{18EAFFE8-971A-448B-B4EB-79618BA90745}"/>
    <cellStyle name="Märkus 3 2 3" xfId="5979" xr:uid="{00000000-0005-0000-0000-0000A5190000}"/>
    <cellStyle name="Märkus 3 2 3 2" xfId="18781" xr:uid="{3A538EB6-A4C9-4CA9-8B02-0F46A9866108}"/>
    <cellStyle name="Märkus 3 2 4" xfId="5980" xr:uid="{00000000-0005-0000-0000-0000A6190000}"/>
    <cellStyle name="Märkus 3 2 4 2" xfId="18782" xr:uid="{653C7044-15FE-424D-96AB-4B6E41557C99}"/>
    <cellStyle name="Märkus 3 2 5" xfId="5981" xr:uid="{00000000-0005-0000-0000-0000A7190000}"/>
    <cellStyle name="Märkus 3 2 5 2" xfId="18783" xr:uid="{3FD25BE3-21A9-47AB-9BF2-3EA927A7B033}"/>
    <cellStyle name="Märkus 3 2 6" xfId="18779" xr:uid="{788F8836-1EED-49C1-A493-5CC7B9019354}"/>
    <cellStyle name="Märkus 3 3" xfId="5982" xr:uid="{00000000-0005-0000-0000-0000A8190000}"/>
    <cellStyle name="Märkus 3 3 2" xfId="18784" xr:uid="{2FEA3D78-4957-4BBD-8A59-07ABBB3B65EA}"/>
    <cellStyle name="Märkus 3 4" xfId="5983" xr:uid="{00000000-0005-0000-0000-0000A9190000}"/>
    <cellStyle name="Märkus 3 4 2" xfId="18785" xr:uid="{5587AFA5-D209-4C91-8E02-91A8B5543B4A}"/>
    <cellStyle name="Märkus 3 5" xfId="5984" xr:uid="{00000000-0005-0000-0000-0000AA190000}"/>
    <cellStyle name="Märkus 3 5 2" xfId="18786" xr:uid="{F0AC3840-B75F-4C22-ABC9-E37BF6745DB6}"/>
    <cellStyle name="Märkus 3 6" xfId="5985" xr:uid="{00000000-0005-0000-0000-0000AB190000}"/>
    <cellStyle name="Märkus 3 6 2" xfId="18787" xr:uid="{E039B9C9-5BAD-4C7E-8954-809910F277E6}"/>
    <cellStyle name="Märkus 3 7" xfId="15167" xr:uid="{00000000-0005-0000-0000-0000AC190000}"/>
    <cellStyle name="Märkus 3 7 2" xfId="25870" xr:uid="{76EE4BDC-0803-4AE0-84D7-2BEFB33B4166}"/>
    <cellStyle name="Märkus 3 8" xfId="18778" xr:uid="{A3A16499-7D7A-4F65-BF3B-BB7B4B25D914}"/>
    <cellStyle name="Märkus 4" xfId="5986" xr:uid="{00000000-0005-0000-0000-0000AD190000}"/>
    <cellStyle name="Märkus 4 2" xfId="5987" xr:uid="{00000000-0005-0000-0000-0000AE190000}"/>
    <cellStyle name="Märkus 4 2 2" xfId="5988" xr:uid="{00000000-0005-0000-0000-0000AF190000}"/>
    <cellStyle name="Märkus 4 2 2 2" xfId="18790" xr:uid="{7F046D35-15D1-4752-815B-F07BA9B8AF3C}"/>
    <cellStyle name="Märkus 4 2 3" xfId="5989" xr:uid="{00000000-0005-0000-0000-0000B0190000}"/>
    <cellStyle name="Märkus 4 2 3 2" xfId="18791" xr:uid="{77DD2CC8-2CAC-4931-A3E0-5FDC0425219B}"/>
    <cellStyle name="Märkus 4 2 4" xfId="5990" xr:uid="{00000000-0005-0000-0000-0000B1190000}"/>
    <cellStyle name="Märkus 4 2 4 2" xfId="18792" xr:uid="{DF4CBD72-AD27-4C85-B93E-17A9ABC4BE7C}"/>
    <cellStyle name="Märkus 4 2 5" xfId="5991" xr:uid="{00000000-0005-0000-0000-0000B2190000}"/>
    <cellStyle name="Märkus 4 2 5 2" xfId="18793" xr:uid="{E577B3ED-8EC2-4AB8-9C75-5B208B0B3D79}"/>
    <cellStyle name="Märkus 4 2 6" xfId="18789" xr:uid="{29A91E51-4CD8-4DF1-ABBA-AB9AFFE7F0FB}"/>
    <cellStyle name="Märkus 4 3" xfId="5992" xr:uid="{00000000-0005-0000-0000-0000B3190000}"/>
    <cellStyle name="Märkus 4 3 2" xfId="18794" xr:uid="{8BA3859A-2C52-4954-B168-AB7C7D56DB86}"/>
    <cellStyle name="Märkus 4 4" xfId="5993" xr:uid="{00000000-0005-0000-0000-0000B4190000}"/>
    <cellStyle name="Märkus 4 4 2" xfId="18795" xr:uid="{546BE142-38A2-441D-9146-ADD249DBFDD0}"/>
    <cellStyle name="Märkus 4 5" xfId="5994" xr:uid="{00000000-0005-0000-0000-0000B5190000}"/>
    <cellStyle name="Märkus 4 5 2" xfId="18796" xr:uid="{D906363C-697F-4A4F-A02F-CDDDA4EC54F6}"/>
    <cellStyle name="Märkus 4 6" xfId="5995" xr:uid="{00000000-0005-0000-0000-0000B6190000}"/>
    <cellStyle name="Märkus 4 6 2" xfId="18797" xr:uid="{FA18E82F-4FC3-44EE-92F8-D46F713CAFFC}"/>
    <cellStyle name="Märkus 4 7" xfId="18788" xr:uid="{536F28B3-B719-4640-A805-87381C6117DE}"/>
    <cellStyle name="Märkus 5" xfId="5996" xr:uid="{00000000-0005-0000-0000-0000B7190000}"/>
    <cellStyle name="Märkus 5 2" xfId="5997" xr:uid="{00000000-0005-0000-0000-0000B8190000}"/>
    <cellStyle name="Märkus 5 2 2" xfId="5998" xr:uid="{00000000-0005-0000-0000-0000B9190000}"/>
    <cellStyle name="Märkus 5 2 2 2" xfId="18800" xr:uid="{E9D67959-7F06-42B6-B055-D9EA849BBB3C}"/>
    <cellStyle name="Märkus 5 2 3" xfId="5999" xr:uid="{00000000-0005-0000-0000-0000BA190000}"/>
    <cellStyle name="Märkus 5 2 3 2" xfId="18801" xr:uid="{EEA5D63D-E83D-4C58-8F62-6D8F317627E7}"/>
    <cellStyle name="Märkus 5 2 4" xfId="6000" xr:uid="{00000000-0005-0000-0000-0000BB190000}"/>
    <cellStyle name="Märkus 5 2 4 2" xfId="18802" xr:uid="{00B5D96D-9790-4D68-9C08-08AA50D9F887}"/>
    <cellStyle name="Märkus 5 2 5" xfId="6001" xr:uid="{00000000-0005-0000-0000-0000BC190000}"/>
    <cellStyle name="Märkus 5 2 5 2" xfId="18803" xr:uid="{9AEB66F3-7903-4E54-9BD8-E326D6820EBF}"/>
    <cellStyle name="Märkus 5 2 6" xfId="18799" xr:uid="{0ACAE654-56D6-4F93-8103-892E9896D7EF}"/>
    <cellStyle name="Märkus 5 3" xfId="6002" xr:uid="{00000000-0005-0000-0000-0000BD190000}"/>
    <cellStyle name="Märkus 5 3 2" xfId="18804" xr:uid="{529D8582-1994-42D7-9336-16C3D9171408}"/>
    <cellStyle name="Märkus 5 4" xfId="6003" xr:uid="{00000000-0005-0000-0000-0000BE190000}"/>
    <cellStyle name="Märkus 5 4 2" xfId="18805" xr:uid="{8C0E321A-C906-403B-BBFC-6929476851F3}"/>
    <cellStyle name="Märkus 5 5" xfId="6004" xr:uid="{00000000-0005-0000-0000-0000BF190000}"/>
    <cellStyle name="Märkus 5 5 2" xfId="18806" xr:uid="{713C6608-3285-4FFB-ADCD-F3AD8DFB8ACA}"/>
    <cellStyle name="Märkus 5 6" xfId="6005" xr:uid="{00000000-0005-0000-0000-0000C0190000}"/>
    <cellStyle name="Märkus 5 6 2" xfId="18807" xr:uid="{99384CD5-7D38-4704-9A17-C6EBD95A13B1}"/>
    <cellStyle name="Märkus 5 7" xfId="18798" xr:uid="{DA9F24F4-30E2-4739-A9BD-BE7BD3810659}"/>
    <cellStyle name="Märkus 6" xfId="6006" xr:uid="{00000000-0005-0000-0000-0000C1190000}"/>
    <cellStyle name="Märkus 6 2" xfId="6007" xr:uid="{00000000-0005-0000-0000-0000C2190000}"/>
    <cellStyle name="Märkus 6 2 2" xfId="6008" xr:uid="{00000000-0005-0000-0000-0000C3190000}"/>
    <cellStyle name="Märkus 6 2 2 2" xfId="18810" xr:uid="{418BC608-B072-4871-871B-9199143CC9B6}"/>
    <cellStyle name="Märkus 6 2 3" xfId="6009" xr:uid="{00000000-0005-0000-0000-0000C4190000}"/>
    <cellStyle name="Märkus 6 2 3 2" xfId="18811" xr:uid="{9B4EDE76-3E44-4362-B91B-1F02E68F71C9}"/>
    <cellStyle name="Märkus 6 2 4" xfId="6010" xr:uid="{00000000-0005-0000-0000-0000C5190000}"/>
    <cellStyle name="Märkus 6 2 4 2" xfId="18812" xr:uid="{3BF3E769-6149-4082-B347-9C520454C04A}"/>
    <cellStyle name="Märkus 6 2 5" xfId="6011" xr:uid="{00000000-0005-0000-0000-0000C6190000}"/>
    <cellStyle name="Märkus 6 2 5 2" xfId="18813" xr:uid="{9450C17D-95A6-4127-9883-6CA96C53F10C}"/>
    <cellStyle name="Märkus 6 2 6" xfId="18809" xr:uid="{7DB902BE-C0CE-4B40-8003-02A0DF52C375}"/>
    <cellStyle name="Märkus 6 3" xfId="6012" xr:uid="{00000000-0005-0000-0000-0000C7190000}"/>
    <cellStyle name="Märkus 6 3 2" xfId="18814" xr:uid="{33681289-9471-4B6D-A037-1504356ACBF5}"/>
    <cellStyle name="Märkus 6 4" xfId="6013" xr:uid="{00000000-0005-0000-0000-0000C8190000}"/>
    <cellStyle name="Märkus 6 4 2" xfId="18815" xr:uid="{41AC3312-A1CC-4DCA-8DE4-4887DD5F2091}"/>
    <cellStyle name="Märkus 6 5" xfId="6014" xr:uid="{00000000-0005-0000-0000-0000C9190000}"/>
    <cellStyle name="Märkus 6 5 2" xfId="18816" xr:uid="{CD7B5DCF-7D18-4585-A471-CB10A1BE21F8}"/>
    <cellStyle name="Märkus 6 6" xfId="6015" xr:uid="{00000000-0005-0000-0000-0000CA190000}"/>
    <cellStyle name="Märkus 6 6 2" xfId="18817" xr:uid="{3D28D91B-DE69-4010-9D74-348325D93FE5}"/>
    <cellStyle name="Märkus 6 7" xfId="18808" xr:uid="{AF5004E4-8FE4-4C77-83D0-9D0C8E2862AC}"/>
    <cellStyle name="Märkus 7" xfId="6016" xr:uid="{00000000-0005-0000-0000-0000CB190000}"/>
    <cellStyle name="Märkus 7 2" xfId="6017" xr:uid="{00000000-0005-0000-0000-0000CC190000}"/>
    <cellStyle name="Märkus 7 2 2" xfId="6018" xr:uid="{00000000-0005-0000-0000-0000CD190000}"/>
    <cellStyle name="Märkus 7 2 2 2" xfId="18820" xr:uid="{1195EA09-BACF-4B15-BC5C-827C90F98DEF}"/>
    <cellStyle name="Märkus 7 2 3" xfId="6019" xr:uid="{00000000-0005-0000-0000-0000CE190000}"/>
    <cellStyle name="Märkus 7 2 3 2" xfId="18821" xr:uid="{C2BE6BB9-7281-4A5B-99E7-6C57E07A7C9A}"/>
    <cellStyle name="Märkus 7 2 4" xfId="6020" xr:uid="{00000000-0005-0000-0000-0000CF190000}"/>
    <cellStyle name="Märkus 7 2 4 2" xfId="18822" xr:uid="{157DE482-D998-4FC0-A07E-DD7EF58EFAFB}"/>
    <cellStyle name="Märkus 7 2 5" xfId="6021" xr:uid="{00000000-0005-0000-0000-0000D0190000}"/>
    <cellStyle name="Märkus 7 2 5 2" xfId="18823" xr:uid="{B8AF422B-0236-4BB5-BB82-EB87AF2ED9A2}"/>
    <cellStyle name="Märkus 7 2 6" xfId="18819" xr:uid="{3BEB227C-95ED-4345-BC26-B8AAA6BCD7C0}"/>
    <cellStyle name="Märkus 7 3" xfId="6022" xr:uid="{00000000-0005-0000-0000-0000D1190000}"/>
    <cellStyle name="Märkus 7 3 2" xfId="18824" xr:uid="{DAFFD63E-07C8-48C6-A100-3344690C0FC5}"/>
    <cellStyle name="Märkus 7 4" xfId="6023" xr:uid="{00000000-0005-0000-0000-0000D2190000}"/>
    <cellStyle name="Märkus 7 4 2" xfId="18825" xr:uid="{F0C3623E-326C-4D33-91D0-A8B796CD5BC7}"/>
    <cellStyle name="Märkus 7 5" xfId="6024" xr:uid="{00000000-0005-0000-0000-0000D3190000}"/>
    <cellStyle name="Märkus 7 5 2" xfId="18826" xr:uid="{EC6AAC85-A8EC-41C2-9370-2689FE55E390}"/>
    <cellStyle name="Märkus 7 6" xfId="6025" xr:uid="{00000000-0005-0000-0000-0000D4190000}"/>
    <cellStyle name="Märkus 7 6 2" xfId="18827" xr:uid="{FF312ACC-C98D-4441-8F9A-E75CE4007F04}"/>
    <cellStyle name="Märkus 7 7" xfId="18818" xr:uid="{BB4765E3-5FD6-4E6D-858E-9D5200D25D03}"/>
    <cellStyle name="Märkus 8" xfId="6026" xr:uid="{00000000-0005-0000-0000-0000D5190000}"/>
    <cellStyle name="Märkus 8 2" xfId="6027" xr:uid="{00000000-0005-0000-0000-0000D6190000}"/>
    <cellStyle name="Märkus 8 2 2" xfId="6028" xr:uid="{00000000-0005-0000-0000-0000D7190000}"/>
    <cellStyle name="Märkus 8 2 2 2" xfId="18830" xr:uid="{88A847A3-BD29-4DAD-8B16-5C06C9CFC69A}"/>
    <cellStyle name="Märkus 8 2 3" xfId="6029" xr:uid="{00000000-0005-0000-0000-0000D8190000}"/>
    <cellStyle name="Märkus 8 2 3 2" xfId="18831" xr:uid="{963C1470-5CCD-43C1-A932-31C3A482BCC0}"/>
    <cellStyle name="Märkus 8 2 4" xfId="6030" xr:uid="{00000000-0005-0000-0000-0000D9190000}"/>
    <cellStyle name="Märkus 8 2 4 2" xfId="18832" xr:uid="{D4F49853-84E4-48DE-A5CF-8B2D74071F8F}"/>
    <cellStyle name="Märkus 8 2 5" xfId="6031" xr:uid="{00000000-0005-0000-0000-0000DA190000}"/>
    <cellStyle name="Märkus 8 2 5 2" xfId="18833" xr:uid="{14045E99-DDDB-4474-AB27-10E677F0BC42}"/>
    <cellStyle name="Märkus 8 2 6" xfId="18829" xr:uid="{A181F56E-1C65-4ADC-8514-F02A92871DF2}"/>
    <cellStyle name="Märkus 8 3" xfId="6032" xr:uid="{00000000-0005-0000-0000-0000DB190000}"/>
    <cellStyle name="Märkus 8 3 2" xfId="18834" xr:uid="{01807CC5-28A6-4370-A9CB-04E9102785C0}"/>
    <cellStyle name="Märkus 8 4" xfId="6033" xr:uid="{00000000-0005-0000-0000-0000DC190000}"/>
    <cellStyle name="Märkus 8 4 2" xfId="18835" xr:uid="{52F644F6-9517-42DF-8A44-493CAECB26E0}"/>
    <cellStyle name="Märkus 8 5" xfId="6034" xr:uid="{00000000-0005-0000-0000-0000DD190000}"/>
    <cellStyle name="Märkus 8 5 2" xfId="18836" xr:uid="{E14AE804-4AD3-4CC4-A1FD-95C999953ECD}"/>
    <cellStyle name="Märkus 8 6" xfId="6035" xr:uid="{00000000-0005-0000-0000-0000DE190000}"/>
    <cellStyle name="Märkus 8 6 2" xfId="18837" xr:uid="{C1D8E60E-CB92-4CC8-97A0-58C1B391C3B1}"/>
    <cellStyle name="Märkus 8 7" xfId="18828" xr:uid="{1FA6872D-20DD-4DAA-AAD0-87C28114B282}"/>
    <cellStyle name="Märkus 9" xfId="6036" xr:uid="{00000000-0005-0000-0000-0000DF190000}"/>
    <cellStyle name="Märkus 9 2" xfId="6037" xr:uid="{00000000-0005-0000-0000-0000E0190000}"/>
    <cellStyle name="Märkus 9 2 2" xfId="6038" xr:uid="{00000000-0005-0000-0000-0000E1190000}"/>
    <cellStyle name="Märkus 9 2 2 2" xfId="18840" xr:uid="{C77AA71B-FC87-4480-B1BF-9B153C2F6FB9}"/>
    <cellStyle name="Märkus 9 2 3" xfId="6039" xr:uid="{00000000-0005-0000-0000-0000E2190000}"/>
    <cellStyle name="Märkus 9 2 3 2" xfId="18841" xr:uid="{1B5B4409-6D69-4C68-B415-7D0301AEE357}"/>
    <cellStyle name="Märkus 9 2 4" xfId="6040" xr:uid="{00000000-0005-0000-0000-0000E3190000}"/>
    <cellStyle name="Märkus 9 2 4 2" xfId="18842" xr:uid="{E744B872-8210-42B9-893F-5C091430C6DB}"/>
    <cellStyle name="Märkus 9 2 5" xfId="6041" xr:uid="{00000000-0005-0000-0000-0000E4190000}"/>
    <cellStyle name="Märkus 9 2 5 2" xfId="18843" xr:uid="{78B35C50-917F-473C-8591-C9B6B18A2F36}"/>
    <cellStyle name="Märkus 9 2 6" xfId="18839" xr:uid="{23F87681-E751-41C2-AAFC-A7E6D8187927}"/>
    <cellStyle name="Märkus 9 3" xfId="6042" xr:uid="{00000000-0005-0000-0000-0000E5190000}"/>
    <cellStyle name="Märkus 9 3 2" xfId="18844" xr:uid="{92700688-E79E-4DC6-B0AC-7D299B638200}"/>
    <cellStyle name="Märkus 9 4" xfId="6043" xr:uid="{00000000-0005-0000-0000-0000E6190000}"/>
    <cellStyle name="Märkus 9 4 2" xfId="18845" xr:uid="{4454E7FA-4DCA-473E-8D55-0C98B134AFC2}"/>
    <cellStyle name="Märkus 9 5" xfId="6044" xr:uid="{00000000-0005-0000-0000-0000E7190000}"/>
    <cellStyle name="Märkus 9 5 2" xfId="18846" xr:uid="{5D2C5332-51BA-4C03-8B2C-AE65E9086829}"/>
    <cellStyle name="Märkus 9 6" xfId="6045" xr:uid="{00000000-0005-0000-0000-0000E8190000}"/>
    <cellStyle name="Märkus 9 6 2" xfId="18847" xr:uid="{3AA89722-BFEB-466B-A9BA-A6E7C41506D5}"/>
    <cellStyle name="Märkus 9 7" xfId="18838" xr:uid="{8D541986-17B9-4748-B78B-066D7048126B}"/>
    <cellStyle name="Nadpis 1" xfId="6353" xr:uid="{00000000-0005-0000-0000-0000E9190000}"/>
    <cellStyle name="Nadpis 2" xfId="6354" xr:uid="{00000000-0005-0000-0000-0000EA190000}"/>
    <cellStyle name="Nadpis 3" xfId="6355" xr:uid="{00000000-0005-0000-0000-0000EB190000}"/>
    <cellStyle name="Nadpis 4" xfId="6356" xr:uid="{00000000-0005-0000-0000-0000EC190000}"/>
    <cellStyle name="Nagłówek 1" xfId="6357" xr:uid="{00000000-0005-0000-0000-0000ED190000}"/>
    <cellStyle name="Nagłówek 1 2" xfId="6358" xr:uid="{00000000-0005-0000-0000-0000EE190000}"/>
    <cellStyle name="Nagłówek 2" xfId="6359" xr:uid="{00000000-0005-0000-0000-0000EF190000}"/>
    <cellStyle name="Nagłówek 2 2" xfId="6360" xr:uid="{00000000-0005-0000-0000-0000F0190000}"/>
    <cellStyle name="Nagłówek 3" xfId="6361" xr:uid="{00000000-0005-0000-0000-0000F1190000}"/>
    <cellStyle name="Nagłówek 3 2" xfId="6362" xr:uid="{00000000-0005-0000-0000-0000F2190000}"/>
    <cellStyle name="Nagłówek 4" xfId="6363" xr:uid="{00000000-0005-0000-0000-0000F3190000}"/>
    <cellStyle name="Nagłówek 4 2" xfId="6364" xr:uid="{00000000-0005-0000-0000-0000F4190000}"/>
    <cellStyle name="Named Range" xfId="6365" xr:uid="{00000000-0005-0000-0000-0000F5190000}"/>
    <cellStyle name="Named Range Tag" xfId="6366" xr:uid="{00000000-0005-0000-0000-0000F6190000}"/>
    <cellStyle name="Named Range_Book2" xfId="6367" xr:uid="{00000000-0005-0000-0000-0000F7190000}"/>
    <cellStyle name="Navadno_List1" xfId="6368" xr:uid="{00000000-0005-0000-0000-0000F8190000}"/>
    <cellStyle name="Název" xfId="6369" xr:uid="{00000000-0005-0000-0000-0000F9190000}"/>
    <cellStyle name="NEGATIF" xfId="6370" xr:uid="{00000000-0005-0000-0000-0000FA190000}"/>
    <cellStyle name="Neutraali" xfId="6371" xr:uid="{00000000-0005-0000-0000-0000FB190000}"/>
    <cellStyle name="Neutraalne" xfId="6372" xr:uid="{00000000-0005-0000-0000-0000FC190000}"/>
    <cellStyle name="Neutraalne 2" xfId="6373" xr:uid="{00000000-0005-0000-0000-0000FD190000}"/>
    <cellStyle name="Neutraalne 3" xfId="6374" xr:uid="{00000000-0005-0000-0000-0000FE190000}"/>
    <cellStyle name="Neutral" xfId="14635" xr:uid="{00000000-0005-0000-0000-0000FF190000}"/>
    <cellStyle name="Neutral 2" xfId="6375" xr:uid="{00000000-0005-0000-0000-0000001A0000}"/>
    <cellStyle name="Neutral 3" xfId="5" xr:uid="{00000000-0005-0000-0000-0000011A0000}"/>
    <cellStyle name="Neutrale 2" xfId="6376" xr:uid="{00000000-0005-0000-0000-0000021A0000}"/>
    <cellStyle name="Neutrale 3" xfId="6377" xr:uid="{00000000-0005-0000-0000-0000031A0000}"/>
    <cellStyle name="Neutralne" xfId="6378" xr:uid="{00000000-0005-0000-0000-0000041A0000}"/>
    <cellStyle name="Neutralne 2" xfId="6379" xr:uid="{00000000-0005-0000-0000-0000051A0000}"/>
    <cellStyle name="Neutrální" xfId="6380" xr:uid="{00000000-0005-0000-0000-0000061A0000}"/>
    <cellStyle name="Neutralus" xfId="6381" xr:uid="{00000000-0005-0000-0000-0000071A0000}"/>
    <cellStyle name="Neutre" xfId="14999" xr:uid="{00000000-0005-0000-0000-0000081A0000}"/>
    <cellStyle name="Neutre 2" xfId="6382" xr:uid="{00000000-0005-0000-0000-0000091A0000}"/>
    <cellStyle name="Neutre 2 2" xfId="6383" xr:uid="{00000000-0005-0000-0000-00000A1A0000}"/>
    <cellStyle name="Neutre 3" xfId="6384" xr:uid="{00000000-0005-0000-0000-00000B1A0000}"/>
    <cellStyle name="Neutre 3 2" xfId="6385" xr:uid="{00000000-0005-0000-0000-00000C1A0000}"/>
    <cellStyle name="Neutre 4" xfId="6386" xr:uid="{00000000-0005-0000-0000-00000D1A0000}"/>
    <cellStyle name="Neutre 4 2" xfId="6387" xr:uid="{00000000-0005-0000-0000-00000E1A0000}"/>
    <cellStyle name="Neutre 5" xfId="6388" xr:uid="{00000000-0005-0000-0000-00000F1A0000}"/>
    <cellStyle name="Normaali" xfId="0" builtinId="0"/>
    <cellStyle name="Normaali 12" xfId="15188" xr:uid="{00000000-0005-0000-0000-0000111A0000}"/>
    <cellStyle name="Normaali 2" xfId="6389" xr:uid="{00000000-0005-0000-0000-0000121A0000}"/>
    <cellStyle name="Normaali 2 2" xfId="6390" xr:uid="{00000000-0005-0000-0000-0000131A0000}"/>
    <cellStyle name="Normaali 2 2 2" xfId="6391" xr:uid="{00000000-0005-0000-0000-0000141A0000}"/>
    <cellStyle name="Normaali 2 3" xfId="6392" xr:uid="{00000000-0005-0000-0000-0000151A0000}"/>
    <cellStyle name="Normal - Style1" xfId="6393" xr:uid="{00000000-0005-0000-0000-0000161A0000}"/>
    <cellStyle name="Normal 1" xfId="6394" xr:uid="{00000000-0005-0000-0000-0000171A0000}"/>
    <cellStyle name="Normal 10" xfId="6395" xr:uid="{00000000-0005-0000-0000-0000181A0000}"/>
    <cellStyle name="Normal 10 2" xfId="6396" xr:uid="{00000000-0005-0000-0000-0000191A0000}"/>
    <cellStyle name="Normal 10 2 2" xfId="6397" xr:uid="{00000000-0005-0000-0000-00001A1A0000}"/>
    <cellStyle name="Normal 10 2 3" xfId="9" xr:uid="{00000000-0005-0000-0000-00001B1A0000}"/>
    <cellStyle name="Normal 10 3" xfId="6398" xr:uid="{00000000-0005-0000-0000-00001C1A0000}"/>
    <cellStyle name="Normal 10 4" xfId="6399" xr:uid="{00000000-0005-0000-0000-00001D1A0000}"/>
    <cellStyle name="Normal 10 5" xfId="6400" xr:uid="{00000000-0005-0000-0000-00001E1A0000}"/>
    <cellStyle name="Normal 10 6" xfId="6401" xr:uid="{00000000-0005-0000-0000-00001F1A0000}"/>
    <cellStyle name="Normal 100" xfId="6402" xr:uid="{00000000-0005-0000-0000-0000201A0000}"/>
    <cellStyle name="Normal 101" xfId="6403" xr:uid="{00000000-0005-0000-0000-0000211A0000}"/>
    <cellStyle name="Normal 102" xfId="6404" xr:uid="{00000000-0005-0000-0000-0000221A0000}"/>
    <cellStyle name="Normal 103" xfId="6405" xr:uid="{00000000-0005-0000-0000-0000231A0000}"/>
    <cellStyle name="Normal 104" xfId="6406" xr:uid="{00000000-0005-0000-0000-0000241A0000}"/>
    <cellStyle name="Normal 105" xfId="6407" xr:uid="{00000000-0005-0000-0000-0000251A0000}"/>
    <cellStyle name="Normal 106" xfId="6408" xr:uid="{00000000-0005-0000-0000-0000261A0000}"/>
    <cellStyle name="Normal 107" xfId="6409" xr:uid="{00000000-0005-0000-0000-0000271A0000}"/>
    <cellStyle name="Normal 108" xfId="14640" xr:uid="{00000000-0005-0000-0000-0000281A0000}"/>
    <cellStyle name="Normal 108 2" xfId="25673" xr:uid="{1BD46725-13BC-4C33-8623-1E22DF864C94}"/>
    <cellStyle name="Normal 109" xfId="14685" xr:uid="{00000000-0005-0000-0000-0000291A0000}"/>
    <cellStyle name="Normal 109 2" xfId="25679" xr:uid="{38654378-3F09-4A12-9F60-03A61850DF0D}"/>
    <cellStyle name="Normal 11" xfId="6410" xr:uid="{00000000-0005-0000-0000-00002A1A0000}"/>
    <cellStyle name="Normal 11 2" xfId="6411" xr:uid="{00000000-0005-0000-0000-00002B1A0000}"/>
    <cellStyle name="Normal 11 2 2" xfId="6412" xr:uid="{00000000-0005-0000-0000-00002C1A0000}"/>
    <cellStyle name="Normal 11 2 3" xfId="6413" xr:uid="{00000000-0005-0000-0000-00002D1A0000}"/>
    <cellStyle name="Normal 11 3" xfId="6414" xr:uid="{00000000-0005-0000-0000-00002E1A0000}"/>
    <cellStyle name="Normal 11 4" xfId="6415" xr:uid="{00000000-0005-0000-0000-00002F1A0000}"/>
    <cellStyle name="Normal 11 4 2" xfId="6416" xr:uid="{00000000-0005-0000-0000-0000301A0000}"/>
    <cellStyle name="Normal 11 4 3" xfId="6417" xr:uid="{00000000-0005-0000-0000-0000311A0000}"/>
    <cellStyle name="Normal 11 4 4" xfId="6418" xr:uid="{00000000-0005-0000-0000-0000321A0000}"/>
    <cellStyle name="Normal 110" xfId="14642" xr:uid="{00000000-0005-0000-0000-0000331A0000}"/>
    <cellStyle name="Normal 110 2" xfId="25674" xr:uid="{C0A222D0-DB12-4FB6-94D6-851D606677ED}"/>
    <cellStyle name="Normal 12" xfId="6419" xr:uid="{00000000-0005-0000-0000-0000341A0000}"/>
    <cellStyle name="Normal 12 2" xfId="6420" xr:uid="{00000000-0005-0000-0000-0000351A0000}"/>
    <cellStyle name="Normal 12 3" xfId="6421" xr:uid="{00000000-0005-0000-0000-0000361A0000}"/>
    <cellStyle name="Normal 12 4" xfId="6422" xr:uid="{00000000-0005-0000-0000-0000371A0000}"/>
    <cellStyle name="Normal 13" xfId="6423" xr:uid="{00000000-0005-0000-0000-0000381A0000}"/>
    <cellStyle name="Normal 13 2" xfId="6424" xr:uid="{00000000-0005-0000-0000-0000391A0000}"/>
    <cellStyle name="Normal 13 3" xfId="6425" xr:uid="{00000000-0005-0000-0000-00003A1A0000}"/>
    <cellStyle name="Normal 14" xfId="6426" xr:uid="{00000000-0005-0000-0000-00003B1A0000}"/>
    <cellStyle name="Normal 14 2" xfId="6427" xr:uid="{00000000-0005-0000-0000-00003C1A0000}"/>
    <cellStyle name="Normal 14 2 2" xfId="15136" xr:uid="{00000000-0005-0000-0000-00003D1A0000}"/>
    <cellStyle name="Normal 14 3" xfId="6428" xr:uid="{00000000-0005-0000-0000-00003E1A0000}"/>
    <cellStyle name="Normal 14 3 2" xfId="6429" xr:uid="{00000000-0005-0000-0000-00003F1A0000}"/>
    <cellStyle name="Normal 14 3 2 2" xfId="6430" xr:uid="{00000000-0005-0000-0000-0000401A0000}"/>
    <cellStyle name="Normal 14 3 2 2 2" xfId="6431" xr:uid="{00000000-0005-0000-0000-0000411A0000}"/>
    <cellStyle name="Normal 14 3 2 3" xfId="6432" xr:uid="{00000000-0005-0000-0000-0000421A0000}"/>
    <cellStyle name="Normal 14 3 3" xfId="6433" xr:uid="{00000000-0005-0000-0000-0000431A0000}"/>
    <cellStyle name="Normal 14 3 3 2" xfId="6434" xr:uid="{00000000-0005-0000-0000-0000441A0000}"/>
    <cellStyle name="Normal 14 3 4" xfId="6435" xr:uid="{00000000-0005-0000-0000-0000451A0000}"/>
    <cellStyle name="Normal 14 4" xfId="6436" xr:uid="{00000000-0005-0000-0000-0000461A0000}"/>
    <cellStyle name="Normal 14 4 2" xfId="6437" xr:uid="{00000000-0005-0000-0000-0000471A0000}"/>
    <cellStyle name="Normal 14 4 2 2" xfId="6438" xr:uid="{00000000-0005-0000-0000-0000481A0000}"/>
    <cellStyle name="Normal 14 4 3" xfId="6439" xr:uid="{00000000-0005-0000-0000-0000491A0000}"/>
    <cellStyle name="Normal 14 5" xfId="6440" xr:uid="{00000000-0005-0000-0000-00004A1A0000}"/>
    <cellStyle name="Normal 14 5 2" xfId="6441" xr:uid="{00000000-0005-0000-0000-00004B1A0000}"/>
    <cellStyle name="Normal 14 6" xfId="6442" xr:uid="{00000000-0005-0000-0000-00004C1A0000}"/>
    <cellStyle name="Normal 14 6 2" xfId="14729" xr:uid="{00000000-0005-0000-0000-00004D1A0000}"/>
    <cellStyle name="Normal 15" xfId="6443" xr:uid="{00000000-0005-0000-0000-00004E1A0000}"/>
    <cellStyle name="Normal 15 2" xfId="6444" xr:uid="{00000000-0005-0000-0000-00004F1A0000}"/>
    <cellStyle name="Normal 15 3" xfId="6445" xr:uid="{00000000-0005-0000-0000-0000501A0000}"/>
    <cellStyle name="Normal 15 4" xfId="6446" xr:uid="{00000000-0005-0000-0000-0000511A0000}"/>
    <cellStyle name="Normal 15 5" xfId="6447" xr:uid="{00000000-0005-0000-0000-0000521A0000}"/>
    <cellStyle name="Normal 16" xfId="13" xr:uid="{00000000-0005-0000-0000-0000531A0000}"/>
    <cellStyle name="Normal 16 2" xfId="6448" xr:uid="{00000000-0005-0000-0000-0000541A0000}"/>
    <cellStyle name="Normal 16 3" xfId="6449" xr:uid="{00000000-0005-0000-0000-0000551A0000}"/>
    <cellStyle name="Normal 17" xfId="6450" xr:uid="{00000000-0005-0000-0000-0000561A0000}"/>
    <cellStyle name="Normal 17 2" xfId="6451" xr:uid="{00000000-0005-0000-0000-0000571A0000}"/>
    <cellStyle name="Normal 17 2 2" xfId="6452" xr:uid="{00000000-0005-0000-0000-0000581A0000}"/>
    <cellStyle name="Normal 17 3" xfId="6453" xr:uid="{00000000-0005-0000-0000-0000591A0000}"/>
    <cellStyle name="Normal 17 4" xfId="6454" xr:uid="{00000000-0005-0000-0000-00005A1A0000}"/>
    <cellStyle name="Normal 18" xfId="2" xr:uid="{00000000-0005-0000-0000-00005B1A0000}"/>
    <cellStyle name="Normal 18 2" xfId="6455" xr:uid="{00000000-0005-0000-0000-00005C1A0000}"/>
    <cellStyle name="Normal 18 2 2" xfId="6456" xr:uid="{00000000-0005-0000-0000-00005D1A0000}"/>
    <cellStyle name="Normal 18 3" xfId="6457" xr:uid="{00000000-0005-0000-0000-00005E1A0000}"/>
    <cellStyle name="Normal 19" xfId="6458" xr:uid="{00000000-0005-0000-0000-00005F1A0000}"/>
    <cellStyle name="Normal 19 2" xfId="6459" xr:uid="{00000000-0005-0000-0000-0000601A0000}"/>
    <cellStyle name="Normal 19 2 2" xfId="6460" xr:uid="{00000000-0005-0000-0000-0000611A0000}"/>
    <cellStyle name="Normal 19 3" xfId="6461" xr:uid="{00000000-0005-0000-0000-0000621A0000}"/>
    <cellStyle name="Normal 19 4" xfId="15074" xr:uid="{00000000-0005-0000-0000-0000631A0000}"/>
    <cellStyle name="Normal 2" xfId="6462" xr:uid="{00000000-0005-0000-0000-0000641A0000}"/>
    <cellStyle name="Normál 2" xfId="6463" xr:uid="{00000000-0005-0000-0000-0000651A0000}"/>
    <cellStyle name="Normal 2 10" xfId="6464" xr:uid="{00000000-0005-0000-0000-0000661A0000}"/>
    <cellStyle name="Normal 2 10 2" xfId="6465" xr:uid="{00000000-0005-0000-0000-0000671A0000}"/>
    <cellStyle name="Normal 2 11" xfId="6466" xr:uid="{00000000-0005-0000-0000-0000681A0000}"/>
    <cellStyle name="Normal 2 11 2" xfId="14780" xr:uid="{00000000-0005-0000-0000-0000691A0000}"/>
    <cellStyle name="Normal 2 12" xfId="6467" xr:uid="{00000000-0005-0000-0000-00006A1A0000}"/>
    <cellStyle name="Normal 2 12 2" xfId="14781" xr:uid="{00000000-0005-0000-0000-00006B1A0000}"/>
    <cellStyle name="Normal 2 13" xfId="6468" xr:uid="{00000000-0005-0000-0000-00006C1A0000}"/>
    <cellStyle name="Normal 2 13 2" xfId="14782" xr:uid="{00000000-0005-0000-0000-00006D1A0000}"/>
    <cellStyle name="Normal 2 14" xfId="6469" xr:uid="{00000000-0005-0000-0000-00006E1A0000}"/>
    <cellStyle name="Normal 2 14 2" xfId="14783" xr:uid="{00000000-0005-0000-0000-00006F1A0000}"/>
    <cellStyle name="Normal 2 15" xfId="6470" xr:uid="{00000000-0005-0000-0000-0000701A0000}"/>
    <cellStyle name="Normal 2 16" xfId="6471" xr:uid="{00000000-0005-0000-0000-0000711A0000}"/>
    <cellStyle name="Normal 2 17" xfId="6472" xr:uid="{00000000-0005-0000-0000-0000721A0000}"/>
    <cellStyle name="Normal 2 18" xfId="6473" xr:uid="{00000000-0005-0000-0000-0000731A0000}"/>
    <cellStyle name="Normal 2 19" xfId="6474" xr:uid="{00000000-0005-0000-0000-0000741A0000}"/>
    <cellStyle name="Normal 2 2" xfId="6475" xr:uid="{00000000-0005-0000-0000-0000751A0000}"/>
    <cellStyle name="Normal 2 2 2" xfId="6476" xr:uid="{00000000-0005-0000-0000-0000761A0000}"/>
    <cellStyle name="Normal 2 2 2 2" xfId="6477" xr:uid="{00000000-0005-0000-0000-0000771A0000}"/>
    <cellStyle name="Normal 2 2 2 3" xfId="6478" xr:uid="{00000000-0005-0000-0000-0000781A0000}"/>
    <cellStyle name="Normal 2 2 3" xfId="6479" xr:uid="{00000000-0005-0000-0000-0000791A0000}"/>
    <cellStyle name="Normal 2 2 3 2" xfId="6480" xr:uid="{00000000-0005-0000-0000-00007A1A0000}"/>
    <cellStyle name="Normal 2 2 4" xfId="6481" xr:uid="{00000000-0005-0000-0000-00007B1A0000}"/>
    <cellStyle name="Normal 2 2 5" xfId="6482" xr:uid="{00000000-0005-0000-0000-00007C1A0000}"/>
    <cellStyle name="normal 2 2_Table1" xfId="6483" xr:uid="{00000000-0005-0000-0000-00007D1A0000}"/>
    <cellStyle name="Normal 2 20" xfId="6484" xr:uid="{00000000-0005-0000-0000-00007E1A0000}"/>
    <cellStyle name="Normal 2 21" xfId="6485" xr:uid="{00000000-0005-0000-0000-00007F1A0000}"/>
    <cellStyle name="Normal 2 22" xfId="6486" xr:uid="{00000000-0005-0000-0000-0000801A0000}"/>
    <cellStyle name="Normal 2 23" xfId="6487" xr:uid="{00000000-0005-0000-0000-0000811A0000}"/>
    <cellStyle name="Normal 2 24" xfId="6488" xr:uid="{00000000-0005-0000-0000-0000821A0000}"/>
    <cellStyle name="Normal 2 25" xfId="6489" xr:uid="{00000000-0005-0000-0000-0000831A0000}"/>
    <cellStyle name="Normal 2 26" xfId="15000" xr:uid="{00000000-0005-0000-0000-0000841A0000}"/>
    <cellStyle name="Normal 2 27" xfId="14928" xr:uid="{00000000-0005-0000-0000-0000851A0000}"/>
    <cellStyle name="Normal 2 28" xfId="15195" xr:uid="{00000000-0005-0000-0000-0000861A0000}"/>
    <cellStyle name="Normal 2 3" xfId="6490" xr:uid="{00000000-0005-0000-0000-0000871A0000}"/>
    <cellStyle name="Normal 2 3 2" xfId="6491" xr:uid="{00000000-0005-0000-0000-0000881A0000}"/>
    <cellStyle name="Normal 2 3 2 2" xfId="6492" xr:uid="{00000000-0005-0000-0000-0000891A0000}"/>
    <cellStyle name="Normal 2 3 2 2 2" xfId="6493" xr:uid="{00000000-0005-0000-0000-00008A1A0000}"/>
    <cellStyle name="Normal 2 3 2 2 3" xfId="6494" xr:uid="{00000000-0005-0000-0000-00008B1A0000}"/>
    <cellStyle name="Normal 2 3 2 3" xfId="16" xr:uid="{00000000-0005-0000-0000-00008C1A0000}"/>
    <cellStyle name="Normal 2 3 2 3 2" xfId="6495" xr:uid="{00000000-0005-0000-0000-00008D1A0000}"/>
    <cellStyle name="Normal 2 3 2 4" xfId="6496" xr:uid="{00000000-0005-0000-0000-00008E1A0000}"/>
    <cellStyle name="Normal 2 3 2 4 2" xfId="14784" xr:uid="{00000000-0005-0000-0000-00008F1A0000}"/>
    <cellStyle name="Normal 2 3 3" xfId="6497" xr:uid="{00000000-0005-0000-0000-0000901A0000}"/>
    <cellStyle name="Normal 2 3 3 2" xfId="6498" xr:uid="{00000000-0005-0000-0000-0000911A0000}"/>
    <cellStyle name="Normal 2 3 3 2 2" xfId="15137" xr:uid="{00000000-0005-0000-0000-0000921A0000}"/>
    <cellStyle name="Normal 2 3 4" xfId="6499" xr:uid="{00000000-0005-0000-0000-0000931A0000}"/>
    <cellStyle name="Normal 2 3 5" xfId="6500" xr:uid="{00000000-0005-0000-0000-0000941A0000}"/>
    <cellStyle name="Normal 2 4" xfId="6501" xr:uid="{00000000-0005-0000-0000-0000951A0000}"/>
    <cellStyle name="Normal 2 4 2" xfId="6502" xr:uid="{00000000-0005-0000-0000-0000961A0000}"/>
    <cellStyle name="Normal 2 4 2 2" xfId="6503" xr:uid="{00000000-0005-0000-0000-0000971A0000}"/>
    <cellStyle name="Normal 2 4 2 2 2" xfId="6504" xr:uid="{00000000-0005-0000-0000-0000981A0000}"/>
    <cellStyle name="Normal 2 4 2 3" xfId="6505" xr:uid="{00000000-0005-0000-0000-0000991A0000}"/>
    <cellStyle name="Normal 2 4 3" xfId="6506" xr:uid="{00000000-0005-0000-0000-00009A1A0000}"/>
    <cellStyle name="Normal 2 4 3 2" xfId="6507" xr:uid="{00000000-0005-0000-0000-00009B1A0000}"/>
    <cellStyle name="Normal 2 4 3 2 2" xfId="6508" xr:uid="{00000000-0005-0000-0000-00009C1A0000}"/>
    <cellStyle name="Normal 2 4 3 3" xfId="6509" xr:uid="{00000000-0005-0000-0000-00009D1A0000}"/>
    <cellStyle name="Normal 2 4 4" xfId="6510" xr:uid="{00000000-0005-0000-0000-00009E1A0000}"/>
    <cellStyle name="Normal 2 4 4 2" xfId="6511" xr:uid="{00000000-0005-0000-0000-00009F1A0000}"/>
    <cellStyle name="Normal 2 4 5" xfId="6512" xr:uid="{00000000-0005-0000-0000-0000A01A0000}"/>
    <cellStyle name="Normal 2 4 6" xfId="6513" xr:uid="{00000000-0005-0000-0000-0000A11A0000}"/>
    <cellStyle name="Normal 2 5" xfId="6514" xr:uid="{00000000-0005-0000-0000-0000A21A0000}"/>
    <cellStyle name="Normal 2 5 2" xfId="6515" xr:uid="{00000000-0005-0000-0000-0000A31A0000}"/>
    <cellStyle name="Normal 2 6" xfId="6516" xr:uid="{00000000-0005-0000-0000-0000A41A0000}"/>
    <cellStyle name="Normal 2 6 2" xfId="6517" xr:uid="{00000000-0005-0000-0000-0000A51A0000}"/>
    <cellStyle name="Normal 2 6 3" xfId="6518" xr:uid="{00000000-0005-0000-0000-0000A61A0000}"/>
    <cellStyle name="Normal 2 7" xfId="6519" xr:uid="{00000000-0005-0000-0000-0000A71A0000}"/>
    <cellStyle name="Normal 2 7 2" xfId="6520" xr:uid="{00000000-0005-0000-0000-0000A81A0000}"/>
    <cellStyle name="Normal 2 8" xfId="6521" xr:uid="{00000000-0005-0000-0000-0000A91A0000}"/>
    <cellStyle name="Normal 2 9" xfId="6522" xr:uid="{00000000-0005-0000-0000-0000AA1A0000}"/>
    <cellStyle name="Normal 2_Additional information tables" xfId="6523" xr:uid="{00000000-0005-0000-0000-0000AB1A0000}"/>
    <cellStyle name="Normal 20" xfId="6524" xr:uid="{00000000-0005-0000-0000-0000AC1A0000}"/>
    <cellStyle name="Normal 20 2" xfId="6525" xr:uid="{00000000-0005-0000-0000-0000AD1A0000}"/>
    <cellStyle name="Normal 20 2 2" xfId="6526" xr:uid="{00000000-0005-0000-0000-0000AE1A0000}"/>
    <cellStyle name="Normal 20 3" xfId="6527" xr:uid="{00000000-0005-0000-0000-0000AF1A0000}"/>
    <cellStyle name="Normal 20 4" xfId="15169" xr:uid="{00000000-0005-0000-0000-0000B01A0000}"/>
    <cellStyle name="Normal 21" xfId="6528" xr:uid="{00000000-0005-0000-0000-0000B11A0000}"/>
    <cellStyle name="Normal 21 2" xfId="6529" xr:uid="{00000000-0005-0000-0000-0000B21A0000}"/>
    <cellStyle name="Normal 21 2 2" xfId="6530" xr:uid="{00000000-0005-0000-0000-0000B31A0000}"/>
    <cellStyle name="Normal 21 3" xfId="6531" xr:uid="{00000000-0005-0000-0000-0000B41A0000}"/>
    <cellStyle name="Normal 22" xfId="6532" xr:uid="{00000000-0005-0000-0000-0000B51A0000}"/>
    <cellStyle name="Normal 22 2" xfId="6533" xr:uid="{00000000-0005-0000-0000-0000B61A0000}"/>
    <cellStyle name="Normal 22 2 2" xfId="6534" xr:uid="{00000000-0005-0000-0000-0000B71A0000}"/>
    <cellStyle name="Normal 22 3" xfId="6535" xr:uid="{00000000-0005-0000-0000-0000B81A0000}"/>
    <cellStyle name="Normal 23" xfId="6536" xr:uid="{00000000-0005-0000-0000-0000B91A0000}"/>
    <cellStyle name="Normal 23 2" xfId="6537" xr:uid="{00000000-0005-0000-0000-0000BA1A0000}"/>
    <cellStyle name="Normal 23 2 2" xfId="6538" xr:uid="{00000000-0005-0000-0000-0000BB1A0000}"/>
    <cellStyle name="Normal 23 3" xfId="6539" xr:uid="{00000000-0005-0000-0000-0000BC1A0000}"/>
    <cellStyle name="Normal 24" xfId="6540" xr:uid="{00000000-0005-0000-0000-0000BD1A0000}"/>
    <cellStyle name="Normal 24 2" xfId="6541" xr:uid="{00000000-0005-0000-0000-0000BE1A0000}"/>
    <cellStyle name="Normal 24 2 2" xfId="6542" xr:uid="{00000000-0005-0000-0000-0000BF1A0000}"/>
    <cellStyle name="Normal 24 3" xfId="6543" xr:uid="{00000000-0005-0000-0000-0000C01A0000}"/>
    <cellStyle name="Normal 25" xfId="6544" xr:uid="{00000000-0005-0000-0000-0000C11A0000}"/>
    <cellStyle name="Normal 25 2" xfId="6545" xr:uid="{00000000-0005-0000-0000-0000C21A0000}"/>
    <cellStyle name="Normal 25 3" xfId="15170" xr:uid="{00000000-0005-0000-0000-0000C31A0000}"/>
    <cellStyle name="Normal 26" xfId="6546" xr:uid="{00000000-0005-0000-0000-0000C41A0000}"/>
    <cellStyle name="Normal 26 2" xfId="6547" xr:uid="{00000000-0005-0000-0000-0000C51A0000}"/>
    <cellStyle name="Normal 26 3" xfId="15171" xr:uid="{00000000-0005-0000-0000-0000C61A0000}"/>
    <cellStyle name="Normal 27" xfId="6548" xr:uid="{00000000-0005-0000-0000-0000C71A0000}"/>
    <cellStyle name="Normal 27 2" xfId="6549" xr:uid="{00000000-0005-0000-0000-0000C81A0000}"/>
    <cellStyle name="Normal 27 2 2" xfId="6550" xr:uid="{00000000-0005-0000-0000-0000C91A0000}"/>
    <cellStyle name="Normal 27 3" xfId="6551" xr:uid="{00000000-0005-0000-0000-0000CA1A0000}"/>
    <cellStyle name="Normal 27 3 2" xfId="14749" xr:uid="{00000000-0005-0000-0000-0000CB1A0000}"/>
    <cellStyle name="Normal 27 4" xfId="15172" xr:uid="{00000000-0005-0000-0000-0000CC1A0000}"/>
    <cellStyle name="Normal 28" xfId="6552" xr:uid="{00000000-0005-0000-0000-0000CD1A0000}"/>
    <cellStyle name="Normal 28 2" xfId="6553" xr:uid="{00000000-0005-0000-0000-0000CE1A0000}"/>
    <cellStyle name="Normal 28 2 2" xfId="6554" xr:uid="{00000000-0005-0000-0000-0000CF1A0000}"/>
    <cellStyle name="Normal 28 3" xfId="6555" xr:uid="{00000000-0005-0000-0000-0000D01A0000}"/>
    <cellStyle name="Normal 28 3 2" xfId="14752" xr:uid="{00000000-0005-0000-0000-0000D11A0000}"/>
    <cellStyle name="Normal 28 4" xfId="15173" xr:uid="{00000000-0005-0000-0000-0000D21A0000}"/>
    <cellStyle name="Normal 29" xfId="6556" xr:uid="{00000000-0005-0000-0000-0000D31A0000}"/>
    <cellStyle name="Normal 29 2" xfId="6557" xr:uid="{00000000-0005-0000-0000-0000D41A0000}"/>
    <cellStyle name="Normal 29 2 2" xfId="6558" xr:uid="{00000000-0005-0000-0000-0000D51A0000}"/>
    <cellStyle name="Normal 29 3" xfId="6559" xr:uid="{00000000-0005-0000-0000-0000D61A0000}"/>
    <cellStyle name="Normal 29 3 2" xfId="14769" xr:uid="{00000000-0005-0000-0000-0000D71A0000}"/>
    <cellStyle name="Normal 29 4" xfId="15174" xr:uid="{00000000-0005-0000-0000-0000D81A0000}"/>
    <cellStyle name="Normal 3" xfId="6560" xr:uid="{00000000-0005-0000-0000-0000D91A0000}"/>
    <cellStyle name="Normál 3" xfId="6561" xr:uid="{00000000-0005-0000-0000-0000DA1A0000}"/>
    <cellStyle name="Normal 3 10" xfId="6562" xr:uid="{00000000-0005-0000-0000-0000DB1A0000}"/>
    <cellStyle name="Normal 3 10 2" xfId="14785" xr:uid="{00000000-0005-0000-0000-0000DC1A0000}"/>
    <cellStyle name="Normal 3 11" xfId="6563" xr:uid="{00000000-0005-0000-0000-0000DD1A0000}"/>
    <cellStyle name="Normal 3 12" xfId="6564" xr:uid="{00000000-0005-0000-0000-0000DE1A0000}"/>
    <cellStyle name="Normal 3 13" xfId="6565" xr:uid="{00000000-0005-0000-0000-0000DF1A0000}"/>
    <cellStyle name="Normal 3 14" xfId="6566" xr:uid="{00000000-0005-0000-0000-0000E01A0000}"/>
    <cellStyle name="Normal 3 15" xfId="6567" xr:uid="{00000000-0005-0000-0000-0000E11A0000}"/>
    <cellStyle name="Normal 3 16" xfId="6568" xr:uid="{00000000-0005-0000-0000-0000E21A0000}"/>
    <cellStyle name="Normal 3 17" xfId="6569" xr:uid="{00000000-0005-0000-0000-0000E31A0000}"/>
    <cellStyle name="Normal 3 18" xfId="6570" xr:uid="{00000000-0005-0000-0000-0000E41A0000}"/>
    <cellStyle name="Normal 3 19" xfId="6571" xr:uid="{00000000-0005-0000-0000-0000E51A0000}"/>
    <cellStyle name="Normal 3 2" xfId="6572" xr:uid="{00000000-0005-0000-0000-0000E61A0000}"/>
    <cellStyle name="Normál 3 2" xfId="14786" xr:uid="{00000000-0005-0000-0000-0000E71A0000}"/>
    <cellStyle name="Normal 3 2 2" xfId="6573" xr:uid="{00000000-0005-0000-0000-0000E81A0000}"/>
    <cellStyle name="Normal 3 2 2 2" xfId="6574" xr:uid="{00000000-0005-0000-0000-0000E91A0000}"/>
    <cellStyle name="Normal 3 2 2 3" xfId="6575" xr:uid="{00000000-0005-0000-0000-0000EA1A0000}"/>
    <cellStyle name="Normal 3 2 2 4" xfId="6576" xr:uid="{00000000-0005-0000-0000-0000EB1A0000}"/>
    <cellStyle name="Normal 3 2 3" xfId="6577" xr:uid="{00000000-0005-0000-0000-0000EC1A0000}"/>
    <cellStyle name="Normal 3 2 4" xfId="6578" xr:uid="{00000000-0005-0000-0000-0000ED1A0000}"/>
    <cellStyle name="Normal 3 2 5" xfId="14682" xr:uid="{00000000-0005-0000-0000-0000EE1A0000}"/>
    <cellStyle name="Normal 3 2 6" xfId="14661" xr:uid="{00000000-0005-0000-0000-0000EF1A0000}"/>
    <cellStyle name="Normal 3 2 7" xfId="15002" xr:uid="{00000000-0005-0000-0000-0000F01A0000}"/>
    <cellStyle name="Normal 3 2 8" xfId="15088" xr:uid="{00000000-0005-0000-0000-0000F11A0000}"/>
    <cellStyle name="Normal 3 2 9" xfId="14933" xr:uid="{00000000-0005-0000-0000-0000F21A0000}"/>
    <cellStyle name="Normal 3 20" xfId="6579" xr:uid="{00000000-0005-0000-0000-0000F31A0000}"/>
    <cellStyle name="Normal 3 21" xfId="6580" xr:uid="{00000000-0005-0000-0000-0000F41A0000}"/>
    <cellStyle name="Normal 3 22" xfId="6581" xr:uid="{00000000-0005-0000-0000-0000F51A0000}"/>
    <cellStyle name="Normal 3 23" xfId="15001" xr:uid="{00000000-0005-0000-0000-0000F61A0000}"/>
    <cellStyle name="Normal 3 24" xfId="14926" xr:uid="{00000000-0005-0000-0000-0000F71A0000}"/>
    <cellStyle name="Normal 3 25" xfId="15194" xr:uid="{00000000-0005-0000-0000-0000F81A0000}"/>
    <cellStyle name="Normal 3 3" xfId="6582" xr:uid="{00000000-0005-0000-0000-0000F91A0000}"/>
    <cellStyle name="Normál 3 3" xfId="14787" xr:uid="{00000000-0005-0000-0000-0000FA1A0000}"/>
    <cellStyle name="Normal 3 3 2" xfId="6583" xr:uid="{00000000-0005-0000-0000-0000FB1A0000}"/>
    <cellStyle name="Normal 3 3 3" xfId="6584" xr:uid="{00000000-0005-0000-0000-0000FC1A0000}"/>
    <cellStyle name="Normal 3 3 3 2" xfId="6585" xr:uid="{00000000-0005-0000-0000-0000FD1A0000}"/>
    <cellStyle name="Normal 3 3 4" xfId="14681" xr:uid="{00000000-0005-0000-0000-0000FE1A0000}"/>
    <cellStyle name="Normal 3 3 5" xfId="14662" xr:uid="{00000000-0005-0000-0000-0000FF1A0000}"/>
    <cellStyle name="Normal 3 3 6" xfId="15003" xr:uid="{00000000-0005-0000-0000-0000001B0000}"/>
    <cellStyle name="Normal 3 3 7" xfId="14925" xr:uid="{00000000-0005-0000-0000-0000011B0000}"/>
    <cellStyle name="Normal 3 3 8" xfId="15192" xr:uid="{00000000-0005-0000-0000-0000021B0000}"/>
    <cellStyle name="Normal 3 4" xfId="6586" xr:uid="{00000000-0005-0000-0000-0000031B0000}"/>
    <cellStyle name="Normal 3 4 2" xfId="14788" xr:uid="{00000000-0005-0000-0000-0000041B0000}"/>
    <cellStyle name="Normal 3 4 3" xfId="15175" xr:uid="{00000000-0005-0000-0000-0000051B0000}"/>
    <cellStyle name="Normal 3 5" xfId="6587" xr:uid="{00000000-0005-0000-0000-0000061B0000}"/>
    <cellStyle name="Normal 3 6" xfId="6588" xr:uid="{00000000-0005-0000-0000-0000071B0000}"/>
    <cellStyle name="Normal 3 7" xfId="6589" xr:uid="{00000000-0005-0000-0000-0000081B0000}"/>
    <cellStyle name="Normal 3 7 2" xfId="14789" xr:uid="{00000000-0005-0000-0000-0000091B0000}"/>
    <cellStyle name="Normal 3 8" xfId="6590" xr:uid="{00000000-0005-0000-0000-00000A1B0000}"/>
    <cellStyle name="Normal 3 8 2" xfId="14790" xr:uid="{00000000-0005-0000-0000-00000B1B0000}"/>
    <cellStyle name="Normal 3 9" xfId="6591" xr:uid="{00000000-0005-0000-0000-00000C1B0000}"/>
    <cellStyle name="Normal 3 9 2" xfId="14791" xr:uid="{00000000-0005-0000-0000-00000D1B0000}"/>
    <cellStyle name="Normal 3_RP1-FI-V0" xfId="6592" xr:uid="{00000000-0005-0000-0000-00000E1B0000}"/>
    <cellStyle name="Normal 30" xfId="6593" xr:uid="{00000000-0005-0000-0000-00000F1B0000}"/>
    <cellStyle name="Normal 30 2" xfId="6594" xr:uid="{00000000-0005-0000-0000-0000101B0000}"/>
    <cellStyle name="Normal 30 2 2" xfId="6595" xr:uid="{00000000-0005-0000-0000-0000111B0000}"/>
    <cellStyle name="Normal 30 3" xfId="6596" xr:uid="{00000000-0005-0000-0000-0000121B0000}"/>
    <cellStyle name="Normal 30 3 2" xfId="14755" xr:uid="{00000000-0005-0000-0000-0000131B0000}"/>
    <cellStyle name="Normal 31" xfId="6597" xr:uid="{00000000-0005-0000-0000-0000141B0000}"/>
    <cellStyle name="Normal 31 2" xfId="6598" xr:uid="{00000000-0005-0000-0000-0000151B0000}"/>
    <cellStyle name="Normal 32" xfId="6599" xr:uid="{00000000-0005-0000-0000-0000161B0000}"/>
    <cellStyle name="Normal 32 2" xfId="6600" xr:uid="{00000000-0005-0000-0000-0000171B0000}"/>
    <cellStyle name="Normal 32 2 2" xfId="6601" xr:uid="{00000000-0005-0000-0000-0000181B0000}"/>
    <cellStyle name="Normal 32 3" xfId="6602" xr:uid="{00000000-0005-0000-0000-0000191B0000}"/>
    <cellStyle name="Normal 32 3 2" xfId="14758" xr:uid="{00000000-0005-0000-0000-00001A1B0000}"/>
    <cellStyle name="Normal 33" xfId="6603" xr:uid="{00000000-0005-0000-0000-00001B1B0000}"/>
    <cellStyle name="Normal 33 2" xfId="6604" xr:uid="{00000000-0005-0000-0000-00001C1B0000}"/>
    <cellStyle name="Normal 33 2 2" xfId="6605" xr:uid="{00000000-0005-0000-0000-00001D1B0000}"/>
    <cellStyle name="Normal 33 3" xfId="6606" xr:uid="{00000000-0005-0000-0000-00001E1B0000}"/>
    <cellStyle name="Normal 33 3 2" xfId="14766" xr:uid="{00000000-0005-0000-0000-00001F1B0000}"/>
    <cellStyle name="Normal 34" xfId="6607" xr:uid="{00000000-0005-0000-0000-0000201B0000}"/>
    <cellStyle name="Normal 34 2" xfId="6608" xr:uid="{00000000-0005-0000-0000-0000211B0000}"/>
    <cellStyle name="Normal 34 2 2" xfId="6609" xr:uid="{00000000-0005-0000-0000-0000221B0000}"/>
    <cellStyle name="Normal 34 3" xfId="6610" xr:uid="{00000000-0005-0000-0000-0000231B0000}"/>
    <cellStyle name="Normal 34 3 2" xfId="14761" xr:uid="{00000000-0005-0000-0000-0000241B0000}"/>
    <cellStyle name="Normal 35" xfId="6611" xr:uid="{00000000-0005-0000-0000-0000251B0000}"/>
    <cellStyle name="Normal 35 2" xfId="6612" xr:uid="{00000000-0005-0000-0000-0000261B0000}"/>
    <cellStyle name="Normal 36" xfId="6613" xr:uid="{00000000-0005-0000-0000-0000271B0000}"/>
    <cellStyle name="Normal 36 2" xfId="6614" xr:uid="{00000000-0005-0000-0000-0000281B0000}"/>
    <cellStyle name="Normal 37" xfId="6615" xr:uid="{00000000-0005-0000-0000-0000291B0000}"/>
    <cellStyle name="Normal 37 2" xfId="6616" xr:uid="{00000000-0005-0000-0000-00002A1B0000}"/>
    <cellStyle name="Normal 38" xfId="6617" xr:uid="{00000000-0005-0000-0000-00002B1B0000}"/>
    <cellStyle name="Normal 38 2" xfId="6618" xr:uid="{00000000-0005-0000-0000-00002C1B0000}"/>
    <cellStyle name="Normal 39" xfId="6619" xr:uid="{00000000-0005-0000-0000-00002D1B0000}"/>
    <cellStyle name="Normal 39 2" xfId="6620" xr:uid="{00000000-0005-0000-0000-00002E1B0000}"/>
    <cellStyle name="Normal 4" xfId="6621" xr:uid="{00000000-0005-0000-0000-00002F1B0000}"/>
    <cellStyle name="Normál 4" xfId="6622" xr:uid="{00000000-0005-0000-0000-0000301B0000}"/>
    <cellStyle name="Normal 4 2" xfId="6623" xr:uid="{00000000-0005-0000-0000-0000311B0000}"/>
    <cellStyle name="Normal 4 2 2" xfId="6624" xr:uid="{00000000-0005-0000-0000-0000321B0000}"/>
    <cellStyle name="Normal 4 2 2 2" xfId="6625" xr:uid="{00000000-0005-0000-0000-0000331B0000}"/>
    <cellStyle name="Normal 4 2 2 3" xfId="6626" xr:uid="{00000000-0005-0000-0000-0000341B0000}"/>
    <cellStyle name="Normal 4 2 2 4" xfId="6627" xr:uid="{00000000-0005-0000-0000-0000351B0000}"/>
    <cellStyle name="Normal 4 3" xfId="6628" xr:uid="{00000000-0005-0000-0000-0000361B0000}"/>
    <cellStyle name="Normal 4 3 2" xfId="15176" xr:uid="{00000000-0005-0000-0000-0000371B0000}"/>
    <cellStyle name="Normal 4 4" xfId="6629" xr:uid="{00000000-0005-0000-0000-0000381B0000}"/>
    <cellStyle name="Normal 4 5" xfId="6630" xr:uid="{00000000-0005-0000-0000-0000391B0000}"/>
    <cellStyle name="Normal 4 6" xfId="15004" xr:uid="{00000000-0005-0000-0000-00003A1B0000}"/>
    <cellStyle name="Normal 4 7" xfId="14924" xr:uid="{00000000-0005-0000-0000-00003B1B0000}"/>
    <cellStyle name="Normal 4 8" xfId="15193" xr:uid="{00000000-0005-0000-0000-00003C1B0000}"/>
    <cellStyle name="Normal 4_RP1-FI-V4" xfId="6631" xr:uid="{00000000-0005-0000-0000-00003D1B0000}"/>
    <cellStyle name="Normal 40" xfId="6632" xr:uid="{00000000-0005-0000-0000-00003E1B0000}"/>
    <cellStyle name="Normal 40 2" xfId="6633" xr:uid="{00000000-0005-0000-0000-00003F1B0000}"/>
    <cellStyle name="Normal 40 2 2" xfId="6634" xr:uid="{00000000-0005-0000-0000-0000401B0000}"/>
    <cellStyle name="Normal 40 2 2 2" xfId="6635" xr:uid="{00000000-0005-0000-0000-0000411B0000}"/>
    <cellStyle name="Normal 40 2 3" xfId="6636" xr:uid="{00000000-0005-0000-0000-0000421B0000}"/>
    <cellStyle name="Normal 40 3" xfId="6637" xr:uid="{00000000-0005-0000-0000-0000431B0000}"/>
    <cellStyle name="Normal 40 3 2" xfId="6638" xr:uid="{00000000-0005-0000-0000-0000441B0000}"/>
    <cellStyle name="Normal 40 3 3" xfId="6639" xr:uid="{00000000-0005-0000-0000-0000451B0000}"/>
    <cellStyle name="Normal 40 4" xfId="6640" xr:uid="{00000000-0005-0000-0000-0000461B0000}"/>
    <cellStyle name="Normal 41" xfId="6641" xr:uid="{00000000-0005-0000-0000-0000471B0000}"/>
    <cellStyle name="Normal 41 2" xfId="6642" xr:uid="{00000000-0005-0000-0000-0000481B0000}"/>
    <cellStyle name="Normal 42" xfId="6643" xr:uid="{00000000-0005-0000-0000-0000491B0000}"/>
    <cellStyle name="Normal 42 2" xfId="6644" xr:uid="{00000000-0005-0000-0000-00004A1B0000}"/>
    <cellStyle name="Normal 43" xfId="6645" xr:uid="{00000000-0005-0000-0000-00004B1B0000}"/>
    <cellStyle name="Normal 43 2" xfId="6646" xr:uid="{00000000-0005-0000-0000-00004C1B0000}"/>
    <cellStyle name="Normal 44" xfId="6647" xr:uid="{00000000-0005-0000-0000-00004D1B0000}"/>
    <cellStyle name="Normal 44 2" xfId="6648" xr:uid="{00000000-0005-0000-0000-00004E1B0000}"/>
    <cellStyle name="Normal 45" xfId="6649" xr:uid="{00000000-0005-0000-0000-00004F1B0000}"/>
    <cellStyle name="Normal 45 2" xfId="6650" xr:uid="{00000000-0005-0000-0000-0000501B0000}"/>
    <cellStyle name="Normal 46" xfId="6651" xr:uid="{00000000-0005-0000-0000-0000511B0000}"/>
    <cellStyle name="Normal 46 2" xfId="6652" xr:uid="{00000000-0005-0000-0000-0000521B0000}"/>
    <cellStyle name="Normal 47" xfId="6653" xr:uid="{00000000-0005-0000-0000-0000531B0000}"/>
    <cellStyle name="Normal 47 2" xfId="6654" xr:uid="{00000000-0005-0000-0000-0000541B0000}"/>
    <cellStyle name="Normal 48" xfId="6655" xr:uid="{00000000-0005-0000-0000-0000551B0000}"/>
    <cellStyle name="Normal 48 2" xfId="6656" xr:uid="{00000000-0005-0000-0000-0000561B0000}"/>
    <cellStyle name="Normal 49" xfId="6657" xr:uid="{00000000-0005-0000-0000-0000571B0000}"/>
    <cellStyle name="Normal 49 2" xfId="6658" xr:uid="{00000000-0005-0000-0000-0000581B0000}"/>
    <cellStyle name="Normal 49 2 2" xfId="6659" xr:uid="{00000000-0005-0000-0000-0000591B0000}"/>
    <cellStyle name="Normal 49 2 3" xfId="6660" xr:uid="{00000000-0005-0000-0000-00005A1B0000}"/>
    <cellStyle name="Normal 49 3" xfId="6661" xr:uid="{00000000-0005-0000-0000-00005B1B0000}"/>
    <cellStyle name="Normal 49 3 2" xfId="6662" xr:uid="{00000000-0005-0000-0000-00005C1B0000}"/>
    <cellStyle name="Normal 49 3 2 2" xfId="6663" xr:uid="{00000000-0005-0000-0000-00005D1B0000}"/>
    <cellStyle name="Normal 49 3 3" xfId="6664" xr:uid="{00000000-0005-0000-0000-00005E1B0000}"/>
    <cellStyle name="Normal 49 4" xfId="6665" xr:uid="{00000000-0005-0000-0000-00005F1B0000}"/>
    <cellStyle name="Normal 49 4 2" xfId="6666" xr:uid="{00000000-0005-0000-0000-0000601B0000}"/>
    <cellStyle name="Normal 49 4 2 2" xfId="6667" xr:uid="{00000000-0005-0000-0000-0000611B0000}"/>
    <cellStyle name="Normal 49 4 3" xfId="6668" xr:uid="{00000000-0005-0000-0000-0000621B0000}"/>
    <cellStyle name="Normal 49 5" xfId="6669" xr:uid="{00000000-0005-0000-0000-0000631B0000}"/>
    <cellStyle name="Normal 5" xfId="6670" xr:uid="{00000000-0005-0000-0000-0000641B0000}"/>
    <cellStyle name="Normál 5" xfId="6671" xr:uid="{00000000-0005-0000-0000-0000651B0000}"/>
    <cellStyle name="Normal 5 10" xfId="14923" xr:uid="{00000000-0005-0000-0000-0000661B0000}"/>
    <cellStyle name="Normal 5 11" xfId="14934" xr:uid="{00000000-0005-0000-0000-0000671B0000}"/>
    <cellStyle name="Normal 5 2" xfId="6672" xr:uid="{00000000-0005-0000-0000-0000681B0000}"/>
    <cellStyle name="Normal 5 2 2" xfId="6673" xr:uid="{00000000-0005-0000-0000-0000691B0000}"/>
    <cellStyle name="Normal 5 2 3" xfId="6674" xr:uid="{00000000-0005-0000-0000-00006A1B0000}"/>
    <cellStyle name="Normal 5 2 4" xfId="15138" xr:uid="{00000000-0005-0000-0000-00006B1B0000}"/>
    <cellStyle name="Normal 5 3" xfId="6675" xr:uid="{00000000-0005-0000-0000-00006C1B0000}"/>
    <cellStyle name="Normal 5 3 2" xfId="6676" xr:uid="{00000000-0005-0000-0000-00006D1B0000}"/>
    <cellStyle name="Normal 5 3 3" xfId="6677" xr:uid="{00000000-0005-0000-0000-00006E1B0000}"/>
    <cellStyle name="Normal 5 4" xfId="6678" xr:uid="{00000000-0005-0000-0000-00006F1B0000}"/>
    <cellStyle name="Normal 5 4 2" xfId="6679" xr:uid="{00000000-0005-0000-0000-0000701B0000}"/>
    <cellStyle name="Normal 5 5" xfId="6680" xr:uid="{00000000-0005-0000-0000-0000711B0000}"/>
    <cellStyle name="Normal 5 6" xfId="14649" xr:uid="{00000000-0005-0000-0000-0000721B0000}"/>
    <cellStyle name="Normal 5 7" xfId="14680" xr:uid="{00000000-0005-0000-0000-0000731B0000}"/>
    <cellStyle name="Normal 5 8" xfId="14663" xr:uid="{00000000-0005-0000-0000-0000741B0000}"/>
    <cellStyle name="Normal 5 9" xfId="15005" xr:uid="{00000000-0005-0000-0000-0000751B0000}"/>
    <cellStyle name="Normal 5_Copie de 130905 DSNA 2011 Dossier de révision initial KG _ Autre Prod vendue" xfId="6681" xr:uid="{00000000-0005-0000-0000-0000761B0000}"/>
    <cellStyle name="Normal 50" xfId="6682" xr:uid="{00000000-0005-0000-0000-0000771B0000}"/>
    <cellStyle name="Normal 50 2" xfId="6683" xr:uid="{00000000-0005-0000-0000-0000781B0000}"/>
    <cellStyle name="Normal 50 3" xfId="6684" xr:uid="{00000000-0005-0000-0000-0000791B0000}"/>
    <cellStyle name="Normal 51" xfId="6685" xr:uid="{00000000-0005-0000-0000-00007A1B0000}"/>
    <cellStyle name="Normal 51 2" xfId="6686" xr:uid="{00000000-0005-0000-0000-00007B1B0000}"/>
    <cellStyle name="Normal 51 3" xfId="6687" xr:uid="{00000000-0005-0000-0000-00007C1B0000}"/>
    <cellStyle name="Normal 52" xfId="6688" xr:uid="{00000000-0005-0000-0000-00007D1B0000}"/>
    <cellStyle name="Normal 52 2" xfId="6689" xr:uid="{00000000-0005-0000-0000-00007E1B0000}"/>
    <cellStyle name="Normal 52 3" xfId="6690" xr:uid="{00000000-0005-0000-0000-00007F1B0000}"/>
    <cellStyle name="Normal 53" xfId="6691" xr:uid="{00000000-0005-0000-0000-0000801B0000}"/>
    <cellStyle name="Normal 53 2" xfId="6692" xr:uid="{00000000-0005-0000-0000-0000811B0000}"/>
    <cellStyle name="Normal 53 3" xfId="6693" xr:uid="{00000000-0005-0000-0000-0000821B0000}"/>
    <cellStyle name="Normal 54" xfId="6694" xr:uid="{00000000-0005-0000-0000-0000831B0000}"/>
    <cellStyle name="Normal 54 2" xfId="6695" xr:uid="{00000000-0005-0000-0000-0000841B0000}"/>
    <cellStyle name="Normal 54 3" xfId="6696" xr:uid="{00000000-0005-0000-0000-0000851B0000}"/>
    <cellStyle name="Normal 55" xfId="6697" xr:uid="{00000000-0005-0000-0000-0000861B0000}"/>
    <cellStyle name="Normal 55 2" xfId="6698" xr:uid="{00000000-0005-0000-0000-0000871B0000}"/>
    <cellStyle name="Normal 55 3" xfId="6699" xr:uid="{00000000-0005-0000-0000-0000881B0000}"/>
    <cellStyle name="Normal 56" xfId="6700" xr:uid="{00000000-0005-0000-0000-0000891B0000}"/>
    <cellStyle name="Normal 56 2" xfId="6701" xr:uid="{00000000-0005-0000-0000-00008A1B0000}"/>
    <cellStyle name="Normal 56 3" xfId="6702" xr:uid="{00000000-0005-0000-0000-00008B1B0000}"/>
    <cellStyle name="Normal 57" xfId="6703" xr:uid="{00000000-0005-0000-0000-00008C1B0000}"/>
    <cellStyle name="Normal 57 2" xfId="6704" xr:uid="{00000000-0005-0000-0000-00008D1B0000}"/>
    <cellStyle name="Normal 58" xfId="6705" xr:uid="{00000000-0005-0000-0000-00008E1B0000}"/>
    <cellStyle name="Normal 58 2" xfId="6706" xr:uid="{00000000-0005-0000-0000-00008F1B0000}"/>
    <cellStyle name="Normal 58 3" xfId="6707" xr:uid="{00000000-0005-0000-0000-0000901B0000}"/>
    <cellStyle name="Normal 59" xfId="6708" xr:uid="{00000000-0005-0000-0000-0000911B0000}"/>
    <cellStyle name="Normal 59 2" xfId="6709" xr:uid="{00000000-0005-0000-0000-0000921B0000}"/>
    <cellStyle name="Normal 59 3" xfId="6710" xr:uid="{00000000-0005-0000-0000-0000931B0000}"/>
    <cellStyle name="Normal 6" xfId="6711" xr:uid="{00000000-0005-0000-0000-0000941B0000}"/>
    <cellStyle name="Normál 6" xfId="6712" xr:uid="{00000000-0005-0000-0000-0000951B0000}"/>
    <cellStyle name="Normal 6 10" xfId="14922" xr:uid="{00000000-0005-0000-0000-0000961B0000}"/>
    <cellStyle name="Normal 6 11" xfId="15191" xr:uid="{00000000-0005-0000-0000-0000971B0000}"/>
    <cellStyle name="Normal 6 2" xfId="6713" xr:uid="{00000000-0005-0000-0000-0000981B0000}"/>
    <cellStyle name="Normal 6 2 2" xfId="6714" xr:uid="{00000000-0005-0000-0000-0000991B0000}"/>
    <cellStyle name="Normal 6 2 2 2" xfId="6715" xr:uid="{00000000-0005-0000-0000-00009A1B0000}"/>
    <cellStyle name="Normal 6 2 3" xfId="6716" xr:uid="{00000000-0005-0000-0000-00009B1B0000}"/>
    <cellStyle name="Normal 6 2 4" xfId="15139" xr:uid="{00000000-0005-0000-0000-00009C1B0000}"/>
    <cellStyle name="Normal 6 3" xfId="6717" xr:uid="{00000000-0005-0000-0000-00009D1B0000}"/>
    <cellStyle name="Normal 6 4" xfId="6718" xr:uid="{00000000-0005-0000-0000-00009E1B0000}"/>
    <cellStyle name="Normal 6 4 2" xfId="6719" xr:uid="{00000000-0005-0000-0000-00009F1B0000}"/>
    <cellStyle name="Normal 6 4 3" xfId="6720" xr:uid="{00000000-0005-0000-0000-0000A01B0000}"/>
    <cellStyle name="Normal 6 4 4" xfId="6721" xr:uid="{00000000-0005-0000-0000-0000A11B0000}"/>
    <cellStyle name="Normal 6 5" xfId="6722" xr:uid="{00000000-0005-0000-0000-0000A21B0000}"/>
    <cellStyle name="Normal 6 6" xfId="14650" xr:uid="{00000000-0005-0000-0000-0000A31B0000}"/>
    <cellStyle name="Normal 6 7" xfId="14679" xr:uid="{00000000-0005-0000-0000-0000A41B0000}"/>
    <cellStyle name="Normal 6 8" xfId="14664" xr:uid="{00000000-0005-0000-0000-0000A51B0000}"/>
    <cellStyle name="Normal 6 9" xfId="15006" xr:uid="{00000000-0005-0000-0000-0000A61B0000}"/>
    <cellStyle name="Normal 60" xfId="6723" xr:uid="{00000000-0005-0000-0000-0000A71B0000}"/>
    <cellStyle name="Normal 60 2" xfId="6724" xr:uid="{00000000-0005-0000-0000-0000A81B0000}"/>
    <cellStyle name="Normal 60 3" xfId="6725" xr:uid="{00000000-0005-0000-0000-0000A91B0000}"/>
    <cellStyle name="Normal 61" xfId="6726" xr:uid="{00000000-0005-0000-0000-0000AA1B0000}"/>
    <cellStyle name="Normal 61 2" xfId="6727" xr:uid="{00000000-0005-0000-0000-0000AB1B0000}"/>
    <cellStyle name="Normal 62" xfId="6728" xr:uid="{00000000-0005-0000-0000-0000AC1B0000}"/>
    <cellStyle name="Normal 62 2" xfId="6729" xr:uid="{00000000-0005-0000-0000-0000AD1B0000}"/>
    <cellStyle name="Normal 63" xfId="6730" xr:uid="{00000000-0005-0000-0000-0000AE1B0000}"/>
    <cellStyle name="Normal 63 2" xfId="6731" xr:uid="{00000000-0005-0000-0000-0000AF1B0000}"/>
    <cellStyle name="Normal 64" xfId="6732" xr:uid="{00000000-0005-0000-0000-0000B01B0000}"/>
    <cellStyle name="Normal 64 2" xfId="6733" xr:uid="{00000000-0005-0000-0000-0000B11B0000}"/>
    <cellStyle name="Normal 65" xfId="6734" xr:uid="{00000000-0005-0000-0000-0000B21B0000}"/>
    <cellStyle name="Normal 65 2" xfId="6735" xr:uid="{00000000-0005-0000-0000-0000B31B0000}"/>
    <cellStyle name="Normal 66" xfId="6736" xr:uid="{00000000-0005-0000-0000-0000B41B0000}"/>
    <cellStyle name="Normal 66 2" xfId="6737" xr:uid="{00000000-0005-0000-0000-0000B51B0000}"/>
    <cellStyle name="Normal 67" xfId="6738" xr:uid="{00000000-0005-0000-0000-0000B61B0000}"/>
    <cellStyle name="Normal 67 2" xfId="6739" xr:uid="{00000000-0005-0000-0000-0000B71B0000}"/>
    <cellStyle name="Normal 68" xfId="6740" xr:uid="{00000000-0005-0000-0000-0000B81B0000}"/>
    <cellStyle name="Normal 68 2" xfId="6741" xr:uid="{00000000-0005-0000-0000-0000B91B0000}"/>
    <cellStyle name="Normal 69" xfId="6742" xr:uid="{00000000-0005-0000-0000-0000BA1B0000}"/>
    <cellStyle name="Normal 69 2" xfId="6743" xr:uid="{00000000-0005-0000-0000-0000BB1B0000}"/>
    <cellStyle name="Normal 7" xfId="6744" xr:uid="{00000000-0005-0000-0000-0000BC1B0000}"/>
    <cellStyle name="Normál 7" xfId="6745" xr:uid="{00000000-0005-0000-0000-0000BD1B0000}"/>
    <cellStyle name="Normal 7 10" xfId="14921" xr:uid="{00000000-0005-0000-0000-0000BE1B0000}"/>
    <cellStyle name="Normal 7 11" xfId="14935" xr:uid="{00000000-0005-0000-0000-0000BF1B0000}"/>
    <cellStyle name="Normal 7 2" xfId="6746" xr:uid="{00000000-0005-0000-0000-0000C01B0000}"/>
    <cellStyle name="Normal 7 2 2" xfId="6747" xr:uid="{00000000-0005-0000-0000-0000C11B0000}"/>
    <cellStyle name="Normal 7 2 2 2" xfId="6748" xr:uid="{00000000-0005-0000-0000-0000C21B0000}"/>
    <cellStyle name="Normal 7 2 3" xfId="6749" xr:uid="{00000000-0005-0000-0000-0000C31B0000}"/>
    <cellStyle name="Normal 7 3" xfId="6750" xr:uid="{00000000-0005-0000-0000-0000C41B0000}"/>
    <cellStyle name="Normal 7 3 2" xfId="6751" xr:uid="{00000000-0005-0000-0000-0000C51B0000}"/>
    <cellStyle name="Normal 7 3 2 2" xfId="6752" xr:uid="{00000000-0005-0000-0000-0000C61B0000}"/>
    <cellStyle name="Normal 7 3 3" xfId="6753" xr:uid="{00000000-0005-0000-0000-0000C71B0000}"/>
    <cellStyle name="Normal 7 4" xfId="6754" xr:uid="{00000000-0005-0000-0000-0000C81B0000}"/>
    <cellStyle name="Normal 7 4 2" xfId="6755" xr:uid="{00000000-0005-0000-0000-0000C91B0000}"/>
    <cellStyle name="Normal 7 5" xfId="6756" xr:uid="{00000000-0005-0000-0000-0000CA1B0000}"/>
    <cellStyle name="Normal 7 5 2" xfId="14711" xr:uid="{00000000-0005-0000-0000-0000CB1B0000}"/>
    <cellStyle name="Normal 7 6" xfId="6757" xr:uid="{00000000-0005-0000-0000-0000CC1B0000}"/>
    <cellStyle name="Normal 7 6 2" xfId="14730" xr:uid="{00000000-0005-0000-0000-0000CD1B0000}"/>
    <cellStyle name="Normal 7 7" xfId="6758" xr:uid="{00000000-0005-0000-0000-0000CE1B0000}"/>
    <cellStyle name="Normal 7 8" xfId="6759" xr:uid="{00000000-0005-0000-0000-0000CF1B0000}"/>
    <cellStyle name="Normal 7 9" xfId="15007" xr:uid="{00000000-0005-0000-0000-0000D01B0000}"/>
    <cellStyle name="Normal 70" xfId="6760" xr:uid="{00000000-0005-0000-0000-0000D11B0000}"/>
    <cellStyle name="Normal 70 2" xfId="6761" xr:uid="{00000000-0005-0000-0000-0000D21B0000}"/>
    <cellStyle name="Normal 71" xfId="6762" xr:uid="{00000000-0005-0000-0000-0000D31B0000}"/>
    <cellStyle name="Normal 71 2" xfId="6763" xr:uid="{00000000-0005-0000-0000-0000D41B0000}"/>
    <cellStyle name="Normal 72" xfId="6764" xr:uid="{00000000-0005-0000-0000-0000D51B0000}"/>
    <cellStyle name="Normal 72 2" xfId="6765" xr:uid="{00000000-0005-0000-0000-0000D61B0000}"/>
    <cellStyle name="Normal 73" xfId="6766" xr:uid="{00000000-0005-0000-0000-0000D71B0000}"/>
    <cellStyle name="Normal 73 2" xfId="6767" xr:uid="{00000000-0005-0000-0000-0000D81B0000}"/>
    <cellStyle name="Normal 74" xfId="6768" xr:uid="{00000000-0005-0000-0000-0000D91B0000}"/>
    <cellStyle name="Normal 74 2" xfId="6769" xr:uid="{00000000-0005-0000-0000-0000DA1B0000}"/>
    <cellStyle name="Normal 75" xfId="6770" xr:uid="{00000000-0005-0000-0000-0000DB1B0000}"/>
    <cellStyle name="Normal 75 2" xfId="6771" xr:uid="{00000000-0005-0000-0000-0000DC1B0000}"/>
    <cellStyle name="Normal 76" xfId="6772" xr:uid="{00000000-0005-0000-0000-0000DD1B0000}"/>
    <cellStyle name="Normal 76 2" xfId="6773" xr:uid="{00000000-0005-0000-0000-0000DE1B0000}"/>
    <cellStyle name="Normal 77" xfId="6774" xr:uid="{00000000-0005-0000-0000-0000DF1B0000}"/>
    <cellStyle name="Normal 77 2" xfId="6775" xr:uid="{00000000-0005-0000-0000-0000E01B0000}"/>
    <cellStyle name="Normal 78" xfId="6776" xr:uid="{00000000-0005-0000-0000-0000E11B0000}"/>
    <cellStyle name="Normal 78 2" xfId="14770" xr:uid="{00000000-0005-0000-0000-0000E21B0000}"/>
    <cellStyle name="Normal 79" xfId="6777" xr:uid="{00000000-0005-0000-0000-0000E31B0000}"/>
    <cellStyle name="Normal 79 2" xfId="14771" xr:uid="{00000000-0005-0000-0000-0000E41B0000}"/>
    <cellStyle name="Normal 8" xfId="6778" xr:uid="{00000000-0005-0000-0000-0000E51B0000}"/>
    <cellStyle name="Normal 8 2" xfId="6779" xr:uid="{00000000-0005-0000-0000-0000E61B0000}"/>
    <cellStyle name="Normal 8 2 2" xfId="6780" xr:uid="{00000000-0005-0000-0000-0000E71B0000}"/>
    <cellStyle name="Normal 8 2 2 2" xfId="6781" xr:uid="{00000000-0005-0000-0000-0000E81B0000}"/>
    <cellStyle name="Normal 8 2 3" xfId="6782" xr:uid="{00000000-0005-0000-0000-0000E91B0000}"/>
    <cellStyle name="Normal 8 3" xfId="6783" xr:uid="{00000000-0005-0000-0000-0000EA1B0000}"/>
    <cellStyle name="Normal 8 4" xfId="6784" xr:uid="{00000000-0005-0000-0000-0000EB1B0000}"/>
    <cellStyle name="Normal 8 5" xfId="6785" xr:uid="{00000000-0005-0000-0000-0000EC1B0000}"/>
    <cellStyle name="Normal 80" xfId="6786" xr:uid="{00000000-0005-0000-0000-0000ED1B0000}"/>
    <cellStyle name="Normal 80 2" xfId="6787" xr:uid="{00000000-0005-0000-0000-0000EE1B0000}"/>
    <cellStyle name="Normal 81" xfId="6788" xr:uid="{00000000-0005-0000-0000-0000EF1B0000}"/>
    <cellStyle name="Normal 81 2" xfId="6789" xr:uid="{00000000-0005-0000-0000-0000F01B0000}"/>
    <cellStyle name="Normal 82" xfId="6790" xr:uid="{00000000-0005-0000-0000-0000F11B0000}"/>
    <cellStyle name="Normal 82 2" xfId="6791" xr:uid="{00000000-0005-0000-0000-0000F21B0000}"/>
    <cellStyle name="Normal 83" xfId="6792" xr:uid="{00000000-0005-0000-0000-0000F31B0000}"/>
    <cellStyle name="Normal 83 2" xfId="6793" xr:uid="{00000000-0005-0000-0000-0000F41B0000}"/>
    <cellStyle name="Normal 84" xfId="6794" xr:uid="{00000000-0005-0000-0000-0000F51B0000}"/>
    <cellStyle name="Normal 85" xfId="6795" xr:uid="{00000000-0005-0000-0000-0000F61B0000}"/>
    <cellStyle name="Normal 85 2" xfId="6796" xr:uid="{00000000-0005-0000-0000-0000F71B0000}"/>
    <cellStyle name="Normal 86" xfId="6797" xr:uid="{00000000-0005-0000-0000-0000F81B0000}"/>
    <cellStyle name="Normal 87" xfId="6798" xr:uid="{00000000-0005-0000-0000-0000F91B0000}"/>
    <cellStyle name="Normal 88" xfId="6799" xr:uid="{00000000-0005-0000-0000-0000FA1B0000}"/>
    <cellStyle name="Normal 89" xfId="6800" xr:uid="{00000000-0005-0000-0000-0000FB1B0000}"/>
    <cellStyle name="Normal 9" xfId="6801" xr:uid="{00000000-0005-0000-0000-0000FC1B0000}"/>
    <cellStyle name="Normal 9 2" xfId="6802" xr:uid="{00000000-0005-0000-0000-0000FD1B0000}"/>
    <cellStyle name="Normal 9 2 2" xfId="6803" xr:uid="{00000000-0005-0000-0000-0000FE1B0000}"/>
    <cellStyle name="Normal 9 2 2 2" xfId="6804" xr:uid="{00000000-0005-0000-0000-0000FF1B0000}"/>
    <cellStyle name="Normal 9 2 3" xfId="6805" xr:uid="{00000000-0005-0000-0000-0000001C0000}"/>
    <cellStyle name="Normal 9 3" xfId="6806" xr:uid="{00000000-0005-0000-0000-0000011C0000}"/>
    <cellStyle name="Normal 9 3 2" xfId="6807" xr:uid="{00000000-0005-0000-0000-0000021C0000}"/>
    <cellStyle name="Normal 9 3 2 2" xfId="6808" xr:uid="{00000000-0005-0000-0000-0000031C0000}"/>
    <cellStyle name="Normal 9 3 3" xfId="6809" xr:uid="{00000000-0005-0000-0000-0000041C0000}"/>
    <cellStyle name="Normal 9 3 4" xfId="15177" xr:uid="{00000000-0005-0000-0000-0000051C0000}"/>
    <cellStyle name="Normal 9 4" xfId="6810" xr:uid="{00000000-0005-0000-0000-0000061C0000}"/>
    <cellStyle name="Normal 9 4 2" xfId="6811" xr:uid="{00000000-0005-0000-0000-0000071C0000}"/>
    <cellStyle name="Normal 9 5" xfId="6812" xr:uid="{00000000-0005-0000-0000-0000081C0000}"/>
    <cellStyle name="Normal 9 5 2" xfId="6813" xr:uid="{00000000-0005-0000-0000-0000091C0000}"/>
    <cellStyle name="Normal 9 6" xfId="6814" xr:uid="{00000000-0005-0000-0000-00000A1C0000}"/>
    <cellStyle name="Normal 90" xfId="6815" xr:uid="{00000000-0005-0000-0000-00000B1C0000}"/>
    <cellStyle name="Normal 91" xfId="6816" xr:uid="{00000000-0005-0000-0000-00000C1C0000}"/>
    <cellStyle name="Normal 92" xfId="6817" xr:uid="{00000000-0005-0000-0000-00000D1C0000}"/>
    <cellStyle name="Normal 93" xfId="6818" xr:uid="{00000000-0005-0000-0000-00000E1C0000}"/>
    <cellStyle name="Normal 94" xfId="6819" xr:uid="{00000000-0005-0000-0000-00000F1C0000}"/>
    <cellStyle name="Normal 95" xfId="6820" xr:uid="{00000000-0005-0000-0000-0000101C0000}"/>
    <cellStyle name="Normal 96" xfId="6821" xr:uid="{00000000-0005-0000-0000-0000111C0000}"/>
    <cellStyle name="Normal 97" xfId="6822" xr:uid="{00000000-0005-0000-0000-0000121C0000}"/>
    <cellStyle name="Normal 98" xfId="6823" xr:uid="{00000000-0005-0000-0000-0000131C0000}"/>
    <cellStyle name="Normal 99" xfId="6824" xr:uid="{00000000-0005-0000-0000-0000141C0000}"/>
    <cellStyle name="Normal_fromFrance01" xfId="4" xr:uid="{00000000-0005-0000-0000-0000151C0000}"/>
    <cellStyle name="Normal_fromFrance01 3" xfId="12" xr:uid="{00000000-0005-0000-0000-0000161C0000}"/>
    <cellStyle name="Normal_fromFrance01 3 2" xfId="14627" xr:uid="{00000000-0005-0000-0000-0000171C0000}"/>
    <cellStyle name="Normál_Munka1" xfId="6825" xr:uid="{00000000-0005-0000-0000-0000181C0000}"/>
    <cellStyle name="Normal_Workshop - Sample-Final- Determined Costs Mt 2" xfId="3" xr:uid="{00000000-0005-0000-0000-0000191C0000}"/>
    <cellStyle name="Normale" xfId="6826" xr:uid="{00000000-0005-0000-0000-00001A1C0000}"/>
    <cellStyle name="Normale 10" xfId="6827" xr:uid="{00000000-0005-0000-0000-00001B1C0000}"/>
    <cellStyle name="Normale 10 2" xfId="6828" xr:uid="{00000000-0005-0000-0000-00001C1C0000}"/>
    <cellStyle name="Normale 10 2 2" xfId="6829" xr:uid="{00000000-0005-0000-0000-00001D1C0000}"/>
    <cellStyle name="Normale 10 3" xfId="6830" xr:uid="{00000000-0005-0000-0000-00001E1C0000}"/>
    <cellStyle name="Normale 10 3 2" xfId="6831" xr:uid="{00000000-0005-0000-0000-00001F1C0000}"/>
    <cellStyle name="Normale 10 4" xfId="6832" xr:uid="{00000000-0005-0000-0000-0000201C0000}"/>
    <cellStyle name="Normale 10 4 2" xfId="15140" xr:uid="{00000000-0005-0000-0000-0000211C0000}"/>
    <cellStyle name="Normale 10 5" xfId="14792" xr:uid="{00000000-0005-0000-0000-0000221C0000}"/>
    <cellStyle name="Normale 11" xfId="6833" xr:uid="{00000000-0005-0000-0000-0000231C0000}"/>
    <cellStyle name="Normale 11 2" xfId="6834" xr:uid="{00000000-0005-0000-0000-0000241C0000}"/>
    <cellStyle name="Normale 11 2 2" xfId="6835" xr:uid="{00000000-0005-0000-0000-0000251C0000}"/>
    <cellStyle name="Normale 11 3" xfId="6836" xr:uid="{00000000-0005-0000-0000-0000261C0000}"/>
    <cellStyle name="Normale 11 3 2" xfId="6837" xr:uid="{00000000-0005-0000-0000-0000271C0000}"/>
    <cellStyle name="Normale 11 4" xfId="6838" xr:uid="{00000000-0005-0000-0000-0000281C0000}"/>
    <cellStyle name="Normale 12" xfId="6839" xr:uid="{00000000-0005-0000-0000-0000291C0000}"/>
    <cellStyle name="Normale 12 2" xfId="6840" xr:uid="{00000000-0005-0000-0000-00002A1C0000}"/>
    <cellStyle name="Normale 12 2 2" xfId="6841" xr:uid="{00000000-0005-0000-0000-00002B1C0000}"/>
    <cellStyle name="Normale 12 3" xfId="6842" xr:uid="{00000000-0005-0000-0000-00002C1C0000}"/>
    <cellStyle name="Normale 12 3 2" xfId="6843" xr:uid="{00000000-0005-0000-0000-00002D1C0000}"/>
    <cellStyle name="Normale 12 4" xfId="6844" xr:uid="{00000000-0005-0000-0000-00002E1C0000}"/>
    <cellStyle name="Normale 13" xfId="6845" xr:uid="{00000000-0005-0000-0000-00002F1C0000}"/>
    <cellStyle name="Normale 13 2" xfId="6846" xr:uid="{00000000-0005-0000-0000-0000301C0000}"/>
    <cellStyle name="Normale 13 2 2" xfId="6847" xr:uid="{00000000-0005-0000-0000-0000311C0000}"/>
    <cellStyle name="Normale 13 3" xfId="6848" xr:uid="{00000000-0005-0000-0000-0000321C0000}"/>
    <cellStyle name="Normale 13 3 2" xfId="6849" xr:uid="{00000000-0005-0000-0000-0000331C0000}"/>
    <cellStyle name="Normale 13 4" xfId="6850" xr:uid="{00000000-0005-0000-0000-0000341C0000}"/>
    <cellStyle name="Normale 14" xfId="6851" xr:uid="{00000000-0005-0000-0000-0000351C0000}"/>
    <cellStyle name="Normale 14 2" xfId="6852" xr:uid="{00000000-0005-0000-0000-0000361C0000}"/>
    <cellStyle name="Normale 14 2 2" xfId="6853" xr:uid="{00000000-0005-0000-0000-0000371C0000}"/>
    <cellStyle name="Normale 14 3" xfId="6854" xr:uid="{00000000-0005-0000-0000-0000381C0000}"/>
    <cellStyle name="Normale 14 3 2" xfId="6855" xr:uid="{00000000-0005-0000-0000-0000391C0000}"/>
    <cellStyle name="Normale 14 4" xfId="6856" xr:uid="{00000000-0005-0000-0000-00003A1C0000}"/>
    <cellStyle name="Normale 15" xfId="6857" xr:uid="{00000000-0005-0000-0000-00003B1C0000}"/>
    <cellStyle name="Normale 15 2" xfId="6858" xr:uid="{00000000-0005-0000-0000-00003C1C0000}"/>
    <cellStyle name="Normale 15 2 2" xfId="6859" xr:uid="{00000000-0005-0000-0000-00003D1C0000}"/>
    <cellStyle name="Normale 15 3" xfId="6860" xr:uid="{00000000-0005-0000-0000-00003E1C0000}"/>
    <cellStyle name="Normale 15 3 2" xfId="6861" xr:uid="{00000000-0005-0000-0000-00003F1C0000}"/>
    <cellStyle name="Normale 15 4" xfId="6862" xr:uid="{00000000-0005-0000-0000-0000401C0000}"/>
    <cellStyle name="Normale 16" xfId="6863" xr:uid="{00000000-0005-0000-0000-0000411C0000}"/>
    <cellStyle name="Normale 16 2" xfId="6864" xr:uid="{00000000-0005-0000-0000-0000421C0000}"/>
    <cellStyle name="Normale 16 2 2" xfId="6865" xr:uid="{00000000-0005-0000-0000-0000431C0000}"/>
    <cellStyle name="Normale 16 3" xfId="6866" xr:uid="{00000000-0005-0000-0000-0000441C0000}"/>
    <cellStyle name="Normale 16 3 2" xfId="6867" xr:uid="{00000000-0005-0000-0000-0000451C0000}"/>
    <cellStyle name="Normale 16 4" xfId="6868" xr:uid="{00000000-0005-0000-0000-0000461C0000}"/>
    <cellStyle name="Normale 17" xfId="6869" xr:uid="{00000000-0005-0000-0000-0000471C0000}"/>
    <cellStyle name="Normale 17 2" xfId="6870" xr:uid="{00000000-0005-0000-0000-0000481C0000}"/>
    <cellStyle name="Normale 17 2 2" xfId="6871" xr:uid="{00000000-0005-0000-0000-0000491C0000}"/>
    <cellStyle name="Normale 17 3" xfId="6872" xr:uid="{00000000-0005-0000-0000-00004A1C0000}"/>
    <cellStyle name="Normale 17 3 2" xfId="6873" xr:uid="{00000000-0005-0000-0000-00004B1C0000}"/>
    <cellStyle name="Normale 17 4" xfId="6874" xr:uid="{00000000-0005-0000-0000-00004C1C0000}"/>
    <cellStyle name="Normale 18" xfId="6875" xr:uid="{00000000-0005-0000-0000-00004D1C0000}"/>
    <cellStyle name="Normale 18 2" xfId="6876" xr:uid="{00000000-0005-0000-0000-00004E1C0000}"/>
    <cellStyle name="Normale 18 2 2" xfId="6877" xr:uid="{00000000-0005-0000-0000-00004F1C0000}"/>
    <cellStyle name="Normale 18 3" xfId="6878" xr:uid="{00000000-0005-0000-0000-0000501C0000}"/>
    <cellStyle name="Normale 18 3 2" xfId="6879" xr:uid="{00000000-0005-0000-0000-0000511C0000}"/>
    <cellStyle name="Normale 18 4" xfId="6880" xr:uid="{00000000-0005-0000-0000-0000521C0000}"/>
    <cellStyle name="Normale 19" xfId="6881" xr:uid="{00000000-0005-0000-0000-0000531C0000}"/>
    <cellStyle name="Normale 19 2" xfId="6882" xr:uid="{00000000-0005-0000-0000-0000541C0000}"/>
    <cellStyle name="Normale 19 2 2" xfId="6883" xr:uid="{00000000-0005-0000-0000-0000551C0000}"/>
    <cellStyle name="Normale 19 3" xfId="6884" xr:uid="{00000000-0005-0000-0000-0000561C0000}"/>
    <cellStyle name="Normale 19 3 2" xfId="6885" xr:uid="{00000000-0005-0000-0000-0000571C0000}"/>
    <cellStyle name="Normale 19 4" xfId="6886" xr:uid="{00000000-0005-0000-0000-0000581C0000}"/>
    <cellStyle name="Normale 2" xfId="6887" xr:uid="{00000000-0005-0000-0000-0000591C0000}"/>
    <cellStyle name="Normale 2 10" xfId="6888" xr:uid="{00000000-0005-0000-0000-00005A1C0000}"/>
    <cellStyle name="Normale 2 11" xfId="6889" xr:uid="{00000000-0005-0000-0000-00005B1C0000}"/>
    <cellStyle name="Normale 2 2" xfId="6890" xr:uid="{00000000-0005-0000-0000-00005C1C0000}"/>
    <cellStyle name="Normale 2 2 10" xfId="6891" xr:uid="{00000000-0005-0000-0000-00005D1C0000}"/>
    <cellStyle name="Normale 2 2 10 2" xfId="6892" xr:uid="{00000000-0005-0000-0000-00005E1C0000}"/>
    <cellStyle name="Normale 2 2 11" xfId="14691" xr:uid="{00000000-0005-0000-0000-00005F1C0000}"/>
    <cellStyle name="Normale 2 2 2" xfId="6893" xr:uid="{00000000-0005-0000-0000-0000601C0000}"/>
    <cellStyle name="Normale 2 2 2 2" xfId="6894" xr:uid="{00000000-0005-0000-0000-0000611C0000}"/>
    <cellStyle name="Normale 2 2 3" xfId="6895" xr:uid="{00000000-0005-0000-0000-0000621C0000}"/>
    <cellStyle name="Normale 2 2 3 2" xfId="6896" xr:uid="{00000000-0005-0000-0000-0000631C0000}"/>
    <cellStyle name="Normale 2 2 3 2 2" xfId="6897" xr:uid="{00000000-0005-0000-0000-0000641C0000}"/>
    <cellStyle name="Normale 2 2 3 2 2 2" xfId="6898" xr:uid="{00000000-0005-0000-0000-0000651C0000}"/>
    <cellStyle name="Normale 2 2 3 2 2 2 2" xfId="6899" xr:uid="{00000000-0005-0000-0000-0000661C0000}"/>
    <cellStyle name="Normale 2 2 3 2 2 3" xfId="6900" xr:uid="{00000000-0005-0000-0000-0000671C0000}"/>
    <cellStyle name="Normale 2 2 3 3" xfId="6901" xr:uid="{00000000-0005-0000-0000-0000681C0000}"/>
    <cellStyle name="Normale 2 2 3 4" xfId="6902" xr:uid="{00000000-0005-0000-0000-0000691C0000}"/>
    <cellStyle name="Normale 2 2 3 4 2" xfId="6903" xr:uid="{00000000-0005-0000-0000-00006A1C0000}"/>
    <cellStyle name="Normale 2 2 3 4 2 2" xfId="6904" xr:uid="{00000000-0005-0000-0000-00006B1C0000}"/>
    <cellStyle name="Normale 2 2 3 4 3" xfId="6905" xr:uid="{00000000-0005-0000-0000-00006C1C0000}"/>
    <cellStyle name="Normale 2 2 3 5" xfId="6906" xr:uid="{00000000-0005-0000-0000-00006D1C0000}"/>
    <cellStyle name="Normale 2 2 3 5 2" xfId="6907" xr:uid="{00000000-0005-0000-0000-00006E1C0000}"/>
    <cellStyle name="Normale 2 2 3 6" xfId="6908" xr:uid="{00000000-0005-0000-0000-00006F1C0000}"/>
    <cellStyle name="Normale 2 2 3 6 2" xfId="14712" xr:uid="{00000000-0005-0000-0000-0000701C0000}"/>
    <cellStyle name="Normale 2 2 3 7" xfId="6909" xr:uid="{00000000-0005-0000-0000-0000711C0000}"/>
    <cellStyle name="Normale 2 2 3 7 2" xfId="14731" xr:uid="{00000000-0005-0000-0000-0000721C0000}"/>
    <cellStyle name="Normale 2 2 3 8" xfId="14692" xr:uid="{00000000-0005-0000-0000-0000731C0000}"/>
    <cellStyle name="Normale 2 2 3_Italy RT - TNC 2012_JUN_V01_C_31052012_check" xfId="6910" xr:uid="{00000000-0005-0000-0000-0000741C0000}"/>
    <cellStyle name="Normale 2 2 4" xfId="6911" xr:uid="{00000000-0005-0000-0000-0000751C0000}"/>
    <cellStyle name="Normale 2 2 4 2" xfId="6912" xr:uid="{00000000-0005-0000-0000-0000761C0000}"/>
    <cellStyle name="Normale 2 2 4 2 2" xfId="6913" xr:uid="{00000000-0005-0000-0000-0000771C0000}"/>
    <cellStyle name="Normale 2 2 4 2 2 2" xfId="6914" xr:uid="{00000000-0005-0000-0000-0000781C0000}"/>
    <cellStyle name="Normale 2 2 4 2 3" xfId="6915" xr:uid="{00000000-0005-0000-0000-0000791C0000}"/>
    <cellStyle name="Normale 2 2 5" xfId="6916" xr:uid="{00000000-0005-0000-0000-00007A1C0000}"/>
    <cellStyle name="Normale 2 2 6" xfId="6917" xr:uid="{00000000-0005-0000-0000-00007B1C0000}"/>
    <cellStyle name="Normale 2 2 7" xfId="6918" xr:uid="{00000000-0005-0000-0000-00007C1C0000}"/>
    <cellStyle name="Normale 2 2 7 2" xfId="6919" xr:uid="{00000000-0005-0000-0000-00007D1C0000}"/>
    <cellStyle name="Normale 2 2 7 2 2" xfId="6920" xr:uid="{00000000-0005-0000-0000-00007E1C0000}"/>
    <cellStyle name="Normale 2 2 7 3" xfId="6921" xr:uid="{00000000-0005-0000-0000-00007F1C0000}"/>
    <cellStyle name="Normale 2 2 8" xfId="6922" xr:uid="{00000000-0005-0000-0000-0000801C0000}"/>
    <cellStyle name="Normale 2 2 8 2" xfId="6923" xr:uid="{00000000-0005-0000-0000-0000811C0000}"/>
    <cellStyle name="Normale 2 2 9" xfId="6924" xr:uid="{00000000-0005-0000-0000-0000821C0000}"/>
    <cellStyle name="Normale 2 2 9 2" xfId="6925" xr:uid="{00000000-0005-0000-0000-0000831C0000}"/>
    <cellStyle name="Normale 2 2 9 3" xfId="6926" xr:uid="{00000000-0005-0000-0000-0000841C0000}"/>
    <cellStyle name="Normale 2 2 9 4" xfId="6927" xr:uid="{00000000-0005-0000-0000-0000851C0000}"/>
    <cellStyle name="Normale 2 2_Additional information tables" xfId="6928" xr:uid="{00000000-0005-0000-0000-0000861C0000}"/>
    <cellStyle name="Normale 2 3" xfId="6929" xr:uid="{00000000-0005-0000-0000-0000871C0000}"/>
    <cellStyle name="Normale 2 3 2" xfId="6930" xr:uid="{00000000-0005-0000-0000-0000881C0000}"/>
    <cellStyle name="Normale 2 4" xfId="6931" xr:uid="{00000000-0005-0000-0000-0000891C0000}"/>
    <cellStyle name="Normale 2 4 2" xfId="6932" xr:uid="{00000000-0005-0000-0000-00008A1C0000}"/>
    <cellStyle name="Normale 2 4 2 2" xfId="6933" xr:uid="{00000000-0005-0000-0000-00008B1C0000}"/>
    <cellStyle name="Normale 2 4 2 2 2" xfId="6934" xr:uid="{00000000-0005-0000-0000-00008C1C0000}"/>
    <cellStyle name="Normale 2 4 2 2 2 2" xfId="6935" xr:uid="{00000000-0005-0000-0000-00008D1C0000}"/>
    <cellStyle name="Normale 2 4 2 2 3" xfId="6936" xr:uid="{00000000-0005-0000-0000-00008E1C0000}"/>
    <cellStyle name="Normale 2 4 2 3" xfId="6937" xr:uid="{00000000-0005-0000-0000-00008F1C0000}"/>
    <cellStyle name="Normale 2 4 2 3 2" xfId="6938" xr:uid="{00000000-0005-0000-0000-0000901C0000}"/>
    <cellStyle name="Normale 2 4 2 4" xfId="6939" xr:uid="{00000000-0005-0000-0000-0000911C0000}"/>
    <cellStyle name="Normale 2 4 3" xfId="6940" xr:uid="{00000000-0005-0000-0000-0000921C0000}"/>
    <cellStyle name="Normale 2 4 4" xfId="6941" xr:uid="{00000000-0005-0000-0000-0000931C0000}"/>
    <cellStyle name="Normale 2 4 4 2" xfId="6942" xr:uid="{00000000-0005-0000-0000-0000941C0000}"/>
    <cellStyle name="Normale 2 4 4 2 2" xfId="6943" xr:uid="{00000000-0005-0000-0000-0000951C0000}"/>
    <cellStyle name="Normale 2 4 4 3" xfId="6944" xr:uid="{00000000-0005-0000-0000-0000961C0000}"/>
    <cellStyle name="Normale 2 4 5" xfId="6945" xr:uid="{00000000-0005-0000-0000-0000971C0000}"/>
    <cellStyle name="Normale 2 4 5 2" xfId="6946" xr:uid="{00000000-0005-0000-0000-0000981C0000}"/>
    <cellStyle name="Normale 2 4 6" xfId="6947" xr:uid="{00000000-0005-0000-0000-0000991C0000}"/>
    <cellStyle name="Normale 2 4 6 2" xfId="14713" xr:uid="{00000000-0005-0000-0000-00009A1C0000}"/>
    <cellStyle name="Normale 2 4 7" xfId="6948" xr:uid="{00000000-0005-0000-0000-00009B1C0000}"/>
    <cellStyle name="Normale 2 4 7 2" xfId="14732" xr:uid="{00000000-0005-0000-0000-00009C1C0000}"/>
    <cellStyle name="Normale 2 4 8" xfId="14693" xr:uid="{00000000-0005-0000-0000-00009D1C0000}"/>
    <cellStyle name="Normale 2 5" xfId="6949" xr:uid="{00000000-0005-0000-0000-00009E1C0000}"/>
    <cellStyle name="Normale 2 6" xfId="6950" xr:uid="{00000000-0005-0000-0000-00009F1C0000}"/>
    <cellStyle name="Normale 2 7" xfId="6951" xr:uid="{00000000-0005-0000-0000-0000A01C0000}"/>
    <cellStyle name="Normale 2 8" xfId="6952" xr:uid="{00000000-0005-0000-0000-0000A11C0000}"/>
    <cellStyle name="Normale 2 9" xfId="6953" xr:uid="{00000000-0005-0000-0000-0000A21C0000}"/>
    <cellStyle name="Normale 20" xfId="6954" xr:uid="{00000000-0005-0000-0000-0000A31C0000}"/>
    <cellStyle name="Normale 20 2" xfId="6955" xr:uid="{00000000-0005-0000-0000-0000A41C0000}"/>
    <cellStyle name="Normale 20 2 2" xfId="6956" xr:uid="{00000000-0005-0000-0000-0000A51C0000}"/>
    <cellStyle name="Normale 20 3" xfId="6957" xr:uid="{00000000-0005-0000-0000-0000A61C0000}"/>
    <cellStyle name="Normale 20 3 2" xfId="6958" xr:uid="{00000000-0005-0000-0000-0000A71C0000}"/>
    <cellStyle name="Normale 20 4" xfId="6959" xr:uid="{00000000-0005-0000-0000-0000A81C0000}"/>
    <cellStyle name="Normale 21" xfId="6960" xr:uid="{00000000-0005-0000-0000-0000A91C0000}"/>
    <cellStyle name="Normale 21 2" xfId="6961" xr:uid="{00000000-0005-0000-0000-0000AA1C0000}"/>
    <cellStyle name="Normale 21 2 2" xfId="6962" xr:uid="{00000000-0005-0000-0000-0000AB1C0000}"/>
    <cellStyle name="Normale 21 3" xfId="6963" xr:uid="{00000000-0005-0000-0000-0000AC1C0000}"/>
    <cellStyle name="Normale 21 3 2" xfId="6964" xr:uid="{00000000-0005-0000-0000-0000AD1C0000}"/>
    <cellStyle name="Normale 21 4" xfId="6965" xr:uid="{00000000-0005-0000-0000-0000AE1C0000}"/>
    <cellStyle name="Normale 22" xfId="6966" xr:uid="{00000000-0005-0000-0000-0000AF1C0000}"/>
    <cellStyle name="Normale 22 2" xfId="6967" xr:uid="{00000000-0005-0000-0000-0000B01C0000}"/>
    <cellStyle name="Normale 22 2 2" xfId="6968" xr:uid="{00000000-0005-0000-0000-0000B11C0000}"/>
    <cellStyle name="Normale 22 3" xfId="6969" xr:uid="{00000000-0005-0000-0000-0000B21C0000}"/>
    <cellStyle name="Normale 22 3 2" xfId="6970" xr:uid="{00000000-0005-0000-0000-0000B31C0000}"/>
    <cellStyle name="Normale 22 4" xfId="6971" xr:uid="{00000000-0005-0000-0000-0000B41C0000}"/>
    <cellStyle name="Normale 23" xfId="6972" xr:uid="{00000000-0005-0000-0000-0000B51C0000}"/>
    <cellStyle name="Normale 23 2" xfId="6973" xr:uid="{00000000-0005-0000-0000-0000B61C0000}"/>
    <cellStyle name="Normale 23 2 2" xfId="6974" xr:uid="{00000000-0005-0000-0000-0000B71C0000}"/>
    <cellStyle name="Normale 23 3" xfId="6975" xr:uid="{00000000-0005-0000-0000-0000B81C0000}"/>
    <cellStyle name="Normale 23 3 2" xfId="6976" xr:uid="{00000000-0005-0000-0000-0000B91C0000}"/>
    <cellStyle name="Normale 23 4" xfId="6977" xr:uid="{00000000-0005-0000-0000-0000BA1C0000}"/>
    <cellStyle name="Normale 24" xfId="6978" xr:uid="{00000000-0005-0000-0000-0000BB1C0000}"/>
    <cellStyle name="Normale 24 2" xfId="6979" xr:uid="{00000000-0005-0000-0000-0000BC1C0000}"/>
    <cellStyle name="Normale 24 2 2" xfId="6980" xr:uid="{00000000-0005-0000-0000-0000BD1C0000}"/>
    <cellStyle name="Normale 24 3" xfId="6981" xr:uid="{00000000-0005-0000-0000-0000BE1C0000}"/>
    <cellStyle name="Normale 24 3 2" xfId="6982" xr:uid="{00000000-0005-0000-0000-0000BF1C0000}"/>
    <cellStyle name="Normale 24 4" xfId="6983" xr:uid="{00000000-0005-0000-0000-0000C01C0000}"/>
    <cellStyle name="Normale 25" xfId="6984" xr:uid="{00000000-0005-0000-0000-0000C11C0000}"/>
    <cellStyle name="Normale 25 2" xfId="6985" xr:uid="{00000000-0005-0000-0000-0000C21C0000}"/>
    <cellStyle name="Normale 25 2 2" xfId="6986" xr:uid="{00000000-0005-0000-0000-0000C31C0000}"/>
    <cellStyle name="Normale 25 3" xfId="6987" xr:uid="{00000000-0005-0000-0000-0000C41C0000}"/>
    <cellStyle name="Normale 25 3 2" xfId="6988" xr:uid="{00000000-0005-0000-0000-0000C51C0000}"/>
    <cellStyle name="Normale 25 4" xfId="6989" xr:uid="{00000000-0005-0000-0000-0000C61C0000}"/>
    <cellStyle name="Normale 26" xfId="6990" xr:uid="{00000000-0005-0000-0000-0000C71C0000}"/>
    <cellStyle name="Normale 26 2" xfId="6991" xr:uid="{00000000-0005-0000-0000-0000C81C0000}"/>
    <cellStyle name="Normale 26 2 2" xfId="6992" xr:uid="{00000000-0005-0000-0000-0000C91C0000}"/>
    <cellStyle name="Normale 26 3" xfId="6993" xr:uid="{00000000-0005-0000-0000-0000CA1C0000}"/>
    <cellStyle name="Normale 26 3 2" xfId="6994" xr:uid="{00000000-0005-0000-0000-0000CB1C0000}"/>
    <cellStyle name="Normale 26 4" xfId="6995" xr:uid="{00000000-0005-0000-0000-0000CC1C0000}"/>
    <cellStyle name="Normale 27" xfId="6996" xr:uid="{00000000-0005-0000-0000-0000CD1C0000}"/>
    <cellStyle name="Normale 27 2" xfId="6997" xr:uid="{00000000-0005-0000-0000-0000CE1C0000}"/>
    <cellStyle name="Normale 27 2 2" xfId="6998" xr:uid="{00000000-0005-0000-0000-0000CF1C0000}"/>
    <cellStyle name="Normale 27 2 2 2" xfId="6999" xr:uid="{00000000-0005-0000-0000-0000D01C0000}"/>
    <cellStyle name="Normale 27 2 2 2 2" xfId="7000" xr:uid="{00000000-0005-0000-0000-0000D11C0000}"/>
    <cellStyle name="Normale 27 2 2 3" xfId="7001" xr:uid="{00000000-0005-0000-0000-0000D21C0000}"/>
    <cellStyle name="Normale 27 2 3" xfId="7002" xr:uid="{00000000-0005-0000-0000-0000D31C0000}"/>
    <cellStyle name="Normale 27 2 3 2" xfId="7003" xr:uid="{00000000-0005-0000-0000-0000D41C0000}"/>
    <cellStyle name="Normale 27 2 4" xfId="7004" xr:uid="{00000000-0005-0000-0000-0000D51C0000}"/>
    <cellStyle name="Normale 27 3" xfId="7005" xr:uid="{00000000-0005-0000-0000-0000D61C0000}"/>
    <cellStyle name="Normale 27 4" xfId="7006" xr:uid="{00000000-0005-0000-0000-0000D71C0000}"/>
    <cellStyle name="Normale 27 4 2" xfId="7007" xr:uid="{00000000-0005-0000-0000-0000D81C0000}"/>
    <cellStyle name="Normale 27 4 2 2" xfId="7008" xr:uid="{00000000-0005-0000-0000-0000D91C0000}"/>
    <cellStyle name="Normale 27 4 3" xfId="7009" xr:uid="{00000000-0005-0000-0000-0000DA1C0000}"/>
    <cellStyle name="Normale 27 5" xfId="7010" xr:uid="{00000000-0005-0000-0000-0000DB1C0000}"/>
    <cellStyle name="Normale 27 5 2" xfId="7011" xr:uid="{00000000-0005-0000-0000-0000DC1C0000}"/>
    <cellStyle name="Normale 27 6" xfId="7012" xr:uid="{00000000-0005-0000-0000-0000DD1C0000}"/>
    <cellStyle name="Normale 27 6 2" xfId="14714" xr:uid="{00000000-0005-0000-0000-0000DE1C0000}"/>
    <cellStyle name="Normale 27 7" xfId="7013" xr:uid="{00000000-0005-0000-0000-0000DF1C0000}"/>
    <cellStyle name="Normale 27 7 2" xfId="14733" xr:uid="{00000000-0005-0000-0000-0000E01C0000}"/>
    <cellStyle name="Normale 27 8" xfId="14694" xr:uid="{00000000-0005-0000-0000-0000E11C0000}"/>
    <cellStyle name="Normale 28" xfId="7014" xr:uid="{00000000-0005-0000-0000-0000E21C0000}"/>
    <cellStyle name="Normale 29" xfId="7015" xr:uid="{00000000-0005-0000-0000-0000E31C0000}"/>
    <cellStyle name="Normale 29 2" xfId="7016" xr:uid="{00000000-0005-0000-0000-0000E41C0000}"/>
    <cellStyle name="Normale 29 2 2" xfId="7017" xr:uid="{00000000-0005-0000-0000-0000E51C0000}"/>
    <cellStyle name="Normale 29 3" xfId="7018" xr:uid="{00000000-0005-0000-0000-0000E61C0000}"/>
    <cellStyle name="Normale 29 3 2" xfId="7019" xr:uid="{00000000-0005-0000-0000-0000E71C0000}"/>
    <cellStyle name="Normale 29 3 3" xfId="7020" xr:uid="{00000000-0005-0000-0000-0000E81C0000}"/>
    <cellStyle name="Normale 29 3_Italy RT - TNC 2012_JUN_V01_C_31052012_check" xfId="7021" xr:uid="{00000000-0005-0000-0000-0000E91C0000}"/>
    <cellStyle name="Normale 29_Italy RT - TNC 2012_JUN_V01_C_31052012_check" xfId="7022" xr:uid="{00000000-0005-0000-0000-0000EA1C0000}"/>
    <cellStyle name="Normale 3" xfId="7023" xr:uid="{00000000-0005-0000-0000-0000EB1C0000}"/>
    <cellStyle name="Normale 3 2" xfId="7024" xr:uid="{00000000-0005-0000-0000-0000EC1C0000}"/>
    <cellStyle name="Normale 3 2 2" xfId="7025" xr:uid="{00000000-0005-0000-0000-0000ED1C0000}"/>
    <cellStyle name="Normale 3 3" xfId="7026" xr:uid="{00000000-0005-0000-0000-0000EE1C0000}"/>
    <cellStyle name="Normale 3 3 2" xfId="7027" xr:uid="{00000000-0005-0000-0000-0000EF1C0000}"/>
    <cellStyle name="Normale 3 3 2 2" xfId="7028" xr:uid="{00000000-0005-0000-0000-0000F01C0000}"/>
    <cellStyle name="Normale 3 3 2 2 2" xfId="7029" xr:uid="{00000000-0005-0000-0000-0000F11C0000}"/>
    <cellStyle name="Normale 3 3 2 2 2 2" xfId="7030" xr:uid="{00000000-0005-0000-0000-0000F21C0000}"/>
    <cellStyle name="Normale 3 3 2 2 3" xfId="7031" xr:uid="{00000000-0005-0000-0000-0000F31C0000}"/>
    <cellStyle name="Normale 3 3 2 3" xfId="7032" xr:uid="{00000000-0005-0000-0000-0000F41C0000}"/>
    <cellStyle name="Normale 3 3 2 3 2" xfId="7033" xr:uid="{00000000-0005-0000-0000-0000F51C0000}"/>
    <cellStyle name="Normale 3 3 2 4" xfId="7034" xr:uid="{00000000-0005-0000-0000-0000F61C0000}"/>
    <cellStyle name="Normale 3 3 3" xfId="7035" xr:uid="{00000000-0005-0000-0000-0000F71C0000}"/>
    <cellStyle name="Normale 3 3 4" xfId="7036" xr:uid="{00000000-0005-0000-0000-0000F81C0000}"/>
    <cellStyle name="Normale 3 3 4 2" xfId="7037" xr:uid="{00000000-0005-0000-0000-0000F91C0000}"/>
    <cellStyle name="Normale 3 3 4 2 2" xfId="7038" xr:uid="{00000000-0005-0000-0000-0000FA1C0000}"/>
    <cellStyle name="Normale 3 3 4 3" xfId="7039" xr:uid="{00000000-0005-0000-0000-0000FB1C0000}"/>
    <cellStyle name="Normale 3 3 5" xfId="7040" xr:uid="{00000000-0005-0000-0000-0000FC1C0000}"/>
    <cellStyle name="Normale 3 3 5 2" xfId="7041" xr:uid="{00000000-0005-0000-0000-0000FD1C0000}"/>
    <cellStyle name="Normale 3 3 6" xfId="7042" xr:uid="{00000000-0005-0000-0000-0000FE1C0000}"/>
    <cellStyle name="Normale 3 3 6 2" xfId="14715" xr:uid="{00000000-0005-0000-0000-0000FF1C0000}"/>
    <cellStyle name="Normale 3 3 7" xfId="7043" xr:uid="{00000000-0005-0000-0000-0000001D0000}"/>
    <cellStyle name="Normale 3 3 7 2" xfId="14734" xr:uid="{00000000-0005-0000-0000-0000011D0000}"/>
    <cellStyle name="Normale 3 3 8" xfId="14695" xr:uid="{00000000-0005-0000-0000-0000021D0000}"/>
    <cellStyle name="Normale 3 4" xfId="7044" xr:uid="{00000000-0005-0000-0000-0000031D0000}"/>
    <cellStyle name="Normale 3 5" xfId="7045" xr:uid="{00000000-0005-0000-0000-0000041D0000}"/>
    <cellStyle name="Normale 30" xfId="7046" xr:uid="{00000000-0005-0000-0000-0000051D0000}"/>
    <cellStyle name="Normale 30 2" xfId="7047" xr:uid="{00000000-0005-0000-0000-0000061D0000}"/>
    <cellStyle name="Normale 30 2 2" xfId="7048" xr:uid="{00000000-0005-0000-0000-0000071D0000}"/>
    <cellStyle name="Normale 30 2 2 2" xfId="7049" xr:uid="{00000000-0005-0000-0000-0000081D0000}"/>
    <cellStyle name="Normale 30 2 2 2 2" xfId="7050" xr:uid="{00000000-0005-0000-0000-0000091D0000}"/>
    <cellStyle name="Normale 30 2 2 3" xfId="7051" xr:uid="{00000000-0005-0000-0000-00000A1D0000}"/>
    <cellStyle name="Normale 30 2 3" xfId="7052" xr:uid="{00000000-0005-0000-0000-00000B1D0000}"/>
    <cellStyle name="Normale 30 2 3 2" xfId="7053" xr:uid="{00000000-0005-0000-0000-00000C1D0000}"/>
    <cellStyle name="Normale 30 2 4" xfId="7054" xr:uid="{00000000-0005-0000-0000-00000D1D0000}"/>
    <cellStyle name="Normale 30 3" xfId="7055" xr:uid="{00000000-0005-0000-0000-00000E1D0000}"/>
    <cellStyle name="Normale 30 4" xfId="7056" xr:uid="{00000000-0005-0000-0000-00000F1D0000}"/>
    <cellStyle name="Normale 30 4 2" xfId="7057" xr:uid="{00000000-0005-0000-0000-0000101D0000}"/>
    <cellStyle name="Normale 30 4 2 2" xfId="7058" xr:uid="{00000000-0005-0000-0000-0000111D0000}"/>
    <cellStyle name="Normale 30 4 3" xfId="7059" xr:uid="{00000000-0005-0000-0000-0000121D0000}"/>
    <cellStyle name="Normale 30 5" xfId="7060" xr:uid="{00000000-0005-0000-0000-0000131D0000}"/>
    <cellStyle name="Normale 30 5 2" xfId="7061" xr:uid="{00000000-0005-0000-0000-0000141D0000}"/>
    <cellStyle name="Normale 30 6" xfId="7062" xr:uid="{00000000-0005-0000-0000-0000151D0000}"/>
    <cellStyle name="Normale 30 6 2" xfId="14716" xr:uid="{00000000-0005-0000-0000-0000161D0000}"/>
    <cellStyle name="Normale 30 7" xfId="7063" xr:uid="{00000000-0005-0000-0000-0000171D0000}"/>
    <cellStyle name="Normale 30 7 2" xfId="14735" xr:uid="{00000000-0005-0000-0000-0000181D0000}"/>
    <cellStyle name="Normale 30 8" xfId="14696" xr:uid="{00000000-0005-0000-0000-0000191D0000}"/>
    <cellStyle name="Normale 31" xfId="7064" xr:uid="{00000000-0005-0000-0000-00001A1D0000}"/>
    <cellStyle name="Normale 31 2" xfId="7065" xr:uid="{00000000-0005-0000-0000-00001B1D0000}"/>
    <cellStyle name="Normale 31 2 2" xfId="7066" xr:uid="{00000000-0005-0000-0000-00001C1D0000}"/>
    <cellStyle name="Normale 31 2 2 2" xfId="7067" xr:uid="{00000000-0005-0000-0000-00001D1D0000}"/>
    <cellStyle name="Normale 31 2 2 2 2" xfId="7068" xr:uid="{00000000-0005-0000-0000-00001E1D0000}"/>
    <cellStyle name="Normale 31 2 2 3" xfId="7069" xr:uid="{00000000-0005-0000-0000-00001F1D0000}"/>
    <cellStyle name="Normale 31 2 3" xfId="7070" xr:uid="{00000000-0005-0000-0000-0000201D0000}"/>
    <cellStyle name="Normale 31 2 3 2" xfId="7071" xr:uid="{00000000-0005-0000-0000-0000211D0000}"/>
    <cellStyle name="Normale 31 2 4" xfId="7072" xr:uid="{00000000-0005-0000-0000-0000221D0000}"/>
    <cellStyle name="Normale 31 3" xfId="7073" xr:uid="{00000000-0005-0000-0000-0000231D0000}"/>
    <cellStyle name="Normale 31 4" xfId="7074" xr:uid="{00000000-0005-0000-0000-0000241D0000}"/>
    <cellStyle name="Normale 31 4 2" xfId="7075" xr:uid="{00000000-0005-0000-0000-0000251D0000}"/>
    <cellStyle name="Normale 31 4 2 2" xfId="7076" xr:uid="{00000000-0005-0000-0000-0000261D0000}"/>
    <cellStyle name="Normale 31 4 3" xfId="7077" xr:uid="{00000000-0005-0000-0000-0000271D0000}"/>
    <cellStyle name="Normale 31 5" xfId="7078" xr:uid="{00000000-0005-0000-0000-0000281D0000}"/>
    <cellStyle name="Normale 31 5 2" xfId="7079" xr:uid="{00000000-0005-0000-0000-0000291D0000}"/>
    <cellStyle name="Normale 31 6" xfId="7080" xr:uid="{00000000-0005-0000-0000-00002A1D0000}"/>
    <cellStyle name="Normale 31 6 2" xfId="14717" xr:uid="{00000000-0005-0000-0000-00002B1D0000}"/>
    <cellStyle name="Normale 31 7" xfId="7081" xr:uid="{00000000-0005-0000-0000-00002C1D0000}"/>
    <cellStyle name="Normale 31 7 2" xfId="14736" xr:uid="{00000000-0005-0000-0000-00002D1D0000}"/>
    <cellStyle name="Normale 31 8" xfId="14697" xr:uid="{00000000-0005-0000-0000-00002E1D0000}"/>
    <cellStyle name="Normale 32" xfId="7082" xr:uid="{00000000-0005-0000-0000-00002F1D0000}"/>
    <cellStyle name="Normale 32 2" xfId="7083" xr:uid="{00000000-0005-0000-0000-0000301D0000}"/>
    <cellStyle name="Normale 32 2 2" xfId="7084" xr:uid="{00000000-0005-0000-0000-0000311D0000}"/>
    <cellStyle name="Normale 32 2 2 2" xfId="7085" xr:uid="{00000000-0005-0000-0000-0000321D0000}"/>
    <cellStyle name="Normale 32 2 2 2 2" xfId="7086" xr:uid="{00000000-0005-0000-0000-0000331D0000}"/>
    <cellStyle name="Normale 32 2 2 3" xfId="7087" xr:uid="{00000000-0005-0000-0000-0000341D0000}"/>
    <cellStyle name="Normale 32 3" xfId="7088" xr:uid="{00000000-0005-0000-0000-0000351D0000}"/>
    <cellStyle name="Normale 32 4" xfId="7089" xr:uid="{00000000-0005-0000-0000-0000361D0000}"/>
    <cellStyle name="Normale 32 4 2" xfId="7090" xr:uid="{00000000-0005-0000-0000-0000371D0000}"/>
    <cellStyle name="Normale 32 4 2 2" xfId="7091" xr:uid="{00000000-0005-0000-0000-0000381D0000}"/>
    <cellStyle name="Normale 32 4 3" xfId="7092" xr:uid="{00000000-0005-0000-0000-0000391D0000}"/>
    <cellStyle name="Normale 32 5" xfId="7093" xr:uid="{00000000-0005-0000-0000-00003A1D0000}"/>
    <cellStyle name="Normale 32 5 2" xfId="7094" xr:uid="{00000000-0005-0000-0000-00003B1D0000}"/>
    <cellStyle name="Normale 32 6" xfId="7095" xr:uid="{00000000-0005-0000-0000-00003C1D0000}"/>
    <cellStyle name="Normale 32 6 2" xfId="14718" xr:uid="{00000000-0005-0000-0000-00003D1D0000}"/>
    <cellStyle name="Normale 32 7" xfId="7096" xr:uid="{00000000-0005-0000-0000-00003E1D0000}"/>
    <cellStyle name="Normale 32 7 2" xfId="14737" xr:uid="{00000000-0005-0000-0000-00003F1D0000}"/>
    <cellStyle name="Normale 32 8" xfId="14698" xr:uid="{00000000-0005-0000-0000-0000401D0000}"/>
    <cellStyle name="Normale 32_Italy RT - TNC 2012_JUN_V01_C_31052012_check" xfId="7097" xr:uid="{00000000-0005-0000-0000-0000411D0000}"/>
    <cellStyle name="Normale 33" xfId="7098" xr:uid="{00000000-0005-0000-0000-0000421D0000}"/>
    <cellStyle name="Normale 33 2" xfId="7099" xr:uid="{00000000-0005-0000-0000-0000431D0000}"/>
    <cellStyle name="Normale 33 2 2" xfId="7100" xr:uid="{00000000-0005-0000-0000-0000441D0000}"/>
    <cellStyle name="Normale 33 2 2 2" xfId="7101" xr:uid="{00000000-0005-0000-0000-0000451D0000}"/>
    <cellStyle name="Normale 33 2 2 2 2" xfId="7102" xr:uid="{00000000-0005-0000-0000-0000461D0000}"/>
    <cellStyle name="Normale 33 2 2 3" xfId="7103" xr:uid="{00000000-0005-0000-0000-0000471D0000}"/>
    <cellStyle name="Normale 33 2 3" xfId="7104" xr:uid="{00000000-0005-0000-0000-0000481D0000}"/>
    <cellStyle name="Normale 33 2 3 2" xfId="7105" xr:uid="{00000000-0005-0000-0000-0000491D0000}"/>
    <cellStyle name="Normale 33 2 4" xfId="7106" xr:uid="{00000000-0005-0000-0000-00004A1D0000}"/>
    <cellStyle name="Normale 33 3" xfId="7107" xr:uid="{00000000-0005-0000-0000-00004B1D0000}"/>
    <cellStyle name="Normale 33 4" xfId="7108" xr:uid="{00000000-0005-0000-0000-00004C1D0000}"/>
    <cellStyle name="Normale 33 4 2" xfId="7109" xr:uid="{00000000-0005-0000-0000-00004D1D0000}"/>
    <cellStyle name="Normale 33 4 2 2" xfId="7110" xr:uid="{00000000-0005-0000-0000-00004E1D0000}"/>
    <cellStyle name="Normale 33 4 3" xfId="7111" xr:uid="{00000000-0005-0000-0000-00004F1D0000}"/>
    <cellStyle name="Normale 33 5" xfId="7112" xr:uid="{00000000-0005-0000-0000-0000501D0000}"/>
    <cellStyle name="Normale 33 5 2" xfId="7113" xr:uid="{00000000-0005-0000-0000-0000511D0000}"/>
    <cellStyle name="Normale 33 6" xfId="7114" xr:uid="{00000000-0005-0000-0000-0000521D0000}"/>
    <cellStyle name="Normale 33 6 2" xfId="14719" xr:uid="{00000000-0005-0000-0000-0000531D0000}"/>
    <cellStyle name="Normale 33 7" xfId="7115" xr:uid="{00000000-0005-0000-0000-0000541D0000}"/>
    <cellStyle name="Normale 33 7 2" xfId="14738" xr:uid="{00000000-0005-0000-0000-0000551D0000}"/>
    <cellStyle name="Normale 33 8" xfId="14699" xr:uid="{00000000-0005-0000-0000-0000561D0000}"/>
    <cellStyle name="Normale 34" xfId="7116" xr:uid="{00000000-0005-0000-0000-0000571D0000}"/>
    <cellStyle name="Normale 34 2" xfId="7117" xr:uid="{00000000-0005-0000-0000-0000581D0000}"/>
    <cellStyle name="Normale 34 2 2" xfId="7118" xr:uid="{00000000-0005-0000-0000-0000591D0000}"/>
    <cellStyle name="Normale 34 2 2 2" xfId="7119" xr:uid="{00000000-0005-0000-0000-00005A1D0000}"/>
    <cellStyle name="Normale 34 2 2 2 2" xfId="7120" xr:uid="{00000000-0005-0000-0000-00005B1D0000}"/>
    <cellStyle name="Normale 34 2 2 3" xfId="7121" xr:uid="{00000000-0005-0000-0000-00005C1D0000}"/>
    <cellStyle name="Normale 34 2 3" xfId="7122" xr:uid="{00000000-0005-0000-0000-00005D1D0000}"/>
    <cellStyle name="Normale 34 2 3 2" xfId="7123" xr:uid="{00000000-0005-0000-0000-00005E1D0000}"/>
    <cellStyle name="Normale 34 2 4" xfId="7124" xr:uid="{00000000-0005-0000-0000-00005F1D0000}"/>
    <cellStyle name="Normale 34 3" xfId="7125" xr:uid="{00000000-0005-0000-0000-0000601D0000}"/>
    <cellStyle name="Normale 34 4" xfId="7126" xr:uid="{00000000-0005-0000-0000-0000611D0000}"/>
    <cellStyle name="Normale 34 4 2" xfId="7127" xr:uid="{00000000-0005-0000-0000-0000621D0000}"/>
    <cellStyle name="Normale 34 4 2 2" xfId="7128" xr:uid="{00000000-0005-0000-0000-0000631D0000}"/>
    <cellStyle name="Normale 34 4 3" xfId="7129" xr:uid="{00000000-0005-0000-0000-0000641D0000}"/>
    <cellStyle name="Normale 34 5" xfId="7130" xr:uid="{00000000-0005-0000-0000-0000651D0000}"/>
    <cellStyle name="Normale 34 5 2" xfId="7131" xr:uid="{00000000-0005-0000-0000-0000661D0000}"/>
    <cellStyle name="Normale 34 6" xfId="7132" xr:uid="{00000000-0005-0000-0000-0000671D0000}"/>
    <cellStyle name="Normale 34 6 2" xfId="14720" xr:uid="{00000000-0005-0000-0000-0000681D0000}"/>
    <cellStyle name="Normale 34 7" xfId="7133" xr:uid="{00000000-0005-0000-0000-0000691D0000}"/>
    <cellStyle name="Normale 34 7 2" xfId="14739" xr:uid="{00000000-0005-0000-0000-00006A1D0000}"/>
    <cellStyle name="Normale 34 8" xfId="14700" xr:uid="{00000000-0005-0000-0000-00006B1D0000}"/>
    <cellStyle name="Normale 35" xfId="7134" xr:uid="{00000000-0005-0000-0000-00006C1D0000}"/>
    <cellStyle name="Normale 35 2" xfId="7135" xr:uid="{00000000-0005-0000-0000-00006D1D0000}"/>
    <cellStyle name="Normale 36" xfId="7136" xr:uid="{00000000-0005-0000-0000-00006E1D0000}"/>
    <cellStyle name="Normale 36 2" xfId="7137" xr:uid="{00000000-0005-0000-0000-00006F1D0000}"/>
    <cellStyle name="Normale 36 2 2" xfId="7138" xr:uid="{00000000-0005-0000-0000-0000701D0000}"/>
    <cellStyle name="Normale 36 2_Italy RT - TNC 2012_JUN_V01_C_31052012_check" xfId="7139" xr:uid="{00000000-0005-0000-0000-0000711D0000}"/>
    <cellStyle name="Normale 36_Italy RT - TNC 2012_JUN_V01_C_31052012_check" xfId="7140" xr:uid="{00000000-0005-0000-0000-0000721D0000}"/>
    <cellStyle name="Normale 37" xfId="7141" xr:uid="{00000000-0005-0000-0000-0000731D0000}"/>
    <cellStyle name="Normale 38" xfId="7142" xr:uid="{00000000-0005-0000-0000-0000741D0000}"/>
    <cellStyle name="Normale 39" xfId="7143" xr:uid="{00000000-0005-0000-0000-0000751D0000}"/>
    <cellStyle name="Normale 4" xfId="7144" xr:uid="{00000000-0005-0000-0000-0000761D0000}"/>
    <cellStyle name="Normale 4 10" xfId="7145" xr:uid="{00000000-0005-0000-0000-0000771D0000}"/>
    <cellStyle name="Normale 4 10 2" xfId="14721" xr:uid="{00000000-0005-0000-0000-0000781D0000}"/>
    <cellStyle name="Normale 4 11" xfId="7146" xr:uid="{00000000-0005-0000-0000-0000791D0000}"/>
    <cellStyle name="Normale 4 11 2" xfId="14740" xr:uid="{00000000-0005-0000-0000-00007A1D0000}"/>
    <cellStyle name="Normale 4 12" xfId="14701" xr:uid="{00000000-0005-0000-0000-00007B1D0000}"/>
    <cellStyle name="Normale 4 2" xfId="7147" xr:uid="{00000000-0005-0000-0000-00007C1D0000}"/>
    <cellStyle name="Normale 4 2 2" xfId="7148" xr:uid="{00000000-0005-0000-0000-00007D1D0000}"/>
    <cellStyle name="Normale 4 2 2 2" xfId="7149" xr:uid="{00000000-0005-0000-0000-00007E1D0000}"/>
    <cellStyle name="Normale 4 2 2 2 2" xfId="7150" xr:uid="{00000000-0005-0000-0000-00007F1D0000}"/>
    <cellStyle name="Normale 4 2 2 2 2 2" xfId="7151" xr:uid="{00000000-0005-0000-0000-0000801D0000}"/>
    <cellStyle name="Normale 4 2 2 2 2 2 2" xfId="7152" xr:uid="{00000000-0005-0000-0000-0000811D0000}"/>
    <cellStyle name="Normale 4 2 2 2 2 3" xfId="7153" xr:uid="{00000000-0005-0000-0000-0000821D0000}"/>
    <cellStyle name="Normale 4 2 2 3" xfId="7154" xr:uid="{00000000-0005-0000-0000-0000831D0000}"/>
    <cellStyle name="Normale 4 2 2 4" xfId="7155" xr:uid="{00000000-0005-0000-0000-0000841D0000}"/>
    <cellStyle name="Normale 4 2 2 5" xfId="7156" xr:uid="{00000000-0005-0000-0000-0000851D0000}"/>
    <cellStyle name="Normale 4 2 2 5 2" xfId="7157" xr:uid="{00000000-0005-0000-0000-0000861D0000}"/>
    <cellStyle name="Normale 4 2 2 5 2 2" xfId="7158" xr:uid="{00000000-0005-0000-0000-0000871D0000}"/>
    <cellStyle name="Normale 4 2 2 5 3" xfId="7159" xr:uid="{00000000-0005-0000-0000-0000881D0000}"/>
    <cellStyle name="Normale 4 2 2 6" xfId="7160" xr:uid="{00000000-0005-0000-0000-0000891D0000}"/>
    <cellStyle name="Normale 4 2 2 6 2" xfId="7161" xr:uid="{00000000-0005-0000-0000-00008A1D0000}"/>
    <cellStyle name="Normale 4 2 2 7" xfId="7162" xr:uid="{00000000-0005-0000-0000-00008B1D0000}"/>
    <cellStyle name="Normale 4 2 2 7 2" xfId="14723" xr:uid="{00000000-0005-0000-0000-00008C1D0000}"/>
    <cellStyle name="Normale 4 2 2 8" xfId="7163" xr:uid="{00000000-0005-0000-0000-00008D1D0000}"/>
    <cellStyle name="Normale 4 2 2 8 2" xfId="14742" xr:uid="{00000000-0005-0000-0000-00008E1D0000}"/>
    <cellStyle name="Normale 4 2 2 9" xfId="14703" xr:uid="{00000000-0005-0000-0000-00008F1D0000}"/>
    <cellStyle name="Normale 4 2 2_Italy RT - TNC 2012_JUN_V01_C_31052012_check" xfId="7164" xr:uid="{00000000-0005-0000-0000-0000901D0000}"/>
    <cellStyle name="Normale 4 2 3" xfId="7165" xr:uid="{00000000-0005-0000-0000-0000911D0000}"/>
    <cellStyle name="Normale 4 2 3 2" xfId="7166" xr:uid="{00000000-0005-0000-0000-0000921D0000}"/>
    <cellStyle name="Normale 4 2 3 3" xfId="7167" xr:uid="{00000000-0005-0000-0000-0000931D0000}"/>
    <cellStyle name="Normale 4 2 3 3 2" xfId="7168" xr:uid="{00000000-0005-0000-0000-0000941D0000}"/>
    <cellStyle name="Normale 4 2 3 3 2 2" xfId="7169" xr:uid="{00000000-0005-0000-0000-0000951D0000}"/>
    <cellStyle name="Normale 4 2 3 3 3" xfId="7170" xr:uid="{00000000-0005-0000-0000-0000961D0000}"/>
    <cellStyle name="Normale 4 2 3_Italy RT - TNC 2012_JUN_V01_C_31052012_check" xfId="7171" xr:uid="{00000000-0005-0000-0000-0000971D0000}"/>
    <cellStyle name="Normale 4 2 4" xfId="7172" xr:uid="{00000000-0005-0000-0000-0000981D0000}"/>
    <cellStyle name="Normale 4 2 4 2" xfId="7173" xr:uid="{00000000-0005-0000-0000-0000991D0000}"/>
    <cellStyle name="Normale 4 2 4_Italy RT - TNC 2012_JUN_V01_C_31052012_check" xfId="7174" xr:uid="{00000000-0005-0000-0000-00009A1D0000}"/>
    <cellStyle name="Normale 4 2 5" xfId="7175" xr:uid="{00000000-0005-0000-0000-00009B1D0000}"/>
    <cellStyle name="Normale 4 2 5 2" xfId="7176" xr:uid="{00000000-0005-0000-0000-00009C1D0000}"/>
    <cellStyle name="Normale 4 2 5 2 2" xfId="7177" xr:uid="{00000000-0005-0000-0000-00009D1D0000}"/>
    <cellStyle name="Normale 4 2 5 3" xfId="7178" xr:uid="{00000000-0005-0000-0000-00009E1D0000}"/>
    <cellStyle name="Normale 4 2 6" xfId="7179" xr:uid="{00000000-0005-0000-0000-00009F1D0000}"/>
    <cellStyle name="Normale 4 2 6 2" xfId="7180" xr:uid="{00000000-0005-0000-0000-0000A01D0000}"/>
    <cellStyle name="Normale 4 2 7" xfId="7181" xr:uid="{00000000-0005-0000-0000-0000A11D0000}"/>
    <cellStyle name="Normale 4 2 7 2" xfId="14722" xr:uid="{00000000-0005-0000-0000-0000A21D0000}"/>
    <cellStyle name="Normale 4 2 8" xfId="7182" xr:uid="{00000000-0005-0000-0000-0000A31D0000}"/>
    <cellStyle name="Normale 4 2 8 2" xfId="14741" xr:uid="{00000000-0005-0000-0000-0000A41D0000}"/>
    <cellStyle name="Normale 4 2 9" xfId="14702" xr:uid="{00000000-0005-0000-0000-0000A51D0000}"/>
    <cellStyle name="Normale 4 2_Additional information tables" xfId="7183" xr:uid="{00000000-0005-0000-0000-0000A61D0000}"/>
    <cellStyle name="Normale 4 3" xfId="7184" xr:uid="{00000000-0005-0000-0000-0000A71D0000}"/>
    <cellStyle name="Normale 4 3 2" xfId="7185" xr:uid="{00000000-0005-0000-0000-0000A81D0000}"/>
    <cellStyle name="Normale 4 3 2 2" xfId="7186" xr:uid="{00000000-0005-0000-0000-0000A91D0000}"/>
    <cellStyle name="Normale 4 3 2 2 2" xfId="7187" xr:uid="{00000000-0005-0000-0000-0000AA1D0000}"/>
    <cellStyle name="Normale 4 3 2 2 2 2" xfId="7188" xr:uid="{00000000-0005-0000-0000-0000AB1D0000}"/>
    <cellStyle name="Normale 4 3 2 2 3" xfId="7189" xr:uid="{00000000-0005-0000-0000-0000AC1D0000}"/>
    <cellStyle name="Normale 4 3 2 3" xfId="7190" xr:uid="{00000000-0005-0000-0000-0000AD1D0000}"/>
    <cellStyle name="Normale 4 3 2 3 2" xfId="7191" xr:uid="{00000000-0005-0000-0000-0000AE1D0000}"/>
    <cellStyle name="Normale 4 3 2 4" xfId="7192" xr:uid="{00000000-0005-0000-0000-0000AF1D0000}"/>
    <cellStyle name="Normale 4 3 3" xfId="7193" xr:uid="{00000000-0005-0000-0000-0000B01D0000}"/>
    <cellStyle name="Normale 4 3 4" xfId="7194" xr:uid="{00000000-0005-0000-0000-0000B11D0000}"/>
    <cellStyle name="Normale 4 3 4 2" xfId="7195" xr:uid="{00000000-0005-0000-0000-0000B21D0000}"/>
    <cellStyle name="Normale 4 3 4 2 2" xfId="7196" xr:uid="{00000000-0005-0000-0000-0000B31D0000}"/>
    <cellStyle name="Normale 4 3 4 3" xfId="7197" xr:uid="{00000000-0005-0000-0000-0000B41D0000}"/>
    <cellStyle name="Normale 4 3 5" xfId="7198" xr:uid="{00000000-0005-0000-0000-0000B51D0000}"/>
    <cellStyle name="Normale 4 3 5 2" xfId="7199" xr:uid="{00000000-0005-0000-0000-0000B61D0000}"/>
    <cellStyle name="Normale 4 3 6" xfId="7200" xr:uid="{00000000-0005-0000-0000-0000B71D0000}"/>
    <cellStyle name="Normale 4 3 6 2" xfId="14724" xr:uid="{00000000-0005-0000-0000-0000B81D0000}"/>
    <cellStyle name="Normale 4 3 7" xfId="7201" xr:uid="{00000000-0005-0000-0000-0000B91D0000}"/>
    <cellStyle name="Normale 4 3 7 2" xfId="14743" xr:uid="{00000000-0005-0000-0000-0000BA1D0000}"/>
    <cellStyle name="Normale 4 3 8" xfId="14704" xr:uid="{00000000-0005-0000-0000-0000BB1D0000}"/>
    <cellStyle name="Normale 4 4" xfId="7202" xr:uid="{00000000-0005-0000-0000-0000BC1D0000}"/>
    <cellStyle name="Normale 4 4 2" xfId="7203" xr:uid="{00000000-0005-0000-0000-0000BD1D0000}"/>
    <cellStyle name="Normale 4 4 2 2" xfId="7204" xr:uid="{00000000-0005-0000-0000-0000BE1D0000}"/>
    <cellStyle name="Normale 4 4 2 2 2" xfId="7205" xr:uid="{00000000-0005-0000-0000-0000BF1D0000}"/>
    <cellStyle name="Normale 4 4 2 2 2 2" xfId="7206" xr:uid="{00000000-0005-0000-0000-0000C01D0000}"/>
    <cellStyle name="Normale 4 4 2 2 3" xfId="7207" xr:uid="{00000000-0005-0000-0000-0000C11D0000}"/>
    <cellStyle name="Normale 4 4 2 3" xfId="7208" xr:uid="{00000000-0005-0000-0000-0000C21D0000}"/>
    <cellStyle name="Normale 4 4 2 3 2" xfId="7209" xr:uid="{00000000-0005-0000-0000-0000C31D0000}"/>
    <cellStyle name="Normale 4 4 2 4" xfId="7210" xr:uid="{00000000-0005-0000-0000-0000C41D0000}"/>
    <cellStyle name="Normale 4 4 3" xfId="7211" xr:uid="{00000000-0005-0000-0000-0000C51D0000}"/>
    <cellStyle name="Normale 4 4 4" xfId="7212" xr:uid="{00000000-0005-0000-0000-0000C61D0000}"/>
    <cellStyle name="Normale 4 4 4 2" xfId="7213" xr:uid="{00000000-0005-0000-0000-0000C71D0000}"/>
    <cellStyle name="Normale 4 4 4 2 2" xfId="7214" xr:uid="{00000000-0005-0000-0000-0000C81D0000}"/>
    <cellStyle name="Normale 4 4 4 3" xfId="7215" xr:uid="{00000000-0005-0000-0000-0000C91D0000}"/>
    <cellStyle name="Normale 4 4 5" xfId="7216" xr:uid="{00000000-0005-0000-0000-0000CA1D0000}"/>
    <cellStyle name="Normale 4 4 5 2" xfId="7217" xr:uid="{00000000-0005-0000-0000-0000CB1D0000}"/>
    <cellStyle name="Normale 4 4 6" xfId="7218" xr:uid="{00000000-0005-0000-0000-0000CC1D0000}"/>
    <cellStyle name="Normale 4 4 6 2" xfId="14725" xr:uid="{00000000-0005-0000-0000-0000CD1D0000}"/>
    <cellStyle name="Normale 4 4 7" xfId="7219" xr:uid="{00000000-0005-0000-0000-0000CE1D0000}"/>
    <cellStyle name="Normale 4 4 7 2" xfId="14744" xr:uid="{00000000-0005-0000-0000-0000CF1D0000}"/>
    <cellStyle name="Normale 4 4 8" xfId="14705" xr:uid="{00000000-0005-0000-0000-0000D01D0000}"/>
    <cellStyle name="Normale 4 5" xfId="7220" xr:uid="{00000000-0005-0000-0000-0000D11D0000}"/>
    <cellStyle name="Normale 4 5 2" xfId="7221" xr:uid="{00000000-0005-0000-0000-0000D21D0000}"/>
    <cellStyle name="Normale 4 5 2 2" xfId="7222" xr:uid="{00000000-0005-0000-0000-0000D31D0000}"/>
    <cellStyle name="Normale 4 5 2 2 2" xfId="7223" xr:uid="{00000000-0005-0000-0000-0000D41D0000}"/>
    <cellStyle name="Normale 4 5 2 2 2 2" xfId="7224" xr:uid="{00000000-0005-0000-0000-0000D51D0000}"/>
    <cellStyle name="Normale 4 5 2 2 3" xfId="7225" xr:uid="{00000000-0005-0000-0000-0000D61D0000}"/>
    <cellStyle name="Normale 4 5 2 3" xfId="7226" xr:uid="{00000000-0005-0000-0000-0000D71D0000}"/>
    <cellStyle name="Normale 4 5 2 3 2" xfId="7227" xr:uid="{00000000-0005-0000-0000-0000D81D0000}"/>
    <cellStyle name="Normale 4 5 2 4" xfId="7228" xr:uid="{00000000-0005-0000-0000-0000D91D0000}"/>
    <cellStyle name="Normale 4 5 3" xfId="7229" xr:uid="{00000000-0005-0000-0000-0000DA1D0000}"/>
    <cellStyle name="Normale 4 5 4" xfId="7230" xr:uid="{00000000-0005-0000-0000-0000DB1D0000}"/>
    <cellStyle name="Normale 4 5 4 2" xfId="7231" xr:uid="{00000000-0005-0000-0000-0000DC1D0000}"/>
    <cellStyle name="Normale 4 5 4 2 2" xfId="7232" xr:uid="{00000000-0005-0000-0000-0000DD1D0000}"/>
    <cellStyle name="Normale 4 5 4 3" xfId="7233" xr:uid="{00000000-0005-0000-0000-0000DE1D0000}"/>
    <cellStyle name="Normale 4 5 5" xfId="7234" xr:uid="{00000000-0005-0000-0000-0000DF1D0000}"/>
    <cellStyle name="Normale 4 5 5 2" xfId="7235" xr:uid="{00000000-0005-0000-0000-0000E01D0000}"/>
    <cellStyle name="Normale 4 5 6" xfId="7236" xr:uid="{00000000-0005-0000-0000-0000E11D0000}"/>
    <cellStyle name="Normale 4 5 6 2" xfId="14726" xr:uid="{00000000-0005-0000-0000-0000E21D0000}"/>
    <cellStyle name="Normale 4 5 7" xfId="7237" xr:uid="{00000000-0005-0000-0000-0000E31D0000}"/>
    <cellStyle name="Normale 4 5 7 2" xfId="14745" xr:uid="{00000000-0005-0000-0000-0000E41D0000}"/>
    <cellStyle name="Normale 4 5 8" xfId="14706" xr:uid="{00000000-0005-0000-0000-0000E51D0000}"/>
    <cellStyle name="Normale 4 6" xfId="7238" xr:uid="{00000000-0005-0000-0000-0000E61D0000}"/>
    <cellStyle name="Normale 4 6 2" xfId="7239" xr:uid="{00000000-0005-0000-0000-0000E71D0000}"/>
    <cellStyle name="Normale 4 6 2 2" xfId="7240" xr:uid="{00000000-0005-0000-0000-0000E81D0000}"/>
    <cellStyle name="Normale 4 6 2 2 2" xfId="7241" xr:uid="{00000000-0005-0000-0000-0000E91D0000}"/>
    <cellStyle name="Normale 4 6 2 3" xfId="7242" xr:uid="{00000000-0005-0000-0000-0000EA1D0000}"/>
    <cellStyle name="Normale 4 7" xfId="7243" xr:uid="{00000000-0005-0000-0000-0000EB1D0000}"/>
    <cellStyle name="Normale 4 8" xfId="7244" xr:uid="{00000000-0005-0000-0000-0000EC1D0000}"/>
    <cellStyle name="Normale 4 8 2" xfId="7245" xr:uid="{00000000-0005-0000-0000-0000ED1D0000}"/>
    <cellStyle name="Normale 4 8 2 2" xfId="7246" xr:uid="{00000000-0005-0000-0000-0000EE1D0000}"/>
    <cellStyle name="Normale 4 8 3" xfId="7247" xr:uid="{00000000-0005-0000-0000-0000EF1D0000}"/>
    <cellStyle name="Normale 4 9" xfId="7248" xr:uid="{00000000-0005-0000-0000-0000F01D0000}"/>
    <cellStyle name="Normale 4 9 2" xfId="7249" xr:uid="{00000000-0005-0000-0000-0000F11D0000}"/>
    <cellStyle name="Normale 4_Additional information tables" xfId="7250" xr:uid="{00000000-0005-0000-0000-0000F21D0000}"/>
    <cellStyle name="Normale 40" xfId="7251" xr:uid="{00000000-0005-0000-0000-0000F31D0000}"/>
    <cellStyle name="Normale 41" xfId="7252" xr:uid="{00000000-0005-0000-0000-0000F41D0000}"/>
    <cellStyle name="Normale 42" xfId="7253" xr:uid="{00000000-0005-0000-0000-0000F51D0000}"/>
    <cellStyle name="Normale 43" xfId="7254" xr:uid="{00000000-0005-0000-0000-0000F61D0000}"/>
    <cellStyle name="Normale 44" xfId="7255" xr:uid="{00000000-0005-0000-0000-0000F71D0000}"/>
    <cellStyle name="Normale 5" xfId="7256" xr:uid="{00000000-0005-0000-0000-0000F81D0000}"/>
    <cellStyle name="Normale 5 2" xfId="7257" xr:uid="{00000000-0005-0000-0000-0000F91D0000}"/>
    <cellStyle name="Normale 5 2 2" xfId="7258" xr:uid="{00000000-0005-0000-0000-0000FA1D0000}"/>
    <cellStyle name="Normale 5 2 2 2" xfId="7259" xr:uid="{00000000-0005-0000-0000-0000FB1D0000}"/>
    <cellStyle name="Normale 5 2 2 2 2" xfId="7260" xr:uid="{00000000-0005-0000-0000-0000FC1D0000}"/>
    <cellStyle name="Normale 5 2 2 3" xfId="7261" xr:uid="{00000000-0005-0000-0000-0000FD1D0000}"/>
    <cellStyle name="Normale 5 2 3" xfId="7262" xr:uid="{00000000-0005-0000-0000-0000FE1D0000}"/>
    <cellStyle name="Normale 5 2 3 2" xfId="7263" xr:uid="{00000000-0005-0000-0000-0000FF1D0000}"/>
    <cellStyle name="Normale 5 2 4" xfId="7264" xr:uid="{00000000-0005-0000-0000-0000001E0000}"/>
    <cellStyle name="Normale 5 3" xfId="7265" xr:uid="{00000000-0005-0000-0000-0000011E0000}"/>
    <cellStyle name="Normale 5 4" xfId="7266" xr:uid="{00000000-0005-0000-0000-0000021E0000}"/>
    <cellStyle name="Normale 5 4 2" xfId="7267" xr:uid="{00000000-0005-0000-0000-0000031E0000}"/>
    <cellStyle name="Normale 5 4 2 2" xfId="7268" xr:uid="{00000000-0005-0000-0000-0000041E0000}"/>
    <cellStyle name="Normale 5 4 3" xfId="7269" xr:uid="{00000000-0005-0000-0000-0000051E0000}"/>
    <cellStyle name="Normale 5 5" xfId="7270" xr:uid="{00000000-0005-0000-0000-0000061E0000}"/>
    <cellStyle name="Normale 5 5 2" xfId="7271" xr:uid="{00000000-0005-0000-0000-0000071E0000}"/>
    <cellStyle name="Normale 5 6" xfId="7272" xr:uid="{00000000-0005-0000-0000-0000081E0000}"/>
    <cellStyle name="Normale 5 6 2" xfId="14727" xr:uid="{00000000-0005-0000-0000-0000091E0000}"/>
    <cellStyle name="Normale 5 7" xfId="7273" xr:uid="{00000000-0005-0000-0000-00000A1E0000}"/>
    <cellStyle name="Normale 5 7 2" xfId="14746" xr:uid="{00000000-0005-0000-0000-00000B1E0000}"/>
    <cellStyle name="Normale 5 8" xfId="14707" xr:uid="{00000000-0005-0000-0000-00000C1E0000}"/>
    <cellStyle name="Normale 6" xfId="7274" xr:uid="{00000000-0005-0000-0000-00000D1E0000}"/>
    <cellStyle name="Normale 6 2" xfId="7275" xr:uid="{00000000-0005-0000-0000-00000E1E0000}"/>
    <cellStyle name="Normale 6 2 2" xfId="7276" xr:uid="{00000000-0005-0000-0000-00000F1E0000}"/>
    <cellStyle name="Normale 6 3" xfId="7277" xr:uid="{00000000-0005-0000-0000-0000101E0000}"/>
    <cellStyle name="Normale 6 3 2" xfId="7278" xr:uid="{00000000-0005-0000-0000-0000111E0000}"/>
    <cellStyle name="Normale 6 3 2 2" xfId="7279" xr:uid="{00000000-0005-0000-0000-0000121E0000}"/>
    <cellStyle name="Normale 6 3 2 2 2" xfId="7280" xr:uid="{00000000-0005-0000-0000-0000131E0000}"/>
    <cellStyle name="Normale 6 3 2 3" xfId="7281" xr:uid="{00000000-0005-0000-0000-0000141E0000}"/>
    <cellStyle name="Normale 6 3 3" xfId="7282" xr:uid="{00000000-0005-0000-0000-0000151E0000}"/>
    <cellStyle name="Normale 6 3 3 2" xfId="7283" xr:uid="{00000000-0005-0000-0000-0000161E0000}"/>
    <cellStyle name="Normale 6 3 4" xfId="7284" xr:uid="{00000000-0005-0000-0000-0000171E0000}"/>
    <cellStyle name="Normale 6 4" xfId="7285" xr:uid="{00000000-0005-0000-0000-0000181E0000}"/>
    <cellStyle name="Normale 6 5" xfId="7286" xr:uid="{00000000-0005-0000-0000-0000191E0000}"/>
    <cellStyle name="Normale 6 5 2" xfId="7287" xr:uid="{00000000-0005-0000-0000-00001A1E0000}"/>
    <cellStyle name="Normale 6 5 2 2" xfId="7288" xr:uid="{00000000-0005-0000-0000-00001B1E0000}"/>
    <cellStyle name="Normale 6 5 3" xfId="7289" xr:uid="{00000000-0005-0000-0000-00001C1E0000}"/>
    <cellStyle name="Normale 6 6" xfId="7290" xr:uid="{00000000-0005-0000-0000-00001D1E0000}"/>
    <cellStyle name="Normale 6 6 2" xfId="7291" xr:uid="{00000000-0005-0000-0000-00001E1E0000}"/>
    <cellStyle name="Normale 6 7" xfId="7292" xr:uid="{00000000-0005-0000-0000-00001F1E0000}"/>
    <cellStyle name="Normale 6 7 2" xfId="14728" xr:uid="{00000000-0005-0000-0000-0000201E0000}"/>
    <cellStyle name="Normale 6 8" xfId="7293" xr:uid="{00000000-0005-0000-0000-0000211E0000}"/>
    <cellStyle name="Normale 6 8 2" xfId="14747" xr:uid="{00000000-0005-0000-0000-0000221E0000}"/>
    <cellStyle name="Normale 6 9" xfId="14708" xr:uid="{00000000-0005-0000-0000-0000231E0000}"/>
    <cellStyle name="Normale 6_Additional information tables" xfId="7294" xr:uid="{00000000-0005-0000-0000-0000241E0000}"/>
    <cellStyle name="Normale 7" xfId="7295" xr:uid="{00000000-0005-0000-0000-0000251E0000}"/>
    <cellStyle name="Normale 7 2" xfId="7296" xr:uid="{00000000-0005-0000-0000-0000261E0000}"/>
    <cellStyle name="Normale 8" xfId="7297" xr:uid="{00000000-0005-0000-0000-0000271E0000}"/>
    <cellStyle name="Normale 8 2" xfId="7298" xr:uid="{00000000-0005-0000-0000-0000281E0000}"/>
    <cellStyle name="Normale 8 2 2" xfId="7299" xr:uid="{00000000-0005-0000-0000-0000291E0000}"/>
    <cellStyle name="Normale 8 3" xfId="7300" xr:uid="{00000000-0005-0000-0000-00002A1E0000}"/>
    <cellStyle name="Normale 8 3 2" xfId="7301" xr:uid="{00000000-0005-0000-0000-00002B1E0000}"/>
    <cellStyle name="Normale 8 4" xfId="7302" xr:uid="{00000000-0005-0000-0000-00002C1E0000}"/>
    <cellStyle name="Normale 9" xfId="7303" xr:uid="{00000000-0005-0000-0000-00002D1E0000}"/>
    <cellStyle name="Normale 9 2" xfId="7304" xr:uid="{00000000-0005-0000-0000-00002E1E0000}"/>
    <cellStyle name="Normale 9 2 2" xfId="7305" xr:uid="{00000000-0005-0000-0000-00002F1E0000}"/>
    <cellStyle name="Normale 9 3" xfId="7306" xr:uid="{00000000-0005-0000-0000-0000301E0000}"/>
    <cellStyle name="Normale 9 3 2" xfId="7307" xr:uid="{00000000-0005-0000-0000-0000311E0000}"/>
    <cellStyle name="Normale 9 4" xfId="7308" xr:uid="{00000000-0005-0000-0000-0000321E0000}"/>
    <cellStyle name="Normale_Calcolo Tariffa_2006_4T_v01" xfId="7309" xr:uid="{00000000-0005-0000-0000-0000331E0000}"/>
    <cellStyle name="NormalExtra" xfId="7310" xr:uid="{00000000-0005-0000-0000-0000341E0000}"/>
    <cellStyle name="Normálna 2" xfId="7311" xr:uid="{00000000-0005-0000-0000-0000351E0000}"/>
    <cellStyle name="Normálna 3" xfId="7312" xr:uid="{00000000-0005-0000-0000-0000361E0000}"/>
    <cellStyle name="Normalny 10" xfId="7313" xr:uid="{00000000-0005-0000-0000-0000371E0000}"/>
    <cellStyle name="Normalny 2" xfId="7314" xr:uid="{00000000-0005-0000-0000-0000381E0000}"/>
    <cellStyle name="Normalny 2 2" xfId="7315" xr:uid="{00000000-0005-0000-0000-0000391E0000}"/>
    <cellStyle name="Normalny 2_MET Table 1" xfId="7316" xr:uid="{00000000-0005-0000-0000-00003A1E0000}"/>
    <cellStyle name="Normalny 3" xfId="7317" xr:uid="{00000000-0005-0000-0000-00003B1E0000}"/>
    <cellStyle name="Normalny 4" xfId="7318" xr:uid="{00000000-0005-0000-0000-00003C1E0000}"/>
    <cellStyle name="Normalny 4 2" xfId="7319" xr:uid="{00000000-0005-0000-0000-00003D1E0000}"/>
    <cellStyle name="Normalny 5" xfId="7320" xr:uid="{00000000-0005-0000-0000-00003E1E0000}"/>
    <cellStyle name="Normalny 6" xfId="7321" xr:uid="{00000000-0005-0000-0000-00003F1E0000}"/>
    <cellStyle name="Normalny 7" xfId="7322" xr:uid="{00000000-0005-0000-0000-0000401E0000}"/>
    <cellStyle name="Normalny 8" xfId="7323" xr:uid="{00000000-0005-0000-0000-0000411E0000}"/>
    <cellStyle name="Normalny 9" xfId="7324" xr:uid="{00000000-0005-0000-0000-0000421E0000}"/>
    <cellStyle name="NorTms8" xfId="7325" xr:uid="{00000000-0005-0000-0000-0000431E0000}"/>
    <cellStyle name="Nota 10" xfId="7326" xr:uid="{00000000-0005-0000-0000-0000441E0000}"/>
    <cellStyle name="Nota 10 2" xfId="7327" xr:uid="{00000000-0005-0000-0000-0000451E0000}"/>
    <cellStyle name="Nota 10 2 2" xfId="7328" xr:uid="{00000000-0005-0000-0000-0000461E0000}"/>
    <cellStyle name="Nota 10 2 2 2" xfId="19110" xr:uid="{128AE500-CD89-46AB-B573-1EB4483329FD}"/>
    <cellStyle name="Nota 10 2 3" xfId="7329" xr:uid="{00000000-0005-0000-0000-0000471E0000}"/>
    <cellStyle name="Nota 10 2 3 2" xfId="19111" xr:uid="{AF3A7BE8-9454-4DC0-8CB9-FF27CEF7B450}"/>
    <cellStyle name="Nota 10 2 4" xfId="7330" xr:uid="{00000000-0005-0000-0000-0000481E0000}"/>
    <cellStyle name="Nota 10 2 4 2" xfId="19112" xr:uid="{597836FA-F4D4-444E-900A-DBA4037266AF}"/>
    <cellStyle name="Nota 10 2 5" xfId="7331" xr:uid="{00000000-0005-0000-0000-0000491E0000}"/>
    <cellStyle name="Nota 10 2 5 2" xfId="19113" xr:uid="{6EAE638E-CBB6-42D4-A756-1DF18F261AA5}"/>
    <cellStyle name="Nota 10 2 6" xfId="19109" xr:uid="{D2540F51-9B85-4DF4-918C-3972EC174718}"/>
    <cellStyle name="Nota 10 3" xfId="7332" xr:uid="{00000000-0005-0000-0000-00004A1E0000}"/>
    <cellStyle name="Nota 10 3 2" xfId="19114" xr:uid="{E5E5F12A-3635-4F4B-8352-12D9D5EAEDE8}"/>
    <cellStyle name="Nota 10 4" xfId="7333" xr:uid="{00000000-0005-0000-0000-00004B1E0000}"/>
    <cellStyle name="Nota 10 4 2" xfId="19115" xr:uid="{CD6D18D7-C887-4510-B42D-06AC00592089}"/>
    <cellStyle name="Nota 10 5" xfId="7334" xr:uid="{00000000-0005-0000-0000-00004C1E0000}"/>
    <cellStyle name="Nota 10 5 2" xfId="19116" xr:uid="{11BB922F-DC86-4A5D-BBEE-62AF1A06C00A}"/>
    <cellStyle name="Nota 10 6" xfId="7335" xr:uid="{00000000-0005-0000-0000-00004D1E0000}"/>
    <cellStyle name="Nota 10 6 2" xfId="19117" xr:uid="{80811109-EE91-4A01-95BB-667A1254BE84}"/>
    <cellStyle name="Nota 10 7" xfId="19108" xr:uid="{75123BC2-082E-4B2E-BFD6-D9E65E36AB82}"/>
    <cellStyle name="Nota 11" xfId="7336" xr:uid="{00000000-0005-0000-0000-00004E1E0000}"/>
    <cellStyle name="Nota 11 2" xfId="7337" xr:uid="{00000000-0005-0000-0000-00004F1E0000}"/>
    <cellStyle name="Nota 11 2 2" xfId="7338" xr:uid="{00000000-0005-0000-0000-0000501E0000}"/>
    <cellStyle name="Nota 11 2 2 2" xfId="19120" xr:uid="{8A662CFA-50C9-4251-8A43-D3032B43CB76}"/>
    <cellStyle name="Nota 11 2 3" xfId="7339" xr:uid="{00000000-0005-0000-0000-0000511E0000}"/>
    <cellStyle name="Nota 11 2 3 2" xfId="19121" xr:uid="{2A50A3E6-96F5-41FF-834B-1B884EA4962B}"/>
    <cellStyle name="Nota 11 2 4" xfId="7340" xr:uid="{00000000-0005-0000-0000-0000521E0000}"/>
    <cellStyle name="Nota 11 2 4 2" xfId="19122" xr:uid="{3B53DB2B-031D-4258-8BDA-507CEF9AE7BD}"/>
    <cellStyle name="Nota 11 2 5" xfId="7341" xr:uid="{00000000-0005-0000-0000-0000531E0000}"/>
    <cellStyle name="Nota 11 2 5 2" xfId="19123" xr:uid="{70C153E7-6E06-4C92-96E7-ACFB69F87AB2}"/>
    <cellStyle name="Nota 11 2 6" xfId="19119" xr:uid="{7DFCCCAD-C062-4F6A-B33F-29F5E4FF2A6C}"/>
    <cellStyle name="Nota 11 3" xfId="7342" xr:uid="{00000000-0005-0000-0000-0000541E0000}"/>
    <cellStyle name="Nota 11 3 2" xfId="19124" xr:uid="{91B63D16-5278-4735-A8B4-CEFBE9AFC1E7}"/>
    <cellStyle name="Nota 11 4" xfId="7343" xr:uid="{00000000-0005-0000-0000-0000551E0000}"/>
    <cellStyle name="Nota 11 4 2" xfId="19125" xr:uid="{69E8F45E-8C10-49F8-86CB-57685B3E5843}"/>
    <cellStyle name="Nota 11 5" xfId="7344" xr:uid="{00000000-0005-0000-0000-0000561E0000}"/>
    <cellStyle name="Nota 11 5 2" xfId="19126" xr:uid="{C07DA9B6-FABE-4B06-A388-5381FBB45DA7}"/>
    <cellStyle name="Nota 11 6" xfId="7345" xr:uid="{00000000-0005-0000-0000-0000571E0000}"/>
    <cellStyle name="Nota 11 6 2" xfId="19127" xr:uid="{6A94A629-ADDE-4CA2-840C-186D02EE818A}"/>
    <cellStyle name="Nota 11 7" xfId="19118" xr:uid="{A3176E6D-CB1F-44E3-98FE-E3DC6D4CA7D0}"/>
    <cellStyle name="Nota 12" xfId="7346" xr:uid="{00000000-0005-0000-0000-0000581E0000}"/>
    <cellStyle name="Nota 12 2" xfId="7347" xr:uid="{00000000-0005-0000-0000-0000591E0000}"/>
    <cellStyle name="Nota 12 2 2" xfId="7348" xr:uid="{00000000-0005-0000-0000-00005A1E0000}"/>
    <cellStyle name="Nota 12 2 2 2" xfId="19130" xr:uid="{45D85367-FC20-4611-A2AC-03FDAFCB170F}"/>
    <cellStyle name="Nota 12 2 3" xfId="7349" xr:uid="{00000000-0005-0000-0000-00005B1E0000}"/>
    <cellStyle name="Nota 12 2 3 2" xfId="19131" xr:uid="{7CA72DF8-2BEC-450C-88DB-8C1B292FE188}"/>
    <cellStyle name="Nota 12 2 4" xfId="7350" xr:uid="{00000000-0005-0000-0000-00005C1E0000}"/>
    <cellStyle name="Nota 12 2 4 2" xfId="19132" xr:uid="{1C4623CD-3597-4B90-BAA1-516022069508}"/>
    <cellStyle name="Nota 12 2 5" xfId="7351" xr:uid="{00000000-0005-0000-0000-00005D1E0000}"/>
    <cellStyle name="Nota 12 2 5 2" xfId="19133" xr:uid="{34BACAFF-065A-4BBB-823C-68777A4BE20F}"/>
    <cellStyle name="Nota 12 2 6" xfId="19129" xr:uid="{683843D9-C3D5-4BB0-9487-1F2C32C2EBA9}"/>
    <cellStyle name="Nota 12 3" xfId="7352" xr:uid="{00000000-0005-0000-0000-00005E1E0000}"/>
    <cellStyle name="Nota 12 3 2" xfId="19134" xr:uid="{624E2F1A-E2E2-40A3-BF6E-826E7A5DCF62}"/>
    <cellStyle name="Nota 12 4" xfId="7353" xr:uid="{00000000-0005-0000-0000-00005F1E0000}"/>
    <cellStyle name="Nota 12 4 2" xfId="19135" xr:uid="{CA2542A3-73A4-41C8-A6AC-830607095885}"/>
    <cellStyle name="Nota 12 5" xfId="7354" xr:uid="{00000000-0005-0000-0000-0000601E0000}"/>
    <cellStyle name="Nota 12 5 2" xfId="19136" xr:uid="{14186AB8-5CB1-4A15-B29A-7B85D8CC4B03}"/>
    <cellStyle name="Nota 12 6" xfId="7355" xr:uid="{00000000-0005-0000-0000-0000611E0000}"/>
    <cellStyle name="Nota 12 6 2" xfId="19137" xr:uid="{840AEF42-7FAF-41DB-AA0A-C2FFA8C5A243}"/>
    <cellStyle name="Nota 12 7" xfId="19128" xr:uid="{ADF4D0EA-6844-4623-849E-F726B32B55E5}"/>
    <cellStyle name="Nota 13" xfId="7356" xr:uid="{00000000-0005-0000-0000-0000621E0000}"/>
    <cellStyle name="Nota 13 2" xfId="7357" xr:uid="{00000000-0005-0000-0000-0000631E0000}"/>
    <cellStyle name="Nota 13 2 2" xfId="7358" xr:uid="{00000000-0005-0000-0000-0000641E0000}"/>
    <cellStyle name="Nota 13 2 2 2" xfId="19140" xr:uid="{93AA1E68-30DB-4D20-9B6C-7264F817E275}"/>
    <cellStyle name="Nota 13 2 3" xfId="7359" xr:uid="{00000000-0005-0000-0000-0000651E0000}"/>
    <cellStyle name="Nota 13 2 3 2" xfId="19141" xr:uid="{C2849A58-8247-4B93-93C2-3AB216648D2F}"/>
    <cellStyle name="Nota 13 2 4" xfId="7360" xr:uid="{00000000-0005-0000-0000-0000661E0000}"/>
    <cellStyle name="Nota 13 2 4 2" xfId="19142" xr:uid="{737C9B6C-02BC-44CC-89B1-AD856E2981C2}"/>
    <cellStyle name="Nota 13 2 5" xfId="7361" xr:uid="{00000000-0005-0000-0000-0000671E0000}"/>
    <cellStyle name="Nota 13 2 5 2" xfId="19143" xr:uid="{6E880485-F873-488A-9AF7-6E87849358C0}"/>
    <cellStyle name="Nota 13 2 6" xfId="19139" xr:uid="{D790419A-18FA-4080-A367-C88AC2EAFADC}"/>
    <cellStyle name="Nota 13 3" xfId="7362" xr:uid="{00000000-0005-0000-0000-0000681E0000}"/>
    <cellStyle name="Nota 13 3 2" xfId="19144" xr:uid="{567EC745-50A0-40C1-AE7D-165C3D65CA9D}"/>
    <cellStyle name="Nota 13 4" xfId="7363" xr:uid="{00000000-0005-0000-0000-0000691E0000}"/>
    <cellStyle name="Nota 13 4 2" xfId="19145" xr:uid="{510B7CCF-414C-490B-9AC1-97C498C5E467}"/>
    <cellStyle name="Nota 13 5" xfId="7364" xr:uid="{00000000-0005-0000-0000-00006A1E0000}"/>
    <cellStyle name="Nota 13 5 2" xfId="19146" xr:uid="{43E12F76-32DA-4EA2-B1A5-FE4B29AF247D}"/>
    <cellStyle name="Nota 13 6" xfId="7365" xr:uid="{00000000-0005-0000-0000-00006B1E0000}"/>
    <cellStyle name="Nota 13 6 2" xfId="19147" xr:uid="{867BBD4A-1D75-4858-AFB0-0064A2169145}"/>
    <cellStyle name="Nota 13 7" xfId="19138" xr:uid="{79135692-EFEA-4CC6-8552-6805083F2EC5}"/>
    <cellStyle name="Nota 14" xfId="7366" xr:uid="{00000000-0005-0000-0000-00006C1E0000}"/>
    <cellStyle name="Nota 14 2" xfId="7367" xr:uid="{00000000-0005-0000-0000-00006D1E0000}"/>
    <cellStyle name="Nota 14 2 2" xfId="7368" xr:uid="{00000000-0005-0000-0000-00006E1E0000}"/>
    <cellStyle name="Nota 14 2 2 2" xfId="19150" xr:uid="{AD741369-24F6-4079-90EF-DB069B1ED309}"/>
    <cellStyle name="Nota 14 2 3" xfId="7369" xr:uid="{00000000-0005-0000-0000-00006F1E0000}"/>
    <cellStyle name="Nota 14 2 3 2" xfId="19151" xr:uid="{090F03D4-B741-463C-B728-E7F9BF9A8C75}"/>
    <cellStyle name="Nota 14 2 4" xfId="7370" xr:uid="{00000000-0005-0000-0000-0000701E0000}"/>
    <cellStyle name="Nota 14 2 4 2" xfId="19152" xr:uid="{48FFF164-CD4F-41A4-B793-26D75880E10B}"/>
    <cellStyle name="Nota 14 2 5" xfId="7371" xr:uid="{00000000-0005-0000-0000-0000711E0000}"/>
    <cellStyle name="Nota 14 2 5 2" xfId="19153" xr:uid="{20ADBB52-8471-4533-AF45-E5E590CD0D43}"/>
    <cellStyle name="Nota 14 2 6" xfId="19149" xr:uid="{1146B5CC-5EF9-4D86-964F-813C313EC97C}"/>
    <cellStyle name="Nota 14 3" xfId="7372" xr:uid="{00000000-0005-0000-0000-0000721E0000}"/>
    <cellStyle name="Nota 14 3 2" xfId="19154" xr:uid="{CD224E71-32E1-4C05-BE9D-422D537351D0}"/>
    <cellStyle name="Nota 14 4" xfId="7373" xr:uid="{00000000-0005-0000-0000-0000731E0000}"/>
    <cellStyle name="Nota 14 4 2" xfId="19155" xr:uid="{AE38EE05-0E28-412D-BEDC-F7AB42596266}"/>
    <cellStyle name="Nota 14 5" xfId="7374" xr:uid="{00000000-0005-0000-0000-0000741E0000}"/>
    <cellStyle name="Nota 14 5 2" xfId="19156" xr:uid="{2C05F576-FA6A-4ADA-BDFE-8B1966EB95AE}"/>
    <cellStyle name="Nota 14 6" xfId="7375" xr:uid="{00000000-0005-0000-0000-0000751E0000}"/>
    <cellStyle name="Nota 14 6 2" xfId="19157" xr:uid="{30402A92-360B-4040-A404-32CED0FF5016}"/>
    <cellStyle name="Nota 14 7" xfId="19148" xr:uid="{498AB0A9-15CF-4353-BF2D-B87C534B0E3E}"/>
    <cellStyle name="Nota 15" xfId="7376" xr:uid="{00000000-0005-0000-0000-0000761E0000}"/>
    <cellStyle name="Nota 15 2" xfId="7377" xr:uid="{00000000-0005-0000-0000-0000771E0000}"/>
    <cellStyle name="Nota 15 2 2" xfId="7378" xr:uid="{00000000-0005-0000-0000-0000781E0000}"/>
    <cellStyle name="Nota 15 2 2 2" xfId="19160" xr:uid="{8EF0E793-C70A-4F6C-86AF-71A4B7CDB1BA}"/>
    <cellStyle name="Nota 15 2 3" xfId="7379" xr:uid="{00000000-0005-0000-0000-0000791E0000}"/>
    <cellStyle name="Nota 15 2 3 2" xfId="19161" xr:uid="{AF63E913-9CE0-4B3F-8BF8-1D262CCFF6EE}"/>
    <cellStyle name="Nota 15 2 4" xfId="7380" xr:uid="{00000000-0005-0000-0000-00007A1E0000}"/>
    <cellStyle name="Nota 15 2 4 2" xfId="19162" xr:uid="{55B82973-4B42-49AC-BBB6-1D784608A2A3}"/>
    <cellStyle name="Nota 15 2 5" xfId="7381" xr:uid="{00000000-0005-0000-0000-00007B1E0000}"/>
    <cellStyle name="Nota 15 2 5 2" xfId="19163" xr:uid="{67085939-F765-464A-B9A6-0E8FF62CEC38}"/>
    <cellStyle name="Nota 15 2 6" xfId="19159" xr:uid="{7A798FE0-6ED9-4298-8FB7-3FE8413F7D41}"/>
    <cellStyle name="Nota 15 3" xfId="7382" xr:uid="{00000000-0005-0000-0000-00007C1E0000}"/>
    <cellStyle name="Nota 15 3 2" xfId="19164" xr:uid="{E513025F-375D-4AA2-BB16-4ED2EF9BA5B2}"/>
    <cellStyle name="Nota 15 4" xfId="7383" xr:uid="{00000000-0005-0000-0000-00007D1E0000}"/>
    <cellStyle name="Nota 15 4 2" xfId="19165" xr:uid="{2F4DC00E-2E3A-4F65-997D-35827FC76FB8}"/>
    <cellStyle name="Nota 15 5" xfId="7384" xr:uid="{00000000-0005-0000-0000-00007E1E0000}"/>
    <cellStyle name="Nota 15 5 2" xfId="19166" xr:uid="{36299B8B-A087-43FB-A5C4-5722EE78070A}"/>
    <cellStyle name="Nota 15 6" xfId="7385" xr:uid="{00000000-0005-0000-0000-00007F1E0000}"/>
    <cellStyle name="Nota 15 6 2" xfId="19167" xr:uid="{3E8BE2F4-C7E9-49FE-BAC4-E5010270DA54}"/>
    <cellStyle name="Nota 15 7" xfId="19158" xr:uid="{6247DEBB-B09C-4E35-B12A-591E65D0F448}"/>
    <cellStyle name="Nota 16" xfId="7386" xr:uid="{00000000-0005-0000-0000-0000801E0000}"/>
    <cellStyle name="Nota 16 2" xfId="7387" xr:uid="{00000000-0005-0000-0000-0000811E0000}"/>
    <cellStyle name="Nota 16 2 2" xfId="7388" xr:uid="{00000000-0005-0000-0000-0000821E0000}"/>
    <cellStyle name="Nota 16 2 2 2" xfId="19170" xr:uid="{CF74726C-57BE-4D95-BED7-9A4F92403C65}"/>
    <cellStyle name="Nota 16 2 3" xfId="7389" xr:uid="{00000000-0005-0000-0000-0000831E0000}"/>
    <cellStyle name="Nota 16 2 3 2" xfId="19171" xr:uid="{1CEA58C8-F8AF-4D8E-8AF7-E505F6E0E7B9}"/>
    <cellStyle name="Nota 16 2 4" xfId="7390" xr:uid="{00000000-0005-0000-0000-0000841E0000}"/>
    <cellStyle name="Nota 16 2 4 2" xfId="19172" xr:uid="{F6EE7A4F-F141-41A6-A1E0-C78F3B4B25D2}"/>
    <cellStyle name="Nota 16 2 5" xfId="7391" xr:uid="{00000000-0005-0000-0000-0000851E0000}"/>
    <cellStyle name="Nota 16 2 5 2" xfId="19173" xr:uid="{6A6C3253-07F4-45C2-BC02-6B9CC90562C6}"/>
    <cellStyle name="Nota 16 2 6" xfId="19169" xr:uid="{43458114-AFE8-4DE3-947E-ACDF4F31D5EB}"/>
    <cellStyle name="Nota 16 3" xfId="7392" xr:uid="{00000000-0005-0000-0000-0000861E0000}"/>
    <cellStyle name="Nota 16 3 2" xfId="19174" xr:uid="{9258A163-F264-42A9-A4D3-034B1083896B}"/>
    <cellStyle name="Nota 16 4" xfId="7393" xr:uid="{00000000-0005-0000-0000-0000871E0000}"/>
    <cellStyle name="Nota 16 4 2" xfId="19175" xr:uid="{AAF47FF3-2E1D-4EED-BD09-3DA46B7461E6}"/>
    <cellStyle name="Nota 16 5" xfId="7394" xr:uid="{00000000-0005-0000-0000-0000881E0000}"/>
    <cellStyle name="Nota 16 5 2" xfId="19176" xr:uid="{40948F0F-85CD-46F7-A882-7FEAB5FF8D1E}"/>
    <cellStyle name="Nota 16 6" xfId="7395" xr:uid="{00000000-0005-0000-0000-0000891E0000}"/>
    <cellStyle name="Nota 16 6 2" xfId="19177" xr:uid="{0080C2B0-2DE8-4677-A9D4-3C5D87A437C4}"/>
    <cellStyle name="Nota 16 7" xfId="19168" xr:uid="{712F456A-94CA-4011-BD06-4454BC7AE25E}"/>
    <cellStyle name="Nota 17" xfId="7396" xr:uid="{00000000-0005-0000-0000-00008A1E0000}"/>
    <cellStyle name="Nota 17 2" xfId="7397" xr:uid="{00000000-0005-0000-0000-00008B1E0000}"/>
    <cellStyle name="Nota 17 2 2" xfId="19179" xr:uid="{C34E5BA8-9E52-440E-B990-0E5B6586CB2E}"/>
    <cellStyle name="Nota 17 3" xfId="7398" xr:uid="{00000000-0005-0000-0000-00008C1E0000}"/>
    <cellStyle name="Nota 17 3 2" xfId="19180" xr:uid="{54D62465-BC48-41C2-AD88-09733D3D144E}"/>
    <cellStyle name="Nota 17 4" xfId="7399" xr:uid="{00000000-0005-0000-0000-00008D1E0000}"/>
    <cellStyle name="Nota 17 4 2" xfId="19181" xr:uid="{49D2AD74-F4A0-41C4-8408-A0FF14199B73}"/>
    <cellStyle name="Nota 17 5" xfId="7400" xr:uid="{00000000-0005-0000-0000-00008E1E0000}"/>
    <cellStyle name="Nota 17 5 2" xfId="19182" xr:uid="{C5366BB9-1CDE-4892-8CD6-39350F19A4B9}"/>
    <cellStyle name="Nota 17 6" xfId="19178" xr:uid="{06D075D8-C825-4BC6-B620-D013D4BF4DAE}"/>
    <cellStyle name="Nota 18" xfId="7401" xr:uid="{00000000-0005-0000-0000-00008F1E0000}"/>
    <cellStyle name="Nota 18 2" xfId="7402" xr:uid="{00000000-0005-0000-0000-0000901E0000}"/>
    <cellStyle name="Nota 18 2 2" xfId="19184" xr:uid="{4E1D0746-B9E1-485E-99DD-880F40228167}"/>
    <cellStyle name="Nota 18 3" xfId="7403" xr:uid="{00000000-0005-0000-0000-0000911E0000}"/>
    <cellStyle name="Nota 18 3 2" xfId="19185" xr:uid="{E21D01AD-5976-4918-A322-D1E5DC4A5288}"/>
    <cellStyle name="Nota 18 4" xfId="7404" xr:uid="{00000000-0005-0000-0000-0000921E0000}"/>
    <cellStyle name="Nota 18 4 2" xfId="19186" xr:uid="{5367218A-B8F0-49B5-B597-3E64EDA88527}"/>
    <cellStyle name="Nota 18 5" xfId="7405" xr:uid="{00000000-0005-0000-0000-0000931E0000}"/>
    <cellStyle name="Nota 18 5 2" xfId="19187" xr:uid="{23A61533-AC4C-423C-9C34-2C90E4E80BA5}"/>
    <cellStyle name="Nota 18 6" xfId="19183" xr:uid="{E970A548-832A-46E4-980B-1CC9C0822036}"/>
    <cellStyle name="Nota 2" xfId="7406" xr:uid="{00000000-0005-0000-0000-0000941E0000}"/>
    <cellStyle name="Nota 2 2" xfId="7407" xr:uid="{00000000-0005-0000-0000-0000951E0000}"/>
    <cellStyle name="Nota 2 2 2" xfId="7408" xr:uid="{00000000-0005-0000-0000-0000961E0000}"/>
    <cellStyle name="Nota 2 2 2 2" xfId="19190" xr:uid="{93CA2AE4-2963-40EE-91D7-4A6895585E36}"/>
    <cellStyle name="Nota 2 2 3" xfId="7409" xr:uid="{00000000-0005-0000-0000-0000971E0000}"/>
    <cellStyle name="Nota 2 2 3 2" xfId="19191" xr:uid="{72AD3D4B-4352-411C-AA52-3F1E8ED566DB}"/>
    <cellStyle name="Nota 2 2 4" xfId="7410" xr:uid="{00000000-0005-0000-0000-0000981E0000}"/>
    <cellStyle name="Nota 2 2 4 2" xfId="19192" xr:uid="{F59BC799-30BF-4728-B2E1-03D0C9EF42E1}"/>
    <cellStyle name="Nota 2 2 5" xfId="7411" xr:uid="{00000000-0005-0000-0000-0000991E0000}"/>
    <cellStyle name="Nota 2 2 5 2" xfId="19193" xr:uid="{9E551D97-3AF2-4A2A-A278-9B1808424245}"/>
    <cellStyle name="Nota 2 2 6" xfId="19189" xr:uid="{A2051C8E-86D2-49AF-A8B2-012351806DC1}"/>
    <cellStyle name="Nota 2 3" xfId="7412" xr:uid="{00000000-0005-0000-0000-00009A1E0000}"/>
    <cellStyle name="Nota 2 3 2" xfId="19194" xr:uid="{6CBBCCE4-40BC-41EA-BC3B-9D4F15A99BA7}"/>
    <cellStyle name="Nota 2 4" xfId="7413" xr:uid="{00000000-0005-0000-0000-00009B1E0000}"/>
    <cellStyle name="Nota 2 4 2" xfId="19195" xr:uid="{BD7CA556-B546-4676-8105-7AF03D797BC1}"/>
    <cellStyle name="Nota 2 5" xfId="7414" xr:uid="{00000000-0005-0000-0000-00009C1E0000}"/>
    <cellStyle name="Nota 2 5 2" xfId="19196" xr:uid="{41979F86-49C3-4AF0-9388-3E4A060F9EC5}"/>
    <cellStyle name="Nota 2 6" xfId="7415" xr:uid="{00000000-0005-0000-0000-00009D1E0000}"/>
    <cellStyle name="Nota 2 6 2" xfId="19197" xr:uid="{3D54EC6E-3421-43A2-B494-708DCE610237}"/>
    <cellStyle name="Nota 2 7" xfId="19188" xr:uid="{7D1CBF26-8941-4EFB-90D4-DDD4B9AEE8BB}"/>
    <cellStyle name="Nota 3" xfId="7416" xr:uid="{00000000-0005-0000-0000-00009E1E0000}"/>
    <cellStyle name="Nota 3 2" xfId="7417" xr:uid="{00000000-0005-0000-0000-00009F1E0000}"/>
    <cellStyle name="Nota 3 2 2" xfId="7418" xr:uid="{00000000-0005-0000-0000-0000A01E0000}"/>
    <cellStyle name="Nota 3 2 2 2" xfId="19200" xr:uid="{3A72DB06-45D7-41F5-A545-BDB80BE956F4}"/>
    <cellStyle name="Nota 3 2 3" xfId="7419" xr:uid="{00000000-0005-0000-0000-0000A11E0000}"/>
    <cellStyle name="Nota 3 2 3 2" xfId="19201" xr:uid="{6CC06513-E250-472D-AA59-BF5D2B549296}"/>
    <cellStyle name="Nota 3 2 4" xfId="7420" xr:uid="{00000000-0005-0000-0000-0000A21E0000}"/>
    <cellStyle name="Nota 3 2 4 2" xfId="19202" xr:uid="{BEF7970A-137E-4215-881B-0699B707FDF5}"/>
    <cellStyle name="Nota 3 2 5" xfId="7421" xr:uid="{00000000-0005-0000-0000-0000A31E0000}"/>
    <cellStyle name="Nota 3 2 5 2" xfId="19203" xr:uid="{FCFDB691-BC08-4286-8D96-73888BB23363}"/>
    <cellStyle name="Nota 3 2 6" xfId="19199" xr:uid="{AAD7BE6F-1E37-4CFF-B612-F8DAC608C8A9}"/>
    <cellStyle name="Nota 3 3" xfId="7422" xr:uid="{00000000-0005-0000-0000-0000A41E0000}"/>
    <cellStyle name="Nota 3 3 2" xfId="19204" xr:uid="{FAF9FF24-2A55-4B7E-B3C1-717241FD89DB}"/>
    <cellStyle name="Nota 3 4" xfId="7423" xr:uid="{00000000-0005-0000-0000-0000A51E0000}"/>
    <cellStyle name="Nota 3 4 2" xfId="19205" xr:uid="{0753D2A6-A43C-448E-975B-0EBECB247FEF}"/>
    <cellStyle name="Nota 3 5" xfId="7424" xr:uid="{00000000-0005-0000-0000-0000A61E0000}"/>
    <cellStyle name="Nota 3 5 2" xfId="19206" xr:uid="{FCFE365F-EECF-4E34-BA7D-6B3C39757B50}"/>
    <cellStyle name="Nota 3 6" xfId="7425" xr:uid="{00000000-0005-0000-0000-0000A71E0000}"/>
    <cellStyle name="Nota 3 6 2" xfId="19207" xr:uid="{3B37A810-00FE-4012-9C4A-B0E8E3FC772F}"/>
    <cellStyle name="Nota 3 7" xfId="19198" xr:uid="{CC25DCD0-EB94-43B7-A3AD-313FA8B14A40}"/>
    <cellStyle name="Nota 4" xfId="7426" xr:uid="{00000000-0005-0000-0000-0000A81E0000}"/>
    <cellStyle name="Nota 4 2" xfId="7427" xr:uid="{00000000-0005-0000-0000-0000A91E0000}"/>
    <cellStyle name="Nota 4 2 2" xfId="7428" xr:uid="{00000000-0005-0000-0000-0000AA1E0000}"/>
    <cellStyle name="Nota 4 2 2 2" xfId="19210" xr:uid="{3EA711A7-0FEC-4988-A467-DB1E03DEF922}"/>
    <cellStyle name="Nota 4 2 3" xfId="7429" xr:uid="{00000000-0005-0000-0000-0000AB1E0000}"/>
    <cellStyle name="Nota 4 2 3 2" xfId="19211" xr:uid="{1436C581-4BA3-4325-ABE1-896D269230C4}"/>
    <cellStyle name="Nota 4 2 4" xfId="7430" xr:uid="{00000000-0005-0000-0000-0000AC1E0000}"/>
    <cellStyle name="Nota 4 2 4 2" xfId="19212" xr:uid="{ABD6828F-133F-4ACA-B029-C5A07184245D}"/>
    <cellStyle name="Nota 4 2 5" xfId="7431" xr:uid="{00000000-0005-0000-0000-0000AD1E0000}"/>
    <cellStyle name="Nota 4 2 5 2" xfId="19213" xr:uid="{EFD5F546-5048-4012-B9FA-2DE2960D4D39}"/>
    <cellStyle name="Nota 4 2 6" xfId="19209" xr:uid="{FF037096-3DD0-4837-A290-673D6FAF0334}"/>
    <cellStyle name="Nota 4 3" xfId="7432" xr:uid="{00000000-0005-0000-0000-0000AE1E0000}"/>
    <cellStyle name="Nota 4 3 2" xfId="19214" xr:uid="{26BC7303-3727-4FEC-B111-ED75B9799DC9}"/>
    <cellStyle name="Nota 4 4" xfId="7433" xr:uid="{00000000-0005-0000-0000-0000AF1E0000}"/>
    <cellStyle name="Nota 4 4 2" xfId="19215" xr:uid="{6F3FB4C1-A166-4BC6-A222-AC228DE6B29C}"/>
    <cellStyle name="Nota 4 5" xfId="7434" xr:uid="{00000000-0005-0000-0000-0000B01E0000}"/>
    <cellStyle name="Nota 4 5 2" xfId="19216" xr:uid="{CC800F40-80DC-44B7-98A1-6C906C28B658}"/>
    <cellStyle name="Nota 4 6" xfId="7435" xr:uid="{00000000-0005-0000-0000-0000B11E0000}"/>
    <cellStyle name="Nota 4 6 2" xfId="19217" xr:uid="{C924FC4B-7108-4769-935B-4D452C24AAD1}"/>
    <cellStyle name="Nota 4 7" xfId="19208" xr:uid="{FFCC9584-AD3B-4627-AC48-171007FC08CB}"/>
    <cellStyle name="Nota 5" xfId="7436" xr:uid="{00000000-0005-0000-0000-0000B21E0000}"/>
    <cellStyle name="Nota 5 2" xfId="7437" xr:uid="{00000000-0005-0000-0000-0000B31E0000}"/>
    <cellStyle name="Nota 5 2 2" xfId="7438" xr:uid="{00000000-0005-0000-0000-0000B41E0000}"/>
    <cellStyle name="Nota 5 2 2 2" xfId="19220" xr:uid="{5E173999-FD9A-4E51-AF1B-084BA0C46865}"/>
    <cellStyle name="Nota 5 2 3" xfId="7439" xr:uid="{00000000-0005-0000-0000-0000B51E0000}"/>
    <cellStyle name="Nota 5 2 3 2" xfId="19221" xr:uid="{35735FF9-41BE-4599-8100-FDF03C445850}"/>
    <cellStyle name="Nota 5 2 4" xfId="7440" xr:uid="{00000000-0005-0000-0000-0000B61E0000}"/>
    <cellStyle name="Nota 5 2 4 2" xfId="19222" xr:uid="{C7898A27-655A-4F7B-BC6F-9977E43825EE}"/>
    <cellStyle name="Nota 5 2 5" xfId="7441" xr:uid="{00000000-0005-0000-0000-0000B71E0000}"/>
    <cellStyle name="Nota 5 2 5 2" xfId="19223" xr:uid="{DEDB66E7-E0C2-4249-97E3-6194F7BCFEBB}"/>
    <cellStyle name="Nota 5 2 6" xfId="19219" xr:uid="{F62E3A80-7C73-49D0-9586-84A67C84FE93}"/>
    <cellStyle name="Nota 5 3" xfId="7442" xr:uid="{00000000-0005-0000-0000-0000B81E0000}"/>
    <cellStyle name="Nota 5 3 2" xfId="19224" xr:uid="{D2080EE7-369A-4440-9D20-A7E59C41C7C7}"/>
    <cellStyle name="Nota 5 4" xfId="7443" xr:uid="{00000000-0005-0000-0000-0000B91E0000}"/>
    <cellStyle name="Nota 5 4 2" xfId="19225" xr:uid="{BBC2493C-06C9-4F8D-8A40-0DEE671FFEA3}"/>
    <cellStyle name="Nota 5 5" xfId="7444" xr:uid="{00000000-0005-0000-0000-0000BA1E0000}"/>
    <cellStyle name="Nota 5 5 2" xfId="19226" xr:uid="{4B2DF0DC-2517-4E41-86C1-6FA98969A39E}"/>
    <cellStyle name="Nota 5 6" xfId="7445" xr:uid="{00000000-0005-0000-0000-0000BB1E0000}"/>
    <cellStyle name="Nota 5 6 2" xfId="19227" xr:uid="{7647170E-BEEF-4FAB-A07B-9AD44CD89C74}"/>
    <cellStyle name="Nota 5 7" xfId="19218" xr:uid="{BEEF497B-EA14-49E2-B1D0-4C0764FD18DF}"/>
    <cellStyle name="Nota 6" xfId="7446" xr:uid="{00000000-0005-0000-0000-0000BC1E0000}"/>
    <cellStyle name="Nota 6 2" xfId="7447" xr:uid="{00000000-0005-0000-0000-0000BD1E0000}"/>
    <cellStyle name="Nota 6 2 2" xfId="7448" xr:uid="{00000000-0005-0000-0000-0000BE1E0000}"/>
    <cellStyle name="Nota 6 2 2 2" xfId="19230" xr:uid="{09CE8A50-F9E1-470B-91B0-C2E9F40A89F2}"/>
    <cellStyle name="Nota 6 2 3" xfId="7449" xr:uid="{00000000-0005-0000-0000-0000BF1E0000}"/>
    <cellStyle name="Nota 6 2 3 2" xfId="19231" xr:uid="{C432C3E9-AE6D-4E1A-A1FA-244BD73043AB}"/>
    <cellStyle name="Nota 6 2 4" xfId="7450" xr:uid="{00000000-0005-0000-0000-0000C01E0000}"/>
    <cellStyle name="Nota 6 2 4 2" xfId="19232" xr:uid="{7F69F9EB-EBA9-43C2-865C-231F4C9AE35A}"/>
    <cellStyle name="Nota 6 2 5" xfId="7451" xr:uid="{00000000-0005-0000-0000-0000C11E0000}"/>
    <cellStyle name="Nota 6 2 5 2" xfId="19233" xr:uid="{8A254716-E7C1-4071-A949-ACB4B066E0BC}"/>
    <cellStyle name="Nota 6 2 6" xfId="19229" xr:uid="{4BE38CAB-431F-40EF-B8C6-1AEBF025CA2B}"/>
    <cellStyle name="Nota 6 3" xfId="7452" xr:uid="{00000000-0005-0000-0000-0000C21E0000}"/>
    <cellStyle name="Nota 6 3 2" xfId="19234" xr:uid="{BBEB18BD-E064-49C6-9625-EB0E2D638E11}"/>
    <cellStyle name="Nota 6 4" xfId="7453" xr:uid="{00000000-0005-0000-0000-0000C31E0000}"/>
    <cellStyle name="Nota 6 4 2" xfId="19235" xr:uid="{0682284F-2BE9-452E-AAF5-50D94E97CB0A}"/>
    <cellStyle name="Nota 6 5" xfId="7454" xr:uid="{00000000-0005-0000-0000-0000C41E0000}"/>
    <cellStyle name="Nota 6 5 2" xfId="19236" xr:uid="{32D35892-A80B-4456-8D71-CA4CCC7A4CA5}"/>
    <cellStyle name="Nota 6 6" xfId="7455" xr:uid="{00000000-0005-0000-0000-0000C51E0000}"/>
    <cellStyle name="Nota 6 6 2" xfId="19237" xr:uid="{E04F2522-D7EA-49CB-9698-8482435C518C}"/>
    <cellStyle name="Nota 6 7" xfId="19228" xr:uid="{6A8EA8BD-1717-4402-9E83-21C99672E358}"/>
    <cellStyle name="Nota 7" xfId="7456" xr:uid="{00000000-0005-0000-0000-0000C61E0000}"/>
    <cellStyle name="Nota 7 2" xfId="7457" xr:uid="{00000000-0005-0000-0000-0000C71E0000}"/>
    <cellStyle name="Nota 7 2 2" xfId="7458" xr:uid="{00000000-0005-0000-0000-0000C81E0000}"/>
    <cellStyle name="Nota 7 2 2 2" xfId="19240" xr:uid="{18B07E6C-9D75-4464-826B-C84DE758B4D8}"/>
    <cellStyle name="Nota 7 2 3" xfId="7459" xr:uid="{00000000-0005-0000-0000-0000C91E0000}"/>
    <cellStyle name="Nota 7 2 3 2" xfId="19241" xr:uid="{4BDE6294-F038-4A6D-B8F8-4F918A3016B5}"/>
    <cellStyle name="Nota 7 2 4" xfId="7460" xr:uid="{00000000-0005-0000-0000-0000CA1E0000}"/>
    <cellStyle name="Nota 7 2 4 2" xfId="19242" xr:uid="{607F0A05-D531-4B8E-BD85-39D8B424D1AC}"/>
    <cellStyle name="Nota 7 2 5" xfId="7461" xr:uid="{00000000-0005-0000-0000-0000CB1E0000}"/>
    <cellStyle name="Nota 7 2 5 2" xfId="19243" xr:uid="{DF0288D7-5A8C-462D-8368-9853B8DF2F3D}"/>
    <cellStyle name="Nota 7 2 6" xfId="19239" xr:uid="{58DB2262-CEE4-4DCC-8BCC-1FA328359A3F}"/>
    <cellStyle name="Nota 7 3" xfId="7462" xr:uid="{00000000-0005-0000-0000-0000CC1E0000}"/>
    <cellStyle name="Nota 7 3 2" xfId="19244" xr:uid="{64BBF963-5D04-43BC-9071-8269232A4B0A}"/>
    <cellStyle name="Nota 7 4" xfId="7463" xr:uid="{00000000-0005-0000-0000-0000CD1E0000}"/>
    <cellStyle name="Nota 7 4 2" xfId="19245" xr:uid="{F6D26D79-6802-4EBF-B41E-D619382FC544}"/>
    <cellStyle name="Nota 7 5" xfId="7464" xr:uid="{00000000-0005-0000-0000-0000CE1E0000}"/>
    <cellStyle name="Nota 7 5 2" xfId="19246" xr:uid="{FC4D66B5-9100-4203-B934-FA3566D3F078}"/>
    <cellStyle name="Nota 7 6" xfId="7465" xr:uid="{00000000-0005-0000-0000-0000CF1E0000}"/>
    <cellStyle name="Nota 7 6 2" xfId="19247" xr:uid="{D59B16EB-FC07-44B7-B563-7F112C571C99}"/>
    <cellStyle name="Nota 7 7" xfId="19238" xr:uid="{B9738913-8A75-47BD-BC65-68696D699BBB}"/>
    <cellStyle name="Nota 8" xfId="7466" xr:uid="{00000000-0005-0000-0000-0000D01E0000}"/>
    <cellStyle name="Nota 8 2" xfId="7467" xr:uid="{00000000-0005-0000-0000-0000D11E0000}"/>
    <cellStyle name="Nota 8 2 2" xfId="7468" xr:uid="{00000000-0005-0000-0000-0000D21E0000}"/>
    <cellStyle name="Nota 8 2 2 2" xfId="19250" xr:uid="{7182E959-D2E2-4CC5-8EE2-E1BCA0C5574B}"/>
    <cellStyle name="Nota 8 2 3" xfId="7469" xr:uid="{00000000-0005-0000-0000-0000D31E0000}"/>
    <cellStyle name="Nota 8 2 3 2" xfId="19251" xr:uid="{743A6185-E1EA-46B8-9B89-B3CEC3D7500E}"/>
    <cellStyle name="Nota 8 2 4" xfId="7470" xr:uid="{00000000-0005-0000-0000-0000D41E0000}"/>
    <cellStyle name="Nota 8 2 4 2" xfId="19252" xr:uid="{96222428-7ED7-4AE9-923B-17C3CF600362}"/>
    <cellStyle name="Nota 8 2 5" xfId="7471" xr:uid="{00000000-0005-0000-0000-0000D51E0000}"/>
    <cellStyle name="Nota 8 2 5 2" xfId="19253" xr:uid="{8EDB35A5-9771-4808-8CA8-5B7ACE9891C4}"/>
    <cellStyle name="Nota 8 2 6" xfId="19249" xr:uid="{4CBC5EA0-FD37-45BC-B2CB-2A589DB6E886}"/>
    <cellStyle name="Nota 8 3" xfId="7472" xr:uid="{00000000-0005-0000-0000-0000D61E0000}"/>
    <cellStyle name="Nota 8 3 2" xfId="19254" xr:uid="{F6429FB4-1923-4D96-B3A6-95335FBA3556}"/>
    <cellStyle name="Nota 8 4" xfId="7473" xr:uid="{00000000-0005-0000-0000-0000D71E0000}"/>
    <cellStyle name="Nota 8 4 2" xfId="19255" xr:uid="{04B35FBC-9934-471E-9B59-B3831CF06CFE}"/>
    <cellStyle name="Nota 8 5" xfId="7474" xr:uid="{00000000-0005-0000-0000-0000D81E0000}"/>
    <cellStyle name="Nota 8 5 2" xfId="19256" xr:uid="{1E9E72CF-ED62-494E-9619-48D3DE7AFA51}"/>
    <cellStyle name="Nota 8 6" xfId="7475" xr:uid="{00000000-0005-0000-0000-0000D91E0000}"/>
    <cellStyle name="Nota 8 6 2" xfId="19257" xr:uid="{35E7AAF5-28E1-4C7E-91D5-D5E9EF540067}"/>
    <cellStyle name="Nota 8 7" xfId="19248" xr:uid="{FB09C331-0CD9-4BE2-89BF-19BFD6E0F529}"/>
    <cellStyle name="Nota 9" xfId="7476" xr:uid="{00000000-0005-0000-0000-0000DA1E0000}"/>
    <cellStyle name="Nota 9 2" xfId="7477" xr:uid="{00000000-0005-0000-0000-0000DB1E0000}"/>
    <cellStyle name="Nota 9 2 2" xfId="7478" xr:uid="{00000000-0005-0000-0000-0000DC1E0000}"/>
    <cellStyle name="Nota 9 2 2 2" xfId="19260" xr:uid="{D39820E4-F8CE-4A70-888C-446183B0572B}"/>
    <cellStyle name="Nota 9 2 3" xfId="7479" xr:uid="{00000000-0005-0000-0000-0000DD1E0000}"/>
    <cellStyle name="Nota 9 2 3 2" xfId="19261" xr:uid="{EA8C5E6F-898B-4F38-895A-B62A4A9BF78C}"/>
    <cellStyle name="Nota 9 2 4" xfId="7480" xr:uid="{00000000-0005-0000-0000-0000DE1E0000}"/>
    <cellStyle name="Nota 9 2 4 2" xfId="19262" xr:uid="{1A9AC73A-79D3-4C1C-9B56-63666349B175}"/>
    <cellStyle name="Nota 9 2 5" xfId="7481" xr:uid="{00000000-0005-0000-0000-0000DF1E0000}"/>
    <cellStyle name="Nota 9 2 5 2" xfId="19263" xr:uid="{EAE8552C-1571-44FD-BC4B-A72119B7A960}"/>
    <cellStyle name="Nota 9 2 6" xfId="19259" xr:uid="{44BBFD0B-1283-408F-A7EE-2CE8E4B0E97C}"/>
    <cellStyle name="Nota 9 3" xfId="7482" xr:uid="{00000000-0005-0000-0000-0000E01E0000}"/>
    <cellStyle name="Nota 9 3 2" xfId="19264" xr:uid="{1472235A-0D95-4533-B7AC-09FD89CDA422}"/>
    <cellStyle name="Nota 9 4" xfId="7483" xr:uid="{00000000-0005-0000-0000-0000E11E0000}"/>
    <cellStyle name="Nota 9 4 2" xfId="19265" xr:uid="{299CE148-76F6-4E8D-BCF7-0758FA2D1BA4}"/>
    <cellStyle name="Nota 9 5" xfId="7484" xr:uid="{00000000-0005-0000-0000-0000E21E0000}"/>
    <cellStyle name="Nota 9 5 2" xfId="19266" xr:uid="{750B3BF3-1E76-4C7B-B6BD-4717281C5C85}"/>
    <cellStyle name="Nota 9 6" xfId="7485" xr:uid="{00000000-0005-0000-0000-0000E31E0000}"/>
    <cellStyle name="Nota 9 6 2" xfId="19267" xr:uid="{6B623A33-7A37-4117-BC7D-E5DC87CEA0ED}"/>
    <cellStyle name="Nota 9 7" xfId="19258" xr:uid="{248B2564-FC31-4C58-B942-632DB427160F}"/>
    <cellStyle name="Notas" xfId="7486" xr:uid="{00000000-0005-0000-0000-0000E41E0000}"/>
    <cellStyle name="Notas 10" xfId="7487" xr:uid="{00000000-0005-0000-0000-0000E51E0000}"/>
    <cellStyle name="Notas 10 2" xfId="7488" xr:uid="{00000000-0005-0000-0000-0000E61E0000}"/>
    <cellStyle name="Notas 10 2 2" xfId="7489" xr:uid="{00000000-0005-0000-0000-0000E71E0000}"/>
    <cellStyle name="Notas 10 2 2 2" xfId="19271" xr:uid="{133ED7E2-41FF-4DD0-83FF-9CA5FA2482BF}"/>
    <cellStyle name="Notas 10 2 3" xfId="7490" xr:uid="{00000000-0005-0000-0000-0000E81E0000}"/>
    <cellStyle name="Notas 10 2 3 2" xfId="19272" xr:uid="{946A6034-488D-4996-8B66-3716AF66DF3A}"/>
    <cellStyle name="Notas 10 2 4" xfId="7491" xr:uid="{00000000-0005-0000-0000-0000E91E0000}"/>
    <cellStyle name="Notas 10 2 4 2" xfId="19273" xr:uid="{8A1CA8DC-C0CD-4751-BA19-0B47CD04EF55}"/>
    <cellStyle name="Notas 10 2 5" xfId="7492" xr:uid="{00000000-0005-0000-0000-0000EA1E0000}"/>
    <cellStyle name="Notas 10 2 5 2" xfId="19274" xr:uid="{7E25BF9E-5452-48FD-9339-D7280845F72E}"/>
    <cellStyle name="Notas 10 2 6" xfId="19270" xr:uid="{898AB76B-C1DE-40CC-9212-3B5BB80AD5D3}"/>
    <cellStyle name="Notas 10 3" xfId="7493" xr:uid="{00000000-0005-0000-0000-0000EB1E0000}"/>
    <cellStyle name="Notas 10 3 2" xfId="19275" xr:uid="{0C7D5CA6-4064-4477-8221-F16EAAF41657}"/>
    <cellStyle name="Notas 10 4" xfId="7494" xr:uid="{00000000-0005-0000-0000-0000EC1E0000}"/>
    <cellStyle name="Notas 10 4 2" xfId="19276" xr:uid="{F62E28DD-94DB-4789-B944-4719ED4FE54A}"/>
    <cellStyle name="Notas 10 5" xfId="7495" xr:uid="{00000000-0005-0000-0000-0000ED1E0000}"/>
    <cellStyle name="Notas 10 5 2" xfId="19277" xr:uid="{6E8E42EF-E168-4E70-82CE-91C820EF948D}"/>
    <cellStyle name="Notas 10 6" xfId="7496" xr:uid="{00000000-0005-0000-0000-0000EE1E0000}"/>
    <cellStyle name="Notas 10 6 2" xfId="19278" xr:uid="{F6290834-DE03-4E08-85B6-A7D74C9FFA7C}"/>
    <cellStyle name="Notas 10 7" xfId="19269" xr:uid="{8829553D-D751-4826-9438-D32E97E352D5}"/>
    <cellStyle name="Notas 11" xfId="7497" xr:uid="{00000000-0005-0000-0000-0000EF1E0000}"/>
    <cellStyle name="Notas 11 2" xfId="7498" xr:uid="{00000000-0005-0000-0000-0000F01E0000}"/>
    <cellStyle name="Notas 11 2 2" xfId="7499" xr:uid="{00000000-0005-0000-0000-0000F11E0000}"/>
    <cellStyle name="Notas 11 2 2 2" xfId="19281" xr:uid="{E60D4174-38B8-4DC4-8F41-2E2F95243C47}"/>
    <cellStyle name="Notas 11 2 3" xfId="7500" xr:uid="{00000000-0005-0000-0000-0000F21E0000}"/>
    <cellStyle name="Notas 11 2 3 2" xfId="19282" xr:uid="{1CF81059-103F-447D-A9D7-728BCC6D2342}"/>
    <cellStyle name="Notas 11 2 4" xfId="7501" xr:uid="{00000000-0005-0000-0000-0000F31E0000}"/>
    <cellStyle name="Notas 11 2 4 2" xfId="19283" xr:uid="{8A9A1B84-A851-494A-AF57-245AA5171CF4}"/>
    <cellStyle name="Notas 11 2 5" xfId="7502" xr:uid="{00000000-0005-0000-0000-0000F41E0000}"/>
    <cellStyle name="Notas 11 2 5 2" xfId="19284" xr:uid="{3543E9B5-94DD-415B-BF7A-A06124F048DB}"/>
    <cellStyle name="Notas 11 2 6" xfId="19280" xr:uid="{280E16BE-29A8-43B7-BF08-B73F2B22559C}"/>
    <cellStyle name="Notas 11 3" xfId="7503" xr:uid="{00000000-0005-0000-0000-0000F51E0000}"/>
    <cellStyle name="Notas 11 3 2" xfId="19285" xr:uid="{DE70DB64-2F5D-4315-93C6-AE02BC72D283}"/>
    <cellStyle name="Notas 11 4" xfId="7504" xr:uid="{00000000-0005-0000-0000-0000F61E0000}"/>
    <cellStyle name="Notas 11 4 2" xfId="19286" xr:uid="{BCD8B371-BB46-4B44-B5BE-5ADDF7BA8CC2}"/>
    <cellStyle name="Notas 11 5" xfId="7505" xr:uid="{00000000-0005-0000-0000-0000F71E0000}"/>
    <cellStyle name="Notas 11 5 2" xfId="19287" xr:uid="{530D496A-5786-43AF-8558-D1DD4DFBB52E}"/>
    <cellStyle name="Notas 11 6" xfId="7506" xr:uid="{00000000-0005-0000-0000-0000F81E0000}"/>
    <cellStyle name="Notas 11 6 2" xfId="19288" xr:uid="{97E4F965-F4B8-4F9A-B64E-AFF972CB61CD}"/>
    <cellStyle name="Notas 11 7" xfId="19279" xr:uid="{3C8D1FD9-8BD2-445A-9A1A-78D6A09A1E7B}"/>
    <cellStyle name="Notas 12" xfId="7507" xr:uid="{00000000-0005-0000-0000-0000F91E0000}"/>
    <cellStyle name="Notas 12 2" xfId="7508" xr:uid="{00000000-0005-0000-0000-0000FA1E0000}"/>
    <cellStyle name="Notas 12 2 2" xfId="7509" xr:uid="{00000000-0005-0000-0000-0000FB1E0000}"/>
    <cellStyle name="Notas 12 2 2 2" xfId="19291" xr:uid="{8EB65836-6DAC-464B-AC39-112980CE8E10}"/>
    <cellStyle name="Notas 12 2 3" xfId="7510" xr:uid="{00000000-0005-0000-0000-0000FC1E0000}"/>
    <cellStyle name="Notas 12 2 3 2" xfId="19292" xr:uid="{2E752675-3B3F-49F1-9E32-BF10AA2C2DB6}"/>
    <cellStyle name="Notas 12 2 4" xfId="7511" xr:uid="{00000000-0005-0000-0000-0000FD1E0000}"/>
    <cellStyle name="Notas 12 2 4 2" xfId="19293" xr:uid="{018B9CFD-B0CC-446F-A0D2-89F37B6BD3C5}"/>
    <cellStyle name="Notas 12 2 5" xfId="7512" xr:uid="{00000000-0005-0000-0000-0000FE1E0000}"/>
    <cellStyle name="Notas 12 2 5 2" xfId="19294" xr:uid="{1EA58809-1887-4507-A3A9-6BB53140BBB9}"/>
    <cellStyle name="Notas 12 2 6" xfId="19290" xr:uid="{4CA7B306-548A-4F6B-846F-F68690A47281}"/>
    <cellStyle name="Notas 12 3" xfId="7513" xr:uid="{00000000-0005-0000-0000-0000FF1E0000}"/>
    <cellStyle name="Notas 12 3 2" xfId="19295" xr:uid="{FC461841-52F3-4DDE-8C3A-0D976421FEFA}"/>
    <cellStyle name="Notas 12 4" xfId="7514" xr:uid="{00000000-0005-0000-0000-0000001F0000}"/>
    <cellStyle name="Notas 12 4 2" xfId="19296" xr:uid="{2D5A83E9-C7EC-47E8-81E7-36D4C1CBB27C}"/>
    <cellStyle name="Notas 12 5" xfId="7515" xr:uid="{00000000-0005-0000-0000-0000011F0000}"/>
    <cellStyle name="Notas 12 5 2" xfId="19297" xr:uid="{101A41E1-6017-4D3C-8285-26CC513E2857}"/>
    <cellStyle name="Notas 12 6" xfId="7516" xr:uid="{00000000-0005-0000-0000-0000021F0000}"/>
    <cellStyle name="Notas 12 6 2" xfId="19298" xr:uid="{D9962C65-5F7A-4857-B350-57E2B41370A1}"/>
    <cellStyle name="Notas 12 7" xfId="19289" xr:uid="{0F3F49B1-9D44-4214-8D51-50F889BE48D6}"/>
    <cellStyle name="Notas 13" xfId="7517" xr:uid="{00000000-0005-0000-0000-0000031F0000}"/>
    <cellStyle name="Notas 13 2" xfId="7518" xr:uid="{00000000-0005-0000-0000-0000041F0000}"/>
    <cellStyle name="Notas 13 2 2" xfId="7519" xr:uid="{00000000-0005-0000-0000-0000051F0000}"/>
    <cellStyle name="Notas 13 2 2 2" xfId="19301" xr:uid="{F76AF31F-8EAC-4AE4-AB54-5774B441854F}"/>
    <cellStyle name="Notas 13 2 3" xfId="7520" xr:uid="{00000000-0005-0000-0000-0000061F0000}"/>
    <cellStyle name="Notas 13 2 3 2" xfId="19302" xr:uid="{46B01CB2-DC6D-4AF8-A15D-9886BC3C5E60}"/>
    <cellStyle name="Notas 13 2 4" xfId="7521" xr:uid="{00000000-0005-0000-0000-0000071F0000}"/>
    <cellStyle name="Notas 13 2 4 2" xfId="19303" xr:uid="{19C608B3-D8EF-4706-8FD1-78A4223B3FBD}"/>
    <cellStyle name="Notas 13 2 5" xfId="7522" xr:uid="{00000000-0005-0000-0000-0000081F0000}"/>
    <cellStyle name="Notas 13 2 5 2" xfId="19304" xr:uid="{0EA607C4-FC3B-4DBA-AE3B-9B04ADEB9459}"/>
    <cellStyle name="Notas 13 2 6" xfId="19300" xr:uid="{7EF9FCCD-9097-48E8-947F-D6F9ECEF9200}"/>
    <cellStyle name="Notas 13 3" xfId="7523" xr:uid="{00000000-0005-0000-0000-0000091F0000}"/>
    <cellStyle name="Notas 13 3 2" xfId="19305" xr:uid="{0BC6ADD8-7C1A-4866-93B4-85DDD4A7BFCF}"/>
    <cellStyle name="Notas 13 4" xfId="7524" xr:uid="{00000000-0005-0000-0000-00000A1F0000}"/>
    <cellStyle name="Notas 13 4 2" xfId="19306" xr:uid="{47A339C1-3E2B-4C0B-B003-124DBD47AED3}"/>
    <cellStyle name="Notas 13 5" xfId="7525" xr:uid="{00000000-0005-0000-0000-00000B1F0000}"/>
    <cellStyle name="Notas 13 5 2" xfId="19307" xr:uid="{D164AEBB-1B71-4574-9B88-6918DCCFDBCB}"/>
    <cellStyle name="Notas 13 6" xfId="7526" xr:uid="{00000000-0005-0000-0000-00000C1F0000}"/>
    <cellStyle name="Notas 13 6 2" xfId="19308" xr:uid="{C7E0411B-5CAB-45E1-9939-847D4BA73668}"/>
    <cellStyle name="Notas 13 7" xfId="19299" xr:uid="{FE2D3416-AC56-41DF-83FE-3AB5514760F7}"/>
    <cellStyle name="Notas 14" xfId="7527" xr:uid="{00000000-0005-0000-0000-00000D1F0000}"/>
    <cellStyle name="Notas 14 2" xfId="7528" xr:uid="{00000000-0005-0000-0000-00000E1F0000}"/>
    <cellStyle name="Notas 14 2 2" xfId="7529" xr:uid="{00000000-0005-0000-0000-00000F1F0000}"/>
    <cellStyle name="Notas 14 2 2 2" xfId="19311" xr:uid="{FEB1F7FD-F7B5-4444-BDBC-1F605226DA92}"/>
    <cellStyle name="Notas 14 2 3" xfId="7530" xr:uid="{00000000-0005-0000-0000-0000101F0000}"/>
    <cellStyle name="Notas 14 2 3 2" xfId="19312" xr:uid="{04CF11B7-A964-4E92-9CBC-D22393CF4EFB}"/>
    <cellStyle name="Notas 14 2 4" xfId="7531" xr:uid="{00000000-0005-0000-0000-0000111F0000}"/>
    <cellStyle name="Notas 14 2 4 2" xfId="19313" xr:uid="{55A16EFD-F1E5-47B9-A8B3-C4BB101D591D}"/>
    <cellStyle name="Notas 14 2 5" xfId="7532" xr:uid="{00000000-0005-0000-0000-0000121F0000}"/>
    <cellStyle name="Notas 14 2 5 2" xfId="19314" xr:uid="{65F312FD-B66A-4641-A984-A33DCDE3D7D5}"/>
    <cellStyle name="Notas 14 2 6" xfId="19310" xr:uid="{DD29E278-3636-485C-A115-559BF49A42B2}"/>
    <cellStyle name="Notas 14 3" xfId="7533" xr:uid="{00000000-0005-0000-0000-0000131F0000}"/>
    <cellStyle name="Notas 14 3 2" xfId="19315" xr:uid="{58A33661-DF41-442C-91E7-8778A99D485B}"/>
    <cellStyle name="Notas 14 4" xfId="7534" xr:uid="{00000000-0005-0000-0000-0000141F0000}"/>
    <cellStyle name="Notas 14 4 2" xfId="19316" xr:uid="{CA62F4C5-55D7-4385-A06C-183BD9433819}"/>
    <cellStyle name="Notas 14 5" xfId="7535" xr:uid="{00000000-0005-0000-0000-0000151F0000}"/>
    <cellStyle name="Notas 14 5 2" xfId="19317" xr:uid="{3F46E051-3C68-4B91-B3D2-DFDEAA4D958D}"/>
    <cellStyle name="Notas 14 6" xfId="7536" xr:uid="{00000000-0005-0000-0000-0000161F0000}"/>
    <cellStyle name="Notas 14 6 2" xfId="19318" xr:uid="{A0B24DD6-EEEF-4ED2-A4F4-03CF48A9BDC2}"/>
    <cellStyle name="Notas 14 7" xfId="19309" xr:uid="{58C11128-F60A-4FB7-A9EF-2E1501311804}"/>
    <cellStyle name="Notas 15" xfId="7537" xr:uid="{00000000-0005-0000-0000-0000171F0000}"/>
    <cellStyle name="Notas 15 2" xfId="7538" xr:uid="{00000000-0005-0000-0000-0000181F0000}"/>
    <cellStyle name="Notas 15 2 2" xfId="7539" xr:uid="{00000000-0005-0000-0000-0000191F0000}"/>
    <cellStyle name="Notas 15 2 2 2" xfId="19321" xr:uid="{9DA6AA77-2787-460D-9A33-1459553423E5}"/>
    <cellStyle name="Notas 15 2 3" xfId="7540" xr:uid="{00000000-0005-0000-0000-00001A1F0000}"/>
    <cellStyle name="Notas 15 2 3 2" xfId="19322" xr:uid="{8145540E-1656-4F94-8BAC-74823398023E}"/>
    <cellStyle name="Notas 15 2 4" xfId="7541" xr:uid="{00000000-0005-0000-0000-00001B1F0000}"/>
    <cellStyle name="Notas 15 2 4 2" xfId="19323" xr:uid="{B78A306A-5453-4483-94CF-2766F8606925}"/>
    <cellStyle name="Notas 15 2 5" xfId="7542" xr:uid="{00000000-0005-0000-0000-00001C1F0000}"/>
    <cellStyle name="Notas 15 2 5 2" xfId="19324" xr:uid="{60589A35-EE74-496D-84C1-26AA279EDFB7}"/>
    <cellStyle name="Notas 15 2 6" xfId="19320" xr:uid="{FFE0F787-9C03-44BD-9829-ACF0C19144C2}"/>
    <cellStyle name="Notas 15 3" xfId="7543" xr:uid="{00000000-0005-0000-0000-00001D1F0000}"/>
    <cellStyle name="Notas 15 3 2" xfId="19325" xr:uid="{E95B72AD-69A8-4A59-8131-4CB9BEBCC4A9}"/>
    <cellStyle name="Notas 15 4" xfId="7544" xr:uid="{00000000-0005-0000-0000-00001E1F0000}"/>
    <cellStyle name="Notas 15 4 2" xfId="19326" xr:uid="{AA62DEA4-7518-47FD-AB53-55A29B2E24CD}"/>
    <cellStyle name="Notas 15 5" xfId="7545" xr:uid="{00000000-0005-0000-0000-00001F1F0000}"/>
    <cellStyle name="Notas 15 5 2" xfId="19327" xr:uid="{BC3082F4-DF47-4AB7-87DF-3B13FFD26EA5}"/>
    <cellStyle name="Notas 15 6" xfId="7546" xr:uid="{00000000-0005-0000-0000-0000201F0000}"/>
    <cellStyle name="Notas 15 6 2" xfId="19328" xr:uid="{327F528D-862B-4C2E-92DB-636EC8149E35}"/>
    <cellStyle name="Notas 15 7" xfId="19319" xr:uid="{6B7ECEDB-5D6C-4C03-8DE8-583900807963}"/>
    <cellStyle name="Notas 16" xfId="7547" xr:uid="{00000000-0005-0000-0000-0000211F0000}"/>
    <cellStyle name="Notas 16 2" xfId="7548" xr:uid="{00000000-0005-0000-0000-0000221F0000}"/>
    <cellStyle name="Notas 16 2 2" xfId="7549" xr:uid="{00000000-0005-0000-0000-0000231F0000}"/>
    <cellStyle name="Notas 16 2 2 2" xfId="19331" xr:uid="{BA3D8EE5-B5FB-46CB-9EC5-F6E5877404FC}"/>
    <cellStyle name="Notas 16 2 3" xfId="7550" xr:uid="{00000000-0005-0000-0000-0000241F0000}"/>
    <cellStyle name="Notas 16 2 3 2" xfId="19332" xr:uid="{494928BB-AF0E-42D1-A1FB-918F44C273B3}"/>
    <cellStyle name="Notas 16 2 4" xfId="7551" xr:uid="{00000000-0005-0000-0000-0000251F0000}"/>
    <cellStyle name="Notas 16 2 4 2" xfId="19333" xr:uid="{C5F968B2-D3DA-410E-8D36-0FEE35246B5E}"/>
    <cellStyle name="Notas 16 2 5" xfId="7552" xr:uid="{00000000-0005-0000-0000-0000261F0000}"/>
    <cellStyle name="Notas 16 2 5 2" xfId="19334" xr:uid="{A646C7F1-9B66-4B50-BA68-D6C4BDBD51E2}"/>
    <cellStyle name="Notas 16 2 6" xfId="19330" xr:uid="{F5A43396-1667-4974-BBF2-9E2D86492DF5}"/>
    <cellStyle name="Notas 16 3" xfId="7553" xr:uid="{00000000-0005-0000-0000-0000271F0000}"/>
    <cellStyle name="Notas 16 3 2" xfId="19335" xr:uid="{1AED5613-4D8E-470C-9C94-4B7E0D9FB513}"/>
    <cellStyle name="Notas 16 4" xfId="7554" xr:uid="{00000000-0005-0000-0000-0000281F0000}"/>
    <cellStyle name="Notas 16 4 2" xfId="19336" xr:uid="{71F9F3BE-4F01-4356-A8E1-AD20BCFD956F}"/>
    <cellStyle name="Notas 16 5" xfId="7555" xr:uid="{00000000-0005-0000-0000-0000291F0000}"/>
    <cellStyle name="Notas 16 5 2" xfId="19337" xr:uid="{08C78C80-C932-4269-979D-3CA207290B52}"/>
    <cellStyle name="Notas 16 6" xfId="7556" xr:uid="{00000000-0005-0000-0000-00002A1F0000}"/>
    <cellStyle name="Notas 16 6 2" xfId="19338" xr:uid="{CD60CDDF-597E-434D-9BD1-A47EDEF2D859}"/>
    <cellStyle name="Notas 16 7" xfId="19329" xr:uid="{311FD2D2-A4FF-433B-9D5C-DE322106FBBB}"/>
    <cellStyle name="Notas 17" xfId="7557" xr:uid="{00000000-0005-0000-0000-00002B1F0000}"/>
    <cellStyle name="Notas 17 2" xfId="7558" xr:uid="{00000000-0005-0000-0000-00002C1F0000}"/>
    <cellStyle name="Notas 17 2 2" xfId="7559" xr:uid="{00000000-0005-0000-0000-00002D1F0000}"/>
    <cellStyle name="Notas 17 2 2 2" xfId="19341" xr:uid="{0A7F545F-B871-472A-BC6F-DEA382C481B0}"/>
    <cellStyle name="Notas 17 2 3" xfId="7560" xr:uid="{00000000-0005-0000-0000-00002E1F0000}"/>
    <cellStyle name="Notas 17 2 3 2" xfId="19342" xr:uid="{1A1FFF6B-7700-4902-A4FE-5D8EA3956C0E}"/>
    <cellStyle name="Notas 17 2 4" xfId="7561" xr:uid="{00000000-0005-0000-0000-00002F1F0000}"/>
    <cellStyle name="Notas 17 2 4 2" xfId="19343" xr:uid="{6F3D3366-825D-4064-A2F0-F4346D8D3AFF}"/>
    <cellStyle name="Notas 17 2 5" xfId="7562" xr:uid="{00000000-0005-0000-0000-0000301F0000}"/>
    <cellStyle name="Notas 17 2 5 2" xfId="19344" xr:uid="{31D8CE16-58C4-4894-895C-D68C14695182}"/>
    <cellStyle name="Notas 17 2 6" xfId="19340" xr:uid="{7C096A81-0C84-4874-85CC-13E4C5A76361}"/>
    <cellStyle name="Notas 17 3" xfId="7563" xr:uid="{00000000-0005-0000-0000-0000311F0000}"/>
    <cellStyle name="Notas 17 3 2" xfId="19345" xr:uid="{5E2341A1-10B6-49D0-A84C-B2BD00BF4FBD}"/>
    <cellStyle name="Notas 17 4" xfId="7564" xr:uid="{00000000-0005-0000-0000-0000321F0000}"/>
    <cellStyle name="Notas 17 4 2" xfId="19346" xr:uid="{A3B7A762-5A27-4368-B438-0C74D8A49FA4}"/>
    <cellStyle name="Notas 17 5" xfId="7565" xr:uid="{00000000-0005-0000-0000-0000331F0000}"/>
    <cellStyle name="Notas 17 5 2" xfId="19347" xr:uid="{9A644C7C-3945-4485-8967-B2AA61B2204E}"/>
    <cellStyle name="Notas 17 6" xfId="7566" xr:uid="{00000000-0005-0000-0000-0000341F0000}"/>
    <cellStyle name="Notas 17 6 2" xfId="19348" xr:uid="{AB0CAD4B-3C6A-44DB-91AE-8BD32255B069}"/>
    <cellStyle name="Notas 17 7" xfId="19339" xr:uid="{75BDEE3E-7C5C-41B6-9606-64553F278B45}"/>
    <cellStyle name="Notas 18" xfId="7567" xr:uid="{00000000-0005-0000-0000-0000351F0000}"/>
    <cellStyle name="Notas 18 2" xfId="7568" xr:uid="{00000000-0005-0000-0000-0000361F0000}"/>
    <cellStyle name="Notas 18 2 2" xfId="7569" xr:uid="{00000000-0005-0000-0000-0000371F0000}"/>
    <cellStyle name="Notas 18 2 2 2" xfId="19351" xr:uid="{8DD38A54-3B8C-4B59-AD63-2A0B315DDAD6}"/>
    <cellStyle name="Notas 18 2 3" xfId="7570" xr:uid="{00000000-0005-0000-0000-0000381F0000}"/>
    <cellStyle name="Notas 18 2 3 2" xfId="19352" xr:uid="{7496302E-A112-423C-A38A-11997CDCA056}"/>
    <cellStyle name="Notas 18 2 4" xfId="7571" xr:uid="{00000000-0005-0000-0000-0000391F0000}"/>
    <cellStyle name="Notas 18 2 4 2" xfId="19353" xr:uid="{15946F5D-3BDC-493F-B374-3DC8BEC2BB44}"/>
    <cellStyle name="Notas 18 2 5" xfId="7572" xr:uid="{00000000-0005-0000-0000-00003A1F0000}"/>
    <cellStyle name="Notas 18 2 5 2" xfId="19354" xr:uid="{E8715327-DFFD-4600-9E4E-8F6BB7052F06}"/>
    <cellStyle name="Notas 18 2 6" xfId="19350" xr:uid="{60EBF8F0-4EF8-4CB8-9686-723A7123B0E6}"/>
    <cellStyle name="Notas 18 3" xfId="7573" xr:uid="{00000000-0005-0000-0000-00003B1F0000}"/>
    <cellStyle name="Notas 18 3 2" xfId="19355" xr:uid="{292A656F-C159-4CCC-B958-FEFB9A04578A}"/>
    <cellStyle name="Notas 18 4" xfId="7574" xr:uid="{00000000-0005-0000-0000-00003C1F0000}"/>
    <cellStyle name="Notas 18 4 2" xfId="19356" xr:uid="{75E6A88C-BE1A-4902-8D34-C29972C50432}"/>
    <cellStyle name="Notas 18 5" xfId="7575" xr:uid="{00000000-0005-0000-0000-00003D1F0000}"/>
    <cellStyle name="Notas 18 5 2" xfId="19357" xr:uid="{CE5B78C3-516A-4F0F-9C2F-253F851C58EC}"/>
    <cellStyle name="Notas 18 6" xfId="7576" xr:uid="{00000000-0005-0000-0000-00003E1F0000}"/>
    <cellStyle name="Notas 18 6 2" xfId="19358" xr:uid="{B4EDDD78-3D08-4DC1-A5B8-52E0A6109548}"/>
    <cellStyle name="Notas 18 7" xfId="19349" xr:uid="{D517D68E-6B0E-4838-BAE0-88251997E667}"/>
    <cellStyle name="Notas 19" xfId="7577" xr:uid="{00000000-0005-0000-0000-00003F1F0000}"/>
    <cellStyle name="Notas 19 2" xfId="7578" xr:uid="{00000000-0005-0000-0000-0000401F0000}"/>
    <cellStyle name="Notas 19 2 2" xfId="19360" xr:uid="{BD1FD63C-D3FE-4EE8-A5EE-297AA23B4C33}"/>
    <cellStyle name="Notas 19 3" xfId="7579" xr:uid="{00000000-0005-0000-0000-0000411F0000}"/>
    <cellStyle name="Notas 19 3 2" xfId="19361" xr:uid="{47054DB2-42EC-4154-92D7-6300C5F91F89}"/>
    <cellStyle name="Notas 19 4" xfId="7580" xr:uid="{00000000-0005-0000-0000-0000421F0000}"/>
    <cellStyle name="Notas 19 4 2" xfId="19362" xr:uid="{13C04B63-DE73-4533-8665-B55B1406B357}"/>
    <cellStyle name="Notas 19 5" xfId="7581" xr:uid="{00000000-0005-0000-0000-0000431F0000}"/>
    <cellStyle name="Notas 19 5 2" xfId="19363" xr:uid="{58B2CED0-1599-46F2-9C66-274F24B61DB5}"/>
    <cellStyle name="Notas 19 6" xfId="19359" xr:uid="{6A9CE403-08EE-497B-ADF0-35D3F0F27E34}"/>
    <cellStyle name="Notas 2" xfId="7582" xr:uid="{00000000-0005-0000-0000-0000441F0000}"/>
    <cellStyle name="Notas 2 2" xfId="7583" xr:uid="{00000000-0005-0000-0000-0000451F0000}"/>
    <cellStyle name="Notas 2 2 2" xfId="7584" xr:uid="{00000000-0005-0000-0000-0000461F0000}"/>
    <cellStyle name="Notas 2 2 2 2" xfId="19366" xr:uid="{290D84C6-0000-41FA-B867-169EFB3C233E}"/>
    <cellStyle name="Notas 2 2 3" xfId="7585" xr:uid="{00000000-0005-0000-0000-0000471F0000}"/>
    <cellStyle name="Notas 2 2 3 2" xfId="19367" xr:uid="{B138382A-1452-4BC0-BB72-05323D9542E8}"/>
    <cellStyle name="Notas 2 2 4" xfId="7586" xr:uid="{00000000-0005-0000-0000-0000481F0000}"/>
    <cellStyle name="Notas 2 2 4 2" xfId="19368" xr:uid="{8D01A7E9-8FD9-41F3-B408-5FE24FBC53D4}"/>
    <cellStyle name="Notas 2 2 5" xfId="7587" xr:uid="{00000000-0005-0000-0000-0000491F0000}"/>
    <cellStyle name="Notas 2 2 5 2" xfId="19369" xr:uid="{A7B58983-BB10-4565-B4FC-89BF6A5C7326}"/>
    <cellStyle name="Notas 2 2 6" xfId="19365" xr:uid="{137C4DDB-D4CD-476A-8373-6565E32FAF99}"/>
    <cellStyle name="Notas 2 3" xfId="7588" xr:uid="{00000000-0005-0000-0000-00004A1F0000}"/>
    <cellStyle name="Notas 2 3 2" xfId="19370" xr:uid="{3C63FC61-2E38-4411-8649-4CEACB1606DA}"/>
    <cellStyle name="Notas 2 4" xfId="7589" xr:uid="{00000000-0005-0000-0000-00004B1F0000}"/>
    <cellStyle name="Notas 2 4 2" xfId="19371" xr:uid="{14B82D2B-E883-4512-91B3-78A2D26261A5}"/>
    <cellStyle name="Notas 2 5" xfId="7590" xr:uid="{00000000-0005-0000-0000-00004C1F0000}"/>
    <cellStyle name="Notas 2 5 2" xfId="19372" xr:uid="{9D6B63BF-8936-464F-AEDE-C4B62463AC0E}"/>
    <cellStyle name="Notas 2 6" xfId="7591" xr:uid="{00000000-0005-0000-0000-00004D1F0000}"/>
    <cellStyle name="Notas 2 6 2" xfId="19373" xr:uid="{B95FC198-F9B1-4255-AB9A-754C17007AE5}"/>
    <cellStyle name="Notas 2 7" xfId="19364" xr:uid="{373D4493-43ED-4095-B92D-CCF83C3309FA}"/>
    <cellStyle name="Notas 20" xfId="7592" xr:uid="{00000000-0005-0000-0000-00004E1F0000}"/>
    <cellStyle name="Notas 20 2" xfId="19374" xr:uid="{62B02E59-F779-4735-8DE5-FE3AF9C16FA9}"/>
    <cellStyle name="Notas 21" xfId="7593" xr:uid="{00000000-0005-0000-0000-00004F1F0000}"/>
    <cellStyle name="Notas 21 2" xfId="19375" xr:uid="{7F90EFBB-152E-4BE8-AEF2-750075BE82D7}"/>
    <cellStyle name="Notas 22" xfId="7594" xr:uid="{00000000-0005-0000-0000-0000501F0000}"/>
    <cellStyle name="Notas 22 2" xfId="19376" xr:uid="{6A15937E-8159-4BCB-A3A4-5B7573AF085E}"/>
    <cellStyle name="Notas 23" xfId="7595" xr:uid="{00000000-0005-0000-0000-0000511F0000}"/>
    <cellStyle name="Notas 23 2" xfId="19377" xr:uid="{D0317BF0-6979-4EDD-8C88-77E85277E60F}"/>
    <cellStyle name="Notas 24" xfId="15008" xr:uid="{00000000-0005-0000-0000-0000521F0000}"/>
    <cellStyle name="Notas 24 2" xfId="25740" xr:uid="{481C10CE-FF1E-47BB-8CF2-E53AC8B2057D}"/>
    <cellStyle name="Notas 25" xfId="19268" xr:uid="{DEF379CF-0CB0-4A20-A0E7-2B0D1CCA142C}"/>
    <cellStyle name="Notas 3" xfId="7596" xr:uid="{00000000-0005-0000-0000-0000531F0000}"/>
    <cellStyle name="Notas 3 2" xfId="7597" xr:uid="{00000000-0005-0000-0000-0000541F0000}"/>
    <cellStyle name="Notas 3 2 2" xfId="7598" xr:uid="{00000000-0005-0000-0000-0000551F0000}"/>
    <cellStyle name="Notas 3 2 2 2" xfId="19380" xr:uid="{5EBEED40-1952-4165-B6E0-D8F172FFCBEB}"/>
    <cellStyle name="Notas 3 2 3" xfId="7599" xr:uid="{00000000-0005-0000-0000-0000561F0000}"/>
    <cellStyle name="Notas 3 2 3 2" xfId="19381" xr:uid="{B8641365-3BDD-433F-B69C-E3BD49C65A8B}"/>
    <cellStyle name="Notas 3 2 4" xfId="7600" xr:uid="{00000000-0005-0000-0000-0000571F0000}"/>
    <cellStyle name="Notas 3 2 4 2" xfId="19382" xr:uid="{52A0CC1B-D61A-4DA2-8912-01522C1AB50D}"/>
    <cellStyle name="Notas 3 2 5" xfId="7601" xr:uid="{00000000-0005-0000-0000-0000581F0000}"/>
    <cellStyle name="Notas 3 2 5 2" xfId="19383" xr:uid="{B96C9EC7-7618-488E-8317-6F22E7DFB201}"/>
    <cellStyle name="Notas 3 2 6" xfId="19379" xr:uid="{7C71D7F7-4625-4A72-A15B-1ACDB9890C53}"/>
    <cellStyle name="Notas 3 3" xfId="7602" xr:uid="{00000000-0005-0000-0000-0000591F0000}"/>
    <cellStyle name="Notas 3 3 2" xfId="19384" xr:uid="{B1DA1294-C10E-4D84-9836-627FF02457B7}"/>
    <cellStyle name="Notas 3 4" xfId="7603" xr:uid="{00000000-0005-0000-0000-00005A1F0000}"/>
    <cellStyle name="Notas 3 4 2" xfId="19385" xr:uid="{B4BC5085-FF68-47B0-AE68-1579F59D64A2}"/>
    <cellStyle name="Notas 3 5" xfId="7604" xr:uid="{00000000-0005-0000-0000-00005B1F0000}"/>
    <cellStyle name="Notas 3 5 2" xfId="19386" xr:uid="{028BDCFC-4361-48DB-922C-5FD36AE5D6BA}"/>
    <cellStyle name="Notas 3 6" xfId="7605" xr:uid="{00000000-0005-0000-0000-00005C1F0000}"/>
    <cellStyle name="Notas 3 6 2" xfId="19387" xr:uid="{898F5857-82A7-4209-A995-2462175538F0}"/>
    <cellStyle name="Notas 3 7" xfId="19378" xr:uid="{2F84698C-E3B8-4AB8-81C1-B1D95210327E}"/>
    <cellStyle name="Notas 4" xfId="7606" xr:uid="{00000000-0005-0000-0000-00005D1F0000}"/>
    <cellStyle name="Notas 4 2" xfId="7607" xr:uid="{00000000-0005-0000-0000-00005E1F0000}"/>
    <cellStyle name="Notas 4 2 2" xfId="7608" xr:uid="{00000000-0005-0000-0000-00005F1F0000}"/>
    <cellStyle name="Notas 4 2 2 2" xfId="19390" xr:uid="{BDE77FF3-F22C-4CF3-92FB-C1FD9EEBE511}"/>
    <cellStyle name="Notas 4 2 3" xfId="7609" xr:uid="{00000000-0005-0000-0000-0000601F0000}"/>
    <cellStyle name="Notas 4 2 3 2" xfId="19391" xr:uid="{54804F56-E604-4F6E-8ADE-280CE40A907A}"/>
    <cellStyle name="Notas 4 2 4" xfId="7610" xr:uid="{00000000-0005-0000-0000-0000611F0000}"/>
    <cellStyle name="Notas 4 2 4 2" xfId="19392" xr:uid="{D91ECED1-229B-4FB1-A812-E564863CB96B}"/>
    <cellStyle name="Notas 4 2 5" xfId="7611" xr:uid="{00000000-0005-0000-0000-0000621F0000}"/>
    <cellStyle name="Notas 4 2 5 2" xfId="19393" xr:uid="{8411797C-C1BC-4C87-B7C5-CD65D30D195F}"/>
    <cellStyle name="Notas 4 2 6" xfId="19389" xr:uid="{B0EA9BFA-ACBF-4F78-A639-E69CD88CCCF4}"/>
    <cellStyle name="Notas 4 3" xfId="7612" xr:uid="{00000000-0005-0000-0000-0000631F0000}"/>
    <cellStyle name="Notas 4 3 2" xfId="19394" xr:uid="{09843A15-0F41-4D83-BB6C-C1DB610480B8}"/>
    <cellStyle name="Notas 4 4" xfId="7613" xr:uid="{00000000-0005-0000-0000-0000641F0000}"/>
    <cellStyle name="Notas 4 4 2" xfId="19395" xr:uid="{36A4AD63-43AE-4A05-8544-0196655CC660}"/>
    <cellStyle name="Notas 4 5" xfId="7614" xr:uid="{00000000-0005-0000-0000-0000651F0000}"/>
    <cellStyle name="Notas 4 5 2" xfId="19396" xr:uid="{CD9C46B0-A61E-4587-9B1F-67E03371C8BE}"/>
    <cellStyle name="Notas 4 6" xfId="7615" xr:uid="{00000000-0005-0000-0000-0000661F0000}"/>
    <cellStyle name="Notas 4 6 2" xfId="19397" xr:uid="{F5F7D770-A90A-4CDA-95A8-42F83BBED808}"/>
    <cellStyle name="Notas 4 7" xfId="19388" xr:uid="{B1FE4877-B24D-4E96-83F1-121FFC2E64BF}"/>
    <cellStyle name="Notas 5" xfId="7616" xr:uid="{00000000-0005-0000-0000-0000671F0000}"/>
    <cellStyle name="Notas 5 2" xfId="7617" xr:uid="{00000000-0005-0000-0000-0000681F0000}"/>
    <cellStyle name="Notas 5 2 2" xfId="7618" xr:uid="{00000000-0005-0000-0000-0000691F0000}"/>
    <cellStyle name="Notas 5 2 2 2" xfId="19400" xr:uid="{44425B53-52BD-4D7F-8BF3-C3DF7E20683B}"/>
    <cellStyle name="Notas 5 2 3" xfId="7619" xr:uid="{00000000-0005-0000-0000-00006A1F0000}"/>
    <cellStyle name="Notas 5 2 3 2" xfId="19401" xr:uid="{6813AD9D-B4AD-446E-8DC8-A647CDF36843}"/>
    <cellStyle name="Notas 5 2 4" xfId="7620" xr:uid="{00000000-0005-0000-0000-00006B1F0000}"/>
    <cellStyle name="Notas 5 2 4 2" xfId="19402" xr:uid="{C8640FBF-AE04-437D-9491-DF8E01D44698}"/>
    <cellStyle name="Notas 5 2 5" xfId="7621" xr:uid="{00000000-0005-0000-0000-00006C1F0000}"/>
    <cellStyle name="Notas 5 2 5 2" xfId="19403" xr:uid="{E4D1990B-2801-4A95-939C-D53EEF2EBC4D}"/>
    <cellStyle name="Notas 5 2 6" xfId="19399" xr:uid="{8B6B9FD2-8847-41F3-A03C-9213CF8B9CF8}"/>
    <cellStyle name="Notas 5 3" xfId="7622" xr:uid="{00000000-0005-0000-0000-00006D1F0000}"/>
    <cellStyle name="Notas 5 3 2" xfId="19404" xr:uid="{33D1F0D7-10C8-4DEE-81EB-58E0DB007E79}"/>
    <cellStyle name="Notas 5 4" xfId="7623" xr:uid="{00000000-0005-0000-0000-00006E1F0000}"/>
    <cellStyle name="Notas 5 4 2" xfId="19405" xr:uid="{CC893F1C-0839-4E64-B58E-83F40CBAE7F4}"/>
    <cellStyle name="Notas 5 5" xfId="7624" xr:uid="{00000000-0005-0000-0000-00006F1F0000}"/>
    <cellStyle name="Notas 5 5 2" xfId="19406" xr:uid="{DFE6B2F5-B5D9-4F12-9B0D-0D800C94A27B}"/>
    <cellStyle name="Notas 5 6" xfId="7625" xr:uid="{00000000-0005-0000-0000-0000701F0000}"/>
    <cellStyle name="Notas 5 6 2" xfId="19407" xr:uid="{431FE54C-75B9-42C0-978E-6CE97FD0CFFA}"/>
    <cellStyle name="Notas 5 7" xfId="19398" xr:uid="{81E62B74-8FF1-4B18-8C4A-4D8196FF0969}"/>
    <cellStyle name="Notas 6" xfId="7626" xr:uid="{00000000-0005-0000-0000-0000711F0000}"/>
    <cellStyle name="Notas 6 2" xfId="7627" xr:uid="{00000000-0005-0000-0000-0000721F0000}"/>
    <cellStyle name="Notas 6 2 2" xfId="7628" xr:uid="{00000000-0005-0000-0000-0000731F0000}"/>
    <cellStyle name="Notas 6 2 2 2" xfId="19410" xr:uid="{EBFB60B0-F565-4F72-9C31-FF774F9EB07D}"/>
    <cellStyle name="Notas 6 2 3" xfId="7629" xr:uid="{00000000-0005-0000-0000-0000741F0000}"/>
    <cellStyle name="Notas 6 2 3 2" xfId="19411" xr:uid="{ABF19FF4-5AC8-419E-8777-73FA0DA6A3F0}"/>
    <cellStyle name="Notas 6 2 4" xfId="7630" xr:uid="{00000000-0005-0000-0000-0000751F0000}"/>
    <cellStyle name="Notas 6 2 4 2" xfId="19412" xr:uid="{34503EA4-C38B-4BBD-A601-6147F6D5491D}"/>
    <cellStyle name="Notas 6 2 5" xfId="7631" xr:uid="{00000000-0005-0000-0000-0000761F0000}"/>
    <cellStyle name="Notas 6 2 5 2" xfId="19413" xr:uid="{3D0D60A8-B029-4A1E-B95E-215390E0520A}"/>
    <cellStyle name="Notas 6 2 6" xfId="19409" xr:uid="{5EC71DB2-8867-4414-A162-135230D5ECD7}"/>
    <cellStyle name="Notas 6 3" xfId="7632" xr:uid="{00000000-0005-0000-0000-0000771F0000}"/>
    <cellStyle name="Notas 6 3 2" xfId="19414" xr:uid="{94D2057E-0B46-49A4-9D33-92245E5C2B30}"/>
    <cellStyle name="Notas 6 4" xfId="7633" xr:uid="{00000000-0005-0000-0000-0000781F0000}"/>
    <cellStyle name="Notas 6 4 2" xfId="19415" xr:uid="{B9016BD0-E8DD-4A37-B788-F00D6CB56EE7}"/>
    <cellStyle name="Notas 6 5" xfId="7634" xr:uid="{00000000-0005-0000-0000-0000791F0000}"/>
    <cellStyle name="Notas 6 5 2" xfId="19416" xr:uid="{7BE268FA-5C70-44C9-B8BF-9DC3AC99ACC7}"/>
    <cellStyle name="Notas 6 6" xfId="7635" xr:uid="{00000000-0005-0000-0000-00007A1F0000}"/>
    <cellStyle name="Notas 6 6 2" xfId="19417" xr:uid="{94D2D30A-BAC7-43EF-A41C-8B8A5DAACAB7}"/>
    <cellStyle name="Notas 6 7" xfId="19408" xr:uid="{6F7F321B-D149-4C1F-8734-9A693D7E5E62}"/>
    <cellStyle name="Notas 7" xfId="7636" xr:uid="{00000000-0005-0000-0000-00007B1F0000}"/>
    <cellStyle name="Notas 7 2" xfId="7637" xr:uid="{00000000-0005-0000-0000-00007C1F0000}"/>
    <cellStyle name="Notas 7 2 2" xfId="7638" xr:uid="{00000000-0005-0000-0000-00007D1F0000}"/>
    <cellStyle name="Notas 7 2 2 2" xfId="19420" xr:uid="{9C044A4D-B6D9-441F-BC68-1AD2DB8A5B59}"/>
    <cellStyle name="Notas 7 2 3" xfId="7639" xr:uid="{00000000-0005-0000-0000-00007E1F0000}"/>
    <cellStyle name="Notas 7 2 3 2" xfId="19421" xr:uid="{34398E42-BBA0-4ED8-B95E-635D793B1D32}"/>
    <cellStyle name="Notas 7 2 4" xfId="7640" xr:uid="{00000000-0005-0000-0000-00007F1F0000}"/>
    <cellStyle name="Notas 7 2 4 2" xfId="19422" xr:uid="{0BB1DDEF-A813-4921-B1D2-37293DC117F9}"/>
    <cellStyle name="Notas 7 2 5" xfId="7641" xr:uid="{00000000-0005-0000-0000-0000801F0000}"/>
    <cellStyle name="Notas 7 2 5 2" xfId="19423" xr:uid="{D404A453-FBE5-4E41-9EB5-31CF36436E2E}"/>
    <cellStyle name="Notas 7 2 6" xfId="19419" xr:uid="{8D1B3A33-021E-4AF5-91CF-4F446C8900FE}"/>
    <cellStyle name="Notas 7 3" xfId="7642" xr:uid="{00000000-0005-0000-0000-0000811F0000}"/>
    <cellStyle name="Notas 7 3 2" xfId="19424" xr:uid="{D4FEFBB1-A965-42E8-A351-84979E44F947}"/>
    <cellStyle name="Notas 7 4" xfId="7643" xr:uid="{00000000-0005-0000-0000-0000821F0000}"/>
    <cellStyle name="Notas 7 4 2" xfId="19425" xr:uid="{CF64EC0E-E3CE-4916-B87D-7989DD995519}"/>
    <cellStyle name="Notas 7 5" xfId="7644" xr:uid="{00000000-0005-0000-0000-0000831F0000}"/>
    <cellStyle name="Notas 7 5 2" xfId="19426" xr:uid="{CA52A0B5-672C-4DD3-82B4-18556E617461}"/>
    <cellStyle name="Notas 7 6" xfId="7645" xr:uid="{00000000-0005-0000-0000-0000841F0000}"/>
    <cellStyle name="Notas 7 6 2" xfId="19427" xr:uid="{3A1FA699-6FF7-466C-A3C7-BD0430B004FB}"/>
    <cellStyle name="Notas 7 7" xfId="19418" xr:uid="{4A620D28-DF33-48AB-8D19-8D5BB45965A7}"/>
    <cellStyle name="Notas 8" xfId="7646" xr:uid="{00000000-0005-0000-0000-0000851F0000}"/>
    <cellStyle name="Notas 8 2" xfId="7647" xr:uid="{00000000-0005-0000-0000-0000861F0000}"/>
    <cellStyle name="Notas 8 2 2" xfId="7648" xr:uid="{00000000-0005-0000-0000-0000871F0000}"/>
    <cellStyle name="Notas 8 2 2 2" xfId="19430" xr:uid="{BDD10B82-4A87-4867-8CD5-0E8BC2236CE8}"/>
    <cellStyle name="Notas 8 2 3" xfId="7649" xr:uid="{00000000-0005-0000-0000-0000881F0000}"/>
    <cellStyle name="Notas 8 2 3 2" xfId="19431" xr:uid="{35DA0C63-3A5B-4BC9-ADDD-6B1F0105CFB1}"/>
    <cellStyle name="Notas 8 2 4" xfId="7650" xr:uid="{00000000-0005-0000-0000-0000891F0000}"/>
    <cellStyle name="Notas 8 2 4 2" xfId="19432" xr:uid="{FF4B29AB-A3A2-47D0-8C77-FE0FAA429DC1}"/>
    <cellStyle name="Notas 8 2 5" xfId="7651" xr:uid="{00000000-0005-0000-0000-00008A1F0000}"/>
    <cellStyle name="Notas 8 2 5 2" xfId="19433" xr:uid="{AFB8BF6A-1450-401F-A5D1-0F73856A9CF6}"/>
    <cellStyle name="Notas 8 2 6" xfId="19429" xr:uid="{0786D725-C3DF-4FF4-BBD8-2DAD3827DA3F}"/>
    <cellStyle name="Notas 8 3" xfId="7652" xr:uid="{00000000-0005-0000-0000-00008B1F0000}"/>
    <cellStyle name="Notas 8 3 2" xfId="19434" xr:uid="{590EFB56-64DB-4BBA-90FD-80A92829B77B}"/>
    <cellStyle name="Notas 8 4" xfId="7653" xr:uid="{00000000-0005-0000-0000-00008C1F0000}"/>
    <cellStyle name="Notas 8 4 2" xfId="19435" xr:uid="{AC1D0F8E-E8AB-4F61-BF38-738F385A2B43}"/>
    <cellStyle name="Notas 8 5" xfId="7654" xr:uid="{00000000-0005-0000-0000-00008D1F0000}"/>
    <cellStyle name="Notas 8 5 2" xfId="19436" xr:uid="{CE4AD5F4-DD80-4748-AA59-B590EC87089E}"/>
    <cellStyle name="Notas 8 6" xfId="7655" xr:uid="{00000000-0005-0000-0000-00008E1F0000}"/>
    <cellStyle name="Notas 8 6 2" xfId="19437" xr:uid="{0585844F-D567-4BC4-BDF7-75AB61CE6FE8}"/>
    <cellStyle name="Notas 8 7" xfId="19428" xr:uid="{57DDB20F-2F52-496E-A0F0-0814A1478DF2}"/>
    <cellStyle name="Notas 9" xfId="7656" xr:uid="{00000000-0005-0000-0000-00008F1F0000}"/>
    <cellStyle name="Notas 9 2" xfId="7657" xr:uid="{00000000-0005-0000-0000-0000901F0000}"/>
    <cellStyle name="Notas 9 2 2" xfId="7658" xr:uid="{00000000-0005-0000-0000-0000911F0000}"/>
    <cellStyle name="Notas 9 2 2 2" xfId="19440" xr:uid="{9ADE06BA-EA4D-4942-B07C-356ABE8E390A}"/>
    <cellStyle name="Notas 9 2 3" xfId="7659" xr:uid="{00000000-0005-0000-0000-0000921F0000}"/>
    <cellStyle name="Notas 9 2 3 2" xfId="19441" xr:uid="{0FE106E0-4026-4672-9D83-6A665A0E01DF}"/>
    <cellStyle name="Notas 9 2 4" xfId="7660" xr:uid="{00000000-0005-0000-0000-0000931F0000}"/>
    <cellStyle name="Notas 9 2 4 2" xfId="19442" xr:uid="{298C0F99-321D-402C-9E7E-876766335F77}"/>
    <cellStyle name="Notas 9 2 5" xfId="7661" xr:uid="{00000000-0005-0000-0000-0000941F0000}"/>
    <cellStyle name="Notas 9 2 5 2" xfId="19443" xr:uid="{5295F7B9-C00D-4B2B-99DC-A5BE7EB65346}"/>
    <cellStyle name="Notas 9 2 6" xfId="19439" xr:uid="{424B0785-D9D3-49AD-A34B-4E6C7315FF2C}"/>
    <cellStyle name="Notas 9 3" xfId="7662" xr:uid="{00000000-0005-0000-0000-0000951F0000}"/>
    <cellStyle name="Notas 9 3 2" xfId="19444" xr:uid="{38AC6E7F-39A2-4B34-8628-0EC95B92A60E}"/>
    <cellStyle name="Notas 9 4" xfId="7663" xr:uid="{00000000-0005-0000-0000-0000961F0000}"/>
    <cellStyle name="Notas 9 4 2" xfId="19445" xr:uid="{FCF9165C-9A98-474A-B91C-D88F8A50D5E7}"/>
    <cellStyle name="Notas 9 5" xfId="7664" xr:uid="{00000000-0005-0000-0000-0000971F0000}"/>
    <cellStyle name="Notas 9 5 2" xfId="19446" xr:uid="{F9E11F54-F5E6-40A0-BD21-8929913F046F}"/>
    <cellStyle name="Notas 9 6" xfId="7665" xr:uid="{00000000-0005-0000-0000-0000981F0000}"/>
    <cellStyle name="Notas 9 6 2" xfId="19447" xr:uid="{AF5E5593-A914-41D3-9580-F8F309A2E81C}"/>
    <cellStyle name="Notas 9 7" xfId="19438" xr:uid="{9F9B8E83-72A7-43FC-A8EE-076C4EFB70E0}"/>
    <cellStyle name="Notas_KTR An-Abflug" xfId="14845" xr:uid="{00000000-0005-0000-0000-0000991F0000}"/>
    <cellStyle name="Note 10" xfId="7667" xr:uid="{00000000-0005-0000-0000-00009A1F0000}"/>
    <cellStyle name="Note 10 2" xfId="7668" xr:uid="{00000000-0005-0000-0000-00009B1F0000}"/>
    <cellStyle name="Note 10 2 2" xfId="7669" xr:uid="{00000000-0005-0000-0000-00009C1F0000}"/>
    <cellStyle name="Note 10 2 2 2" xfId="19451" xr:uid="{A7796170-636C-4FA6-BCE2-B87CED523205}"/>
    <cellStyle name="Note 10 2 3" xfId="7670" xr:uid="{00000000-0005-0000-0000-00009D1F0000}"/>
    <cellStyle name="Note 10 2 3 2" xfId="19452" xr:uid="{B799527A-E313-4A87-B1CF-7D0A4D3AB3A4}"/>
    <cellStyle name="Note 10 2 4" xfId="7671" xr:uid="{00000000-0005-0000-0000-00009E1F0000}"/>
    <cellStyle name="Note 10 2 4 2" xfId="19453" xr:uid="{E1738938-B90F-4053-BC0D-8437FD296F7D}"/>
    <cellStyle name="Note 10 2 5" xfId="7672" xr:uid="{00000000-0005-0000-0000-00009F1F0000}"/>
    <cellStyle name="Note 10 2 5 2" xfId="19454" xr:uid="{5B0A5CB1-DEDD-44DF-9313-8CF3041401B5}"/>
    <cellStyle name="Note 10 2 6" xfId="19450" xr:uid="{441B6D62-5324-4416-AB6C-C07E67F40F43}"/>
    <cellStyle name="Note 10 3" xfId="7673" xr:uid="{00000000-0005-0000-0000-0000A01F0000}"/>
    <cellStyle name="Note 10 3 2" xfId="19455" xr:uid="{25D50CEB-2F53-48BD-8855-42CFBAC218D8}"/>
    <cellStyle name="Note 10 4" xfId="7674" xr:uid="{00000000-0005-0000-0000-0000A11F0000}"/>
    <cellStyle name="Note 10 4 2" xfId="19456" xr:uid="{E9F828C3-00A9-4082-AD91-1B31AE097C5F}"/>
    <cellStyle name="Note 10 5" xfId="7675" xr:uid="{00000000-0005-0000-0000-0000A21F0000}"/>
    <cellStyle name="Note 10 5 2" xfId="19457" xr:uid="{9018FE59-C30E-42F5-8D99-86B3497A3E59}"/>
    <cellStyle name="Note 10 6" xfId="7676" xr:uid="{00000000-0005-0000-0000-0000A31F0000}"/>
    <cellStyle name="Note 10 6 2" xfId="19458" xr:uid="{031063C4-E70B-4107-A190-C257502FEE6D}"/>
    <cellStyle name="Note 10 7" xfId="19449" xr:uid="{8E38DFC0-00A1-4F2C-8801-BDC73687F2C4}"/>
    <cellStyle name="Note 11" xfId="7677" xr:uid="{00000000-0005-0000-0000-0000A41F0000}"/>
    <cellStyle name="Note 11 2" xfId="7678" xr:uid="{00000000-0005-0000-0000-0000A51F0000}"/>
    <cellStyle name="Note 11 2 2" xfId="7679" xr:uid="{00000000-0005-0000-0000-0000A61F0000}"/>
    <cellStyle name="Note 11 2 2 2" xfId="19461" xr:uid="{C3D8458B-81D2-4FE6-8249-467E2C327957}"/>
    <cellStyle name="Note 11 2 3" xfId="7680" xr:uid="{00000000-0005-0000-0000-0000A71F0000}"/>
    <cellStyle name="Note 11 2 3 2" xfId="19462" xr:uid="{18A98904-D0C6-4159-9320-132002820C60}"/>
    <cellStyle name="Note 11 2 4" xfId="7681" xr:uid="{00000000-0005-0000-0000-0000A81F0000}"/>
    <cellStyle name="Note 11 2 4 2" xfId="19463" xr:uid="{BF85A3A8-C6A9-4D3D-A285-01FC1CA18159}"/>
    <cellStyle name="Note 11 2 5" xfId="7682" xr:uid="{00000000-0005-0000-0000-0000A91F0000}"/>
    <cellStyle name="Note 11 2 5 2" xfId="19464" xr:uid="{FC17CA1F-1660-424B-9FA0-92999F5AE5B9}"/>
    <cellStyle name="Note 11 2 6" xfId="19460" xr:uid="{9227B84B-F06F-413D-A615-5BAED29B52A5}"/>
    <cellStyle name="Note 11 3" xfId="7683" xr:uid="{00000000-0005-0000-0000-0000AA1F0000}"/>
    <cellStyle name="Note 11 3 2" xfId="19465" xr:uid="{13A781A7-265D-41AE-B82E-FC2F5C61254F}"/>
    <cellStyle name="Note 11 4" xfId="7684" xr:uid="{00000000-0005-0000-0000-0000AB1F0000}"/>
    <cellStyle name="Note 11 4 2" xfId="19466" xr:uid="{9E2CCA40-49BF-40B9-B03D-D10593DF3BEA}"/>
    <cellStyle name="Note 11 5" xfId="7685" xr:uid="{00000000-0005-0000-0000-0000AC1F0000}"/>
    <cellStyle name="Note 11 5 2" xfId="19467" xr:uid="{4CFCBAEB-052E-41A3-B06F-987FFCCDB135}"/>
    <cellStyle name="Note 11 6" xfId="7686" xr:uid="{00000000-0005-0000-0000-0000AD1F0000}"/>
    <cellStyle name="Note 11 6 2" xfId="19468" xr:uid="{A6BBAF94-6DE8-4225-8D30-C64BC5370516}"/>
    <cellStyle name="Note 11 7" xfId="19459" xr:uid="{7DBEB1A7-A59F-4A8D-9E09-D316EF87973A}"/>
    <cellStyle name="Note 12" xfId="7687" xr:uid="{00000000-0005-0000-0000-0000AE1F0000}"/>
    <cellStyle name="Note 12 2" xfId="7688" xr:uid="{00000000-0005-0000-0000-0000AF1F0000}"/>
    <cellStyle name="Note 12 2 2" xfId="7689" xr:uid="{00000000-0005-0000-0000-0000B01F0000}"/>
    <cellStyle name="Note 12 2 2 2" xfId="19471" xr:uid="{2491F79C-BFA1-4816-A130-3D1C9AA6C490}"/>
    <cellStyle name="Note 12 2 3" xfId="7690" xr:uid="{00000000-0005-0000-0000-0000B11F0000}"/>
    <cellStyle name="Note 12 2 3 2" xfId="19472" xr:uid="{1AAB2153-DE09-4F7D-B102-4C8F28292E81}"/>
    <cellStyle name="Note 12 2 4" xfId="7691" xr:uid="{00000000-0005-0000-0000-0000B21F0000}"/>
    <cellStyle name="Note 12 2 4 2" xfId="19473" xr:uid="{4066EB69-F20A-4FC0-AC5C-05D0605BC6EE}"/>
    <cellStyle name="Note 12 2 5" xfId="7692" xr:uid="{00000000-0005-0000-0000-0000B31F0000}"/>
    <cellStyle name="Note 12 2 5 2" xfId="19474" xr:uid="{24858518-CC25-491D-9E62-AB6F216366AF}"/>
    <cellStyle name="Note 12 2 6" xfId="19470" xr:uid="{B5111219-1E80-40C5-9DEC-9E07CC4A8EB6}"/>
    <cellStyle name="Note 12 3" xfId="7693" xr:uid="{00000000-0005-0000-0000-0000B41F0000}"/>
    <cellStyle name="Note 12 3 2" xfId="19475" xr:uid="{F28E059B-3EAD-4BF9-9E72-B5BFEE762CB1}"/>
    <cellStyle name="Note 12 4" xfId="7694" xr:uid="{00000000-0005-0000-0000-0000B51F0000}"/>
    <cellStyle name="Note 12 4 2" xfId="19476" xr:uid="{44469B80-DA08-4A96-BB3D-1C7C934C9D55}"/>
    <cellStyle name="Note 12 5" xfId="7695" xr:uid="{00000000-0005-0000-0000-0000B61F0000}"/>
    <cellStyle name="Note 12 5 2" xfId="19477" xr:uid="{902C098E-9757-4025-B161-F9A8D7827559}"/>
    <cellStyle name="Note 12 6" xfId="7696" xr:uid="{00000000-0005-0000-0000-0000B71F0000}"/>
    <cellStyle name="Note 12 6 2" xfId="19478" xr:uid="{107F098C-499D-4B27-B59A-A3EBCCDC837C}"/>
    <cellStyle name="Note 12 7" xfId="19469" xr:uid="{1AE2A94D-351F-43B0-91B0-EE0A53A6A1CC}"/>
    <cellStyle name="Note 13" xfId="7697" xr:uid="{00000000-0005-0000-0000-0000B81F0000}"/>
    <cellStyle name="Note 13 2" xfId="7698" xr:uid="{00000000-0005-0000-0000-0000B91F0000}"/>
    <cellStyle name="Note 13 2 2" xfId="7699" xr:uid="{00000000-0005-0000-0000-0000BA1F0000}"/>
    <cellStyle name="Note 13 2 2 2" xfId="19481" xr:uid="{C001A035-7328-4B2E-BCEC-DD96A868696B}"/>
    <cellStyle name="Note 13 2 3" xfId="7700" xr:uid="{00000000-0005-0000-0000-0000BB1F0000}"/>
    <cellStyle name="Note 13 2 3 2" xfId="19482" xr:uid="{D0E942D5-783E-458B-A661-70060CA01A76}"/>
    <cellStyle name="Note 13 2 4" xfId="7701" xr:uid="{00000000-0005-0000-0000-0000BC1F0000}"/>
    <cellStyle name="Note 13 2 4 2" xfId="19483" xr:uid="{DB96335C-4BD3-4D64-9F2C-205421FA20BF}"/>
    <cellStyle name="Note 13 2 5" xfId="7702" xr:uid="{00000000-0005-0000-0000-0000BD1F0000}"/>
    <cellStyle name="Note 13 2 5 2" xfId="19484" xr:uid="{5E7D408B-B3FF-4646-9221-B3EEEDC2FD98}"/>
    <cellStyle name="Note 13 2 6" xfId="19480" xr:uid="{7681F379-3643-4E3A-B49B-E574879E34F2}"/>
    <cellStyle name="Note 13 3" xfId="7703" xr:uid="{00000000-0005-0000-0000-0000BE1F0000}"/>
    <cellStyle name="Note 13 3 2" xfId="19485" xr:uid="{1ACFD0A4-2306-4307-A64A-97AFB902F091}"/>
    <cellStyle name="Note 13 4" xfId="7704" xr:uid="{00000000-0005-0000-0000-0000BF1F0000}"/>
    <cellStyle name="Note 13 4 2" xfId="19486" xr:uid="{82B2EE70-05F6-4BAB-93E2-EBB36F14F73A}"/>
    <cellStyle name="Note 13 5" xfId="7705" xr:uid="{00000000-0005-0000-0000-0000C01F0000}"/>
    <cellStyle name="Note 13 5 2" xfId="19487" xr:uid="{4C3C1772-90E0-417A-BA25-CE532C05DE8B}"/>
    <cellStyle name="Note 13 6" xfId="7706" xr:uid="{00000000-0005-0000-0000-0000C11F0000}"/>
    <cellStyle name="Note 13 6 2" xfId="19488" xr:uid="{153E8DC9-E9A1-45DD-8B8A-68744044E965}"/>
    <cellStyle name="Note 13 7" xfId="19479" xr:uid="{20D81B92-B49F-4A6F-87FF-BD67C92F736A}"/>
    <cellStyle name="Note 14" xfId="7707" xr:uid="{00000000-0005-0000-0000-0000C21F0000}"/>
    <cellStyle name="Note 14 2" xfId="7708" xr:uid="{00000000-0005-0000-0000-0000C31F0000}"/>
    <cellStyle name="Note 14 2 2" xfId="7709" xr:uid="{00000000-0005-0000-0000-0000C41F0000}"/>
    <cellStyle name="Note 14 2 2 2" xfId="19491" xr:uid="{C8A966A6-46FC-4AE1-8F9D-3307C2AB3CD4}"/>
    <cellStyle name="Note 14 2 3" xfId="7710" xr:uid="{00000000-0005-0000-0000-0000C51F0000}"/>
    <cellStyle name="Note 14 2 3 2" xfId="19492" xr:uid="{8F8D44A7-431A-4DC5-8DC5-CDD01405067B}"/>
    <cellStyle name="Note 14 2 4" xfId="7711" xr:uid="{00000000-0005-0000-0000-0000C61F0000}"/>
    <cellStyle name="Note 14 2 4 2" xfId="19493" xr:uid="{50A8E6B8-8B49-4C13-BFE8-DBD3780EA06C}"/>
    <cellStyle name="Note 14 2 5" xfId="7712" xr:uid="{00000000-0005-0000-0000-0000C71F0000}"/>
    <cellStyle name="Note 14 2 5 2" xfId="19494" xr:uid="{532EF929-A682-4A5F-88D8-F24E44570AB5}"/>
    <cellStyle name="Note 14 2 6" xfId="19490" xr:uid="{300218C2-4B4D-448D-807C-82359E56FBD8}"/>
    <cellStyle name="Note 14 3" xfId="7713" xr:uid="{00000000-0005-0000-0000-0000C81F0000}"/>
    <cellStyle name="Note 14 3 2" xfId="19495" xr:uid="{38F2445F-8382-41B2-AEF3-DC06AF6678A8}"/>
    <cellStyle name="Note 14 4" xfId="7714" xr:uid="{00000000-0005-0000-0000-0000C91F0000}"/>
    <cellStyle name="Note 14 4 2" xfId="19496" xr:uid="{FD2BAE61-65AF-456B-88DA-B48D8D7C223F}"/>
    <cellStyle name="Note 14 5" xfId="7715" xr:uid="{00000000-0005-0000-0000-0000CA1F0000}"/>
    <cellStyle name="Note 14 5 2" xfId="19497" xr:uid="{1486D8CE-F2A2-498D-A505-7BFE7EAED916}"/>
    <cellStyle name="Note 14 6" xfId="7716" xr:uid="{00000000-0005-0000-0000-0000CB1F0000}"/>
    <cellStyle name="Note 14 6 2" xfId="19498" xr:uid="{3819FCE7-F59D-4773-97A7-CCCFB9F1FECA}"/>
    <cellStyle name="Note 14 7" xfId="19489" xr:uid="{28CB4A0C-7725-4CAF-9FA0-AD14D2E862EC}"/>
    <cellStyle name="Note 15" xfId="7717" xr:uid="{00000000-0005-0000-0000-0000CC1F0000}"/>
    <cellStyle name="Note 15 2" xfId="7718" xr:uid="{00000000-0005-0000-0000-0000CD1F0000}"/>
    <cellStyle name="Note 15 2 2" xfId="7719" xr:uid="{00000000-0005-0000-0000-0000CE1F0000}"/>
    <cellStyle name="Note 15 2 2 2" xfId="19501" xr:uid="{5977981F-48D7-4521-A832-EC9BE7B34215}"/>
    <cellStyle name="Note 15 2 3" xfId="7720" xr:uid="{00000000-0005-0000-0000-0000CF1F0000}"/>
    <cellStyle name="Note 15 2 3 2" xfId="19502" xr:uid="{6731EC0F-F619-4457-B479-D57CBA4AACCA}"/>
    <cellStyle name="Note 15 2 4" xfId="7721" xr:uid="{00000000-0005-0000-0000-0000D01F0000}"/>
    <cellStyle name="Note 15 2 4 2" xfId="19503" xr:uid="{C573E0FE-43CB-46C9-9BD8-AC290DA3CF32}"/>
    <cellStyle name="Note 15 2 5" xfId="7722" xr:uid="{00000000-0005-0000-0000-0000D11F0000}"/>
    <cellStyle name="Note 15 2 5 2" xfId="19504" xr:uid="{B83DD837-CF44-4024-8B89-F265EAA0CE4C}"/>
    <cellStyle name="Note 15 2 6" xfId="19500" xr:uid="{B20FE752-10DD-46BB-B4D4-79B4F5D052A9}"/>
    <cellStyle name="Note 15 3" xfId="7723" xr:uid="{00000000-0005-0000-0000-0000D21F0000}"/>
    <cellStyle name="Note 15 3 2" xfId="19505" xr:uid="{4455F617-12AF-4E2C-8A0E-EE800E8B8F6C}"/>
    <cellStyle name="Note 15 4" xfId="7724" xr:uid="{00000000-0005-0000-0000-0000D31F0000}"/>
    <cellStyle name="Note 15 4 2" xfId="19506" xr:uid="{FEEBCE6E-45F3-476A-9A42-7DECBCA8E2A2}"/>
    <cellStyle name="Note 15 5" xfId="7725" xr:uid="{00000000-0005-0000-0000-0000D41F0000}"/>
    <cellStyle name="Note 15 5 2" xfId="19507" xr:uid="{2BA6E0CE-C664-4355-B3BB-F1ACB64D7D7A}"/>
    <cellStyle name="Note 15 6" xfId="7726" xr:uid="{00000000-0005-0000-0000-0000D51F0000}"/>
    <cellStyle name="Note 15 6 2" xfId="19508" xr:uid="{9A5F5E23-B96E-4739-A9FF-DEC5DF04D98C}"/>
    <cellStyle name="Note 15 7" xfId="19499" xr:uid="{F91CAB76-0104-4E12-B86D-95D6C7507E47}"/>
    <cellStyle name="Note 16" xfId="7727" xr:uid="{00000000-0005-0000-0000-0000D61F0000}"/>
    <cellStyle name="Note 16 2" xfId="7728" xr:uid="{00000000-0005-0000-0000-0000D71F0000}"/>
    <cellStyle name="Note 16 2 2" xfId="19510" xr:uid="{52E0B3B7-4D6F-4D9A-AD3F-1C222C93A9B4}"/>
    <cellStyle name="Note 16 3" xfId="7729" xr:uid="{00000000-0005-0000-0000-0000D81F0000}"/>
    <cellStyle name="Note 16 3 2" xfId="19511" xr:uid="{C8D6FB42-BEC8-43E2-9BC4-4F69EDCCC568}"/>
    <cellStyle name="Note 16 4" xfId="7730" xr:uid="{00000000-0005-0000-0000-0000D91F0000}"/>
    <cellStyle name="Note 16 4 2" xfId="19512" xr:uid="{1E2E3CC2-14D9-4313-8FB9-87E1ABB95187}"/>
    <cellStyle name="Note 16 5" xfId="7731" xr:uid="{00000000-0005-0000-0000-0000DA1F0000}"/>
    <cellStyle name="Note 16 5 2" xfId="19513" xr:uid="{2817336A-7B4D-4DEF-BAFD-214566675686}"/>
    <cellStyle name="Note 16 6" xfId="19509" xr:uid="{5B542510-B9DA-44DE-9147-FCDF1B460A06}"/>
    <cellStyle name="Note 17" xfId="7732" xr:uid="{00000000-0005-0000-0000-0000DB1F0000}"/>
    <cellStyle name="Note 17 2" xfId="19514" xr:uid="{8E9FF55C-9D13-4624-844E-942575E1F59F}"/>
    <cellStyle name="Note 18" xfId="7733" xr:uid="{00000000-0005-0000-0000-0000DC1F0000}"/>
    <cellStyle name="Note 18 2" xfId="19515" xr:uid="{923906C1-B84F-4B7E-B3AE-DD3A068447D3}"/>
    <cellStyle name="Note 19" xfId="7734" xr:uid="{00000000-0005-0000-0000-0000DD1F0000}"/>
    <cellStyle name="Note 19 2" xfId="19516" xr:uid="{3ED9A01F-9497-4F0B-B224-64F00DCC55AE}"/>
    <cellStyle name="Note 2" xfId="7735" xr:uid="{00000000-0005-0000-0000-0000DE1F0000}"/>
    <cellStyle name="Note 2 10" xfId="19517" xr:uid="{49F35018-5859-4C28-8A9E-F465CDF2931A}"/>
    <cellStyle name="Note 2 2" xfId="7736" xr:uid="{00000000-0005-0000-0000-0000DF1F0000}"/>
    <cellStyle name="Note 2 2 2" xfId="7737" xr:uid="{00000000-0005-0000-0000-0000E01F0000}"/>
    <cellStyle name="Note 2 2 2 2" xfId="7738" xr:uid="{00000000-0005-0000-0000-0000E11F0000}"/>
    <cellStyle name="Note 2 2 2 2 2" xfId="19520" xr:uid="{2BC2734F-F4CB-484D-B7BF-4B58A4190A59}"/>
    <cellStyle name="Note 2 2 2 3" xfId="7739" xr:uid="{00000000-0005-0000-0000-0000E21F0000}"/>
    <cellStyle name="Note 2 2 2 3 2" xfId="19521" xr:uid="{FFA665D6-5C14-4F1B-B8D5-FCCC64C6BA8A}"/>
    <cellStyle name="Note 2 2 2 4" xfId="19519" xr:uid="{43B26150-CABF-48F7-B0A6-DB4A410276EC}"/>
    <cellStyle name="Note 2 2 3" xfId="7740" xr:uid="{00000000-0005-0000-0000-0000E31F0000}"/>
    <cellStyle name="Note 2 2 3 2" xfId="19522" xr:uid="{BE7A9CB5-B850-4676-8E5B-B4DABDD4D0CA}"/>
    <cellStyle name="Note 2 2 4" xfId="7741" xr:uid="{00000000-0005-0000-0000-0000E41F0000}"/>
    <cellStyle name="Note 2 2 4 2" xfId="19523" xr:uid="{B9FD6CC0-7108-448E-A0AF-C1FBA0562C1F}"/>
    <cellStyle name="Note 2 2 5" xfId="7742" xr:uid="{00000000-0005-0000-0000-0000E51F0000}"/>
    <cellStyle name="Note 2 2 5 2" xfId="19524" xr:uid="{ED70AD0F-C64E-4376-A510-8E6833BEF6C1}"/>
    <cellStyle name="Note 2 2 6" xfId="7743" xr:uid="{00000000-0005-0000-0000-0000E61F0000}"/>
    <cellStyle name="Note 2 2 6 2" xfId="19525" xr:uid="{316815BC-B078-44F8-9592-209ED1560940}"/>
    <cellStyle name="Note 2 2 7" xfId="19518" xr:uid="{06F4B269-4F6C-4B5D-9C95-ED491AD67EE6}"/>
    <cellStyle name="Note 2 3" xfId="7744" xr:uid="{00000000-0005-0000-0000-0000E71F0000}"/>
    <cellStyle name="Note 2 3 2" xfId="7745" xr:uid="{00000000-0005-0000-0000-0000E81F0000}"/>
    <cellStyle name="Note 2 3 2 2" xfId="19527" xr:uid="{27400539-4106-44B7-BA88-262EBF3C9DED}"/>
    <cellStyle name="Note 2 3 3" xfId="7746" xr:uid="{00000000-0005-0000-0000-0000E91F0000}"/>
    <cellStyle name="Note 2 3 3 2" xfId="19528" xr:uid="{732CA305-C6A5-4B54-A29D-CB7D4D30AC21}"/>
    <cellStyle name="Note 2 3 4" xfId="19526" xr:uid="{357E833C-701A-44FF-B2D5-3D500FAB7B1F}"/>
    <cellStyle name="Note 2 4" xfId="7747" xr:uid="{00000000-0005-0000-0000-0000EA1F0000}"/>
    <cellStyle name="Note 2 4 2" xfId="7748" xr:uid="{00000000-0005-0000-0000-0000EB1F0000}"/>
    <cellStyle name="Note 2 4 2 2" xfId="19530" xr:uid="{B2AC1498-F0C5-41BA-B880-0C1C230E4EE3}"/>
    <cellStyle name="Note 2 4 3" xfId="7749" xr:uid="{00000000-0005-0000-0000-0000EC1F0000}"/>
    <cellStyle name="Note 2 4 3 2" xfId="19531" xr:uid="{17129776-B5D3-4653-868C-42AE6F89DA7F}"/>
    <cellStyle name="Note 2 4 4" xfId="19529" xr:uid="{8297F066-871B-4EB4-81E9-1B05B64C6079}"/>
    <cellStyle name="Note 2 5" xfId="7750" xr:uid="{00000000-0005-0000-0000-0000ED1F0000}"/>
    <cellStyle name="Note 2 5 2" xfId="19532" xr:uid="{556F11A3-1A15-49B0-8D3A-B9E8610E6A89}"/>
    <cellStyle name="Note 2 6" xfId="7751" xr:uid="{00000000-0005-0000-0000-0000EE1F0000}"/>
    <cellStyle name="Note 2 6 2" xfId="19533" xr:uid="{A34661B3-0C71-4038-911D-B6998E89C87E}"/>
    <cellStyle name="Note 2 7" xfId="7752" xr:uid="{00000000-0005-0000-0000-0000EF1F0000}"/>
    <cellStyle name="Note 2 7 2" xfId="19534" xr:uid="{684CB106-C7E0-4269-B81E-819F69CA8836}"/>
    <cellStyle name="Note 2 8" xfId="7753" xr:uid="{00000000-0005-0000-0000-0000F01F0000}"/>
    <cellStyle name="Note 2 8 2" xfId="19535" xr:uid="{B7C92B99-945E-4F6D-91A2-57A5AFA17842}"/>
    <cellStyle name="Note 2 9" xfId="15009" xr:uid="{00000000-0005-0000-0000-0000F11F0000}"/>
    <cellStyle name="Note 2 9 2" xfId="25741" xr:uid="{0632C6C1-C5F6-4459-B24B-2E584A1C2271}"/>
    <cellStyle name="Note 20" xfId="7754" xr:uid="{00000000-0005-0000-0000-0000F21F0000}"/>
    <cellStyle name="Note 20 2" xfId="19536" xr:uid="{0BA9CB91-4118-4D7A-AA39-3BAC375504DE}"/>
    <cellStyle name="Note 3" xfId="7755" xr:uid="{00000000-0005-0000-0000-0000F31F0000}"/>
    <cellStyle name="Note 3 2" xfId="7756" xr:uid="{00000000-0005-0000-0000-0000F41F0000}"/>
    <cellStyle name="Note 3 2 2" xfId="7757" xr:uid="{00000000-0005-0000-0000-0000F51F0000}"/>
    <cellStyle name="Note 3 2 2 2" xfId="19539" xr:uid="{12AA0E26-274F-42CA-ABF4-76BAB9C41365}"/>
    <cellStyle name="Note 3 2 3" xfId="7758" xr:uid="{00000000-0005-0000-0000-0000F61F0000}"/>
    <cellStyle name="Note 3 2 3 2" xfId="19540" xr:uid="{B424E612-DB77-463A-80AF-F8B4E24059CA}"/>
    <cellStyle name="Note 3 2 4" xfId="7759" xr:uid="{00000000-0005-0000-0000-0000F71F0000}"/>
    <cellStyle name="Note 3 2 4 2" xfId="19541" xr:uid="{1383E7C2-116B-4CEC-AEA3-A8518079E735}"/>
    <cellStyle name="Note 3 2 5" xfId="7760" xr:uid="{00000000-0005-0000-0000-0000F81F0000}"/>
    <cellStyle name="Note 3 2 5 2" xfId="19542" xr:uid="{EF117880-5580-4850-8915-F18E77B8026B}"/>
    <cellStyle name="Note 3 2 6" xfId="19538" xr:uid="{FD6808F7-1556-4A42-BD2D-384691ED774A}"/>
    <cellStyle name="Note 3 3" xfId="7761" xr:uid="{00000000-0005-0000-0000-0000F91F0000}"/>
    <cellStyle name="Note 3 3 2" xfId="19543" xr:uid="{87E89E8F-237A-4990-894A-500BBE469745}"/>
    <cellStyle name="Note 3 4" xfId="7762" xr:uid="{00000000-0005-0000-0000-0000FA1F0000}"/>
    <cellStyle name="Note 3 4 2" xfId="19544" xr:uid="{E3B1AF32-9A54-4321-B6A8-756C38B0FA6D}"/>
    <cellStyle name="Note 3 5" xfId="7763" xr:uid="{00000000-0005-0000-0000-0000FB1F0000}"/>
    <cellStyle name="Note 3 5 2" xfId="19545" xr:uid="{2B7C3FFE-7D50-4100-9278-3EAF9A52F60A}"/>
    <cellStyle name="Note 3 6" xfId="7764" xr:uid="{00000000-0005-0000-0000-0000FC1F0000}"/>
    <cellStyle name="Note 3 6 2" xfId="19546" xr:uid="{E291E41E-49BE-4810-AFAC-4967916D38C8}"/>
    <cellStyle name="Note 3 7" xfId="19537" xr:uid="{1ECE6644-BAA3-4A49-9124-40E4B5376A59}"/>
    <cellStyle name="Note 4" xfId="7765" xr:uid="{00000000-0005-0000-0000-0000FD1F0000}"/>
    <cellStyle name="Note 4 2" xfId="7766" xr:uid="{00000000-0005-0000-0000-0000FE1F0000}"/>
    <cellStyle name="Note 4 2 2" xfId="7767" xr:uid="{00000000-0005-0000-0000-0000FF1F0000}"/>
    <cellStyle name="Note 4 2 2 2" xfId="19549" xr:uid="{F5062D85-17E8-4F21-8C76-842E2642A82E}"/>
    <cellStyle name="Note 4 2 3" xfId="7768" xr:uid="{00000000-0005-0000-0000-000000200000}"/>
    <cellStyle name="Note 4 2 3 2" xfId="19550" xr:uid="{97495783-189C-4E6D-88E3-D401522C8E66}"/>
    <cellStyle name="Note 4 2 4" xfId="7769" xr:uid="{00000000-0005-0000-0000-000001200000}"/>
    <cellStyle name="Note 4 2 4 2" xfId="19551" xr:uid="{BFE776EC-9092-40F3-9B09-1B405A06024D}"/>
    <cellStyle name="Note 4 2 5" xfId="7770" xr:uid="{00000000-0005-0000-0000-000002200000}"/>
    <cellStyle name="Note 4 2 5 2" xfId="19552" xr:uid="{F84E0461-5CFE-4183-BED5-33A97018677D}"/>
    <cellStyle name="Note 4 2 6" xfId="19548" xr:uid="{9CFA67A7-7277-46B6-A303-C8883A874FC8}"/>
    <cellStyle name="Note 4 3" xfId="7771" xr:uid="{00000000-0005-0000-0000-000003200000}"/>
    <cellStyle name="Note 4 3 2" xfId="19553" xr:uid="{A768BC61-423B-4E12-8252-DB28DA26D8BB}"/>
    <cellStyle name="Note 4 4" xfId="7772" xr:uid="{00000000-0005-0000-0000-000004200000}"/>
    <cellStyle name="Note 4 4 2" xfId="19554" xr:uid="{2208C147-E3ED-443E-8BE1-345BF89F4221}"/>
    <cellStyle name="Note 4 5" xfId="7773" xr:uid="{00000000-0005-0000-0000-000005200000}"/>
    <cellStyle name="Note 4 5 2" xfId="19555" xr:uid="{E7AB99EF-16DD-4FBB-8BF4-8C9C94511523}"/>
    <cellStyle name="Note 4 6" xfId="7774" xr:uid="{00000000-0005-0000-0000-000006200000}"/>
    <cellStyle name="Note 4 6 2" xfId="19556" xr:uid="{92DAE7FD-D8EF-4DCB-BF1A-58F909851FB8}"/>
    <cellStyle name="Note 4 7" xfId="19547" xr:uid="{6900EBB9-FAB6-4244-9911-E240B4942AFA}"/>
    <cellStyle name="Note 5" xfId="7775" xr:uid="{00000000-0005-0000-0000-000007200000}"/>
    <cellStyle name="Note 5 2" xfId="7776" xr:uid="{00000000-0005-0000-0000-000008200000}"/>
    <cellStyle name="Note 5 2 2" xfId="7777" xr:uid="{00000000-0005-0000-0000-000009200000}"/>
    <cellStyle name="Note 5 2 2 2" xfId="19559" xr:uid="{54A8170D-BC99-41A8-B89D-7CABC0838A87}"/>
    <cellStyle name="Note 5 2 3" xfId="7778" xr:uid="{00000000-0005-0000-0000-00000A200000}"/>
    <cellStyle name="Note 5 2 3 2" xfId="19560" xr:uid="{7B2745D6-BCC8-479E-ABD9-F1D67256D633}"/>
    <cellStyle name="Note 5 2 4" xfId="7779" xr:uid="{00000000-0005-0000-0000-00000B200000}"/>
    <cellStyle name="Note 5 2 4 2" xfId="19561" xr:uid="{9DE70C05-2C2C-482E-AA9C-34B980C180E7}"/>
    <cellStyle name="Note 5 2 5" xfId="7780" xr:uid="{00000000-0005-0000-0000-00000C200000}"/>
    <cellStyle name="Note 5 2 5 2" xfId="19562" xr:uid="{AF8D0337-7FAB-42BA-BF9B-31EE07B77B4F}"/>
    <cellStyle name="Note 5 2 6" xfId="19558" xr:uid="{B9879788-4406-48C0-BF3D-48FAD22F1DFC}"/>
    <cellStyle name="Note 5 3" xfId="7781" xr:uid="{00000000-0005-0000-0000-00000D200000}"/>
    <cellStyle name="Note 5 3 2" xfId="19563" xr:uid="{429EF223-7313-452F-9D68-E194BE400885}"/>
    <cellStyle name="Note 5 4" xfId="7782" xr:uid="{00000000-0005-0000-0000-00000E200000}"/>
    <cellStyle name="Note 5 4 2" xfId="19564" xr:uid="{48ABB6C6-7CB7-429F-BF57-89144AA34392}"/>
    <cellStyle name="Note 5 5" xfId="7783" xr:uid="{00000000-0005-0000-0000-00000F200000}"/>
    <cellStyle name="Note 5 5 2" xfId="19565" xr:uid="{1642F562-10DC-46AD-96D3-9677E00ED993}"/>
    <cellStyle name="Note 5 6" xfId="7784" xr:uid="{00000000-0005-0000-0000-000010200000}"/>
    <cellStyle name="Note 5 6 2" xfId="19566" xr:uid="{334D6C4A-1632-49E7-A3BE-53BA7575DAB7}"/>
    <cellStyle name="Note 5 7" xfId="19557" xr:uid="{7F516154-3E19-4A72-9FA6-36EB0380324E}"/>
    <cellStyle name="Note 6" xfId="7785" xr:uid="{00000000-0005-0000-0000-000011200000}"/>
    <cellStyle name="Note 6 2" xfId="7786" xr:uid="{00000000-0005-0000-0000-000012200000}"/>
    <cellStyle name="Note 6 2 2" xfId="7787" xr:uid="{00000000-0005-0000-0000-000013200000}"/>
    <cellStyle name="Note 6 2 2 2" xfId="19569" xr:uid="{6C6F95DA-6F60-4B1C-89B0-3E9955DB2618}"/>
    <cellStyle name="Note 6 2 3" xfId="7788" xr:uid="{00000000-0005-0000-0000-000014200000}"/>
    <cellStyle name="Note 6 2 3 2" xfId="19570" xr:uid="{E617776C-A180-4C3C-8438-F82FC0116920}"/>
    <cellStyle name="Note 6 2 4" xfId="7789" xr:uid="{00000000-0005-0000-0000-000015200000}"/>
    <cellStyle name="Note 6 2 4 2" xfId="19571" xr:uid="{BBF8D509-3E6F-4411-97A0-12035E510A4D}"/>
    <cellStyle name="Note 6 2 5" xfId="7790" xr:uid="{00000000-0005-0000-0000-000016200000}"/>
    <cellStyle name="Note 6 2 5 2" xfId="19572" xr:uid="{A7E14FAD-6DF2-488B-8BDE-720C74D91014}"/>
    <cellStyle name="Note 6 2 6" xfId="19568" xr:uid="{EB11493C-3138-4DAA-B459-8AF6C5A3E75F}"/>
    <cellStyle name="Note 6 3" xfId="7791" xr:uid="{00000000-0005-0000-0000-000017200000}"/>
    <cellStyle name="Note 6 3 2" xfId="19573" xr:uid="{E3E69C8A-3714-495B-AC41-E2033FC13460}"/>
    <cellStyle name="Note 6 4" xfId="7792" xr:uid="{00000000-0005-0000-0000-000018200000}"/>
    <cellStyle name="Note 6 4 2" xfId="19574" xr:uid="{E94E8271-0FB2-49A0-B5BE-8059D94A4799}"/>
    <cellStyle name="Note 6 5" xfId="7793" xr:uid="{00000000-0005-0000-0000-000019200000}"/>
    <cellStyle name="Note 6 5 2" xfId="19575" xr:uid="{FF49D107-520A-4AF2-8579-1C775BA0E76D}"/>
    <cellStyle name="Note 6 6" xfId="7794" xr:uid="{00000000-0005-0000-0000-00001A200000}"/>
    <cellStyle name="Note 6 6 2" xfId="19576" xr:uid="{4D5708C0-9233-4534-AAD8-B06A15E4B824}"/>
    <cellStyle name="Note 6 7" xfId="19567" xr:uid="{3F769003-ABCD-47C4-95CF-86B56CCDC806}"/>
    <cellStyle name="Note 7" xfId="7795" xr:uid="{00000000-0005-0000-0000-00001B200000}"/>
    <cellStyle name="Note 7 2" xfId="7796" xr:uid="{00000000-0005-0000-0000-00001C200000}"/>
    <cellStyle name="Note 7 2 2" xfId="7797" xr:uid="{00000000-0005-0000-0000-00001D200000}"/>
    <cellStyle name="Note 7 2 2 2" xfId="19579" xr:uid="{B28FD5EC-D316-40A4-A0DD-E8570BCFA3B1}"/>
    <cellStyle name="Note 7 2 3" xfId="7798" xr:uid="{00000000-0005-0000-0000-00001E200000}"/>
    <cellStyle name="Note 7 2 3 2" xfId="19580" xr:uid="{E5D586B1-9241-4FCD-B3DF-9CB43E43DD35}"/>
    <cellStyle name="Note 7 2 4" xfId="7799" xr:uid="{00000000-0005-0000-0000-00001F200000}"/>
    <cellStyle name="Note 7 2 4 2" xfId="19581" xr:uid="{5683BD7C-EDE1-4B0F-9F70-D87B266D757A}"/>
    <cellStyle name="Note 7 2 5" xfId="7800" xr:uid="{00000000-0005-0000-0000-000020200000}"/>
    <cellStyle name="Note 7 2 5 2" xfId="19582" xr:uid="{6953945F-D090-4CA5-AF2B-ED8505A65977}"/>
    <cellStyle name="Note 7 2 6" xfId="19578" xr:uid="{25B9FD91-C499-4265-A104-E0424FE4E553}"/>
    <cellStyle name="Note 7 3" xfId="7801" xr:uid="{00000000-0005-0000-0000-000021200000}"/>
    <cellStyle name="Note 7 3 2" xfId="19583" xr:uid="{F4D70D5C-1AC6-4256-B3E9-0DE635F53D33}"/>
    <cellStyle name="Note 7 4" xfId="7802" xr:uid="{00000000-0005-0000-0000-000022200000}"/>
    <cellStyle name="Note 7 4 2" xfId="19584" xr:uid="{5A543202-83B0-42AF-B837-8D5EDF4C5534}"/>
    <cellStyle name="Note 7 5" xfId="7803" xr:uid="{00000000-0005-0000-0000-000023200000}"/>
    <cellStyle name="Note 7 5 2" xfId="19585" xr:uid="{CAFA91AC-4B24-48F8-931B-33BA65AC75D8}"/>
    <cellStyle name="Note 7 6" xfId="7804" xr:uid="{00000000-0005-0000-0000-000024200000}"/>
    <cellStyle name="Note 7 6 2" xfId="19586" xr:uid="{CCD09A40-9D72-45F8-8E10-51753EB65513}"/>
    <cellStyle name="Note 7 7" xfId="19577" xr:uid="{F3C7432D-39FA-41A4-8208-0DD2909AE548}"/>
    <cellStyle name="Note 8" xfId="7805" xr:uid="{00000000-0005-0000-0000-000025200000}"/>
    <cellStyle name="Note 8 2" xfId="7806" xr:uid="{00000000-0005-0000-0000-000026200000}"/>
    <cellStyle name="Note 8 2 2" xfId="7807" xr:uid="{00000000-0005-0000-0000-000027200000}"/>
    <cellStyle name="Note 8 2 2 2" xfId="19589" xr:uid="{D78FD21D-D010-490B-8E9F-146A2C794344}"/>
    <cellStyle name="Note 8 2 3" xfId="7808" xr:uid="{00000000-0005-0000-0000-000028200000}"/>
    <cellStyle name="Note 8 2 3 2" xfId="19590" xr:uid="{07056CFF-1889-47A3-B62A-94216F2C74DC}"/>
    <cellStyle name="Note 8 2 4" xfId="7809" xr:uid="{00000000-0005-0000-0000-000029200000}"/>
    <cellStyle name="Note 8 2 4 2" xfId="19591" xr:uid="{3087850D-9427-47D6-BA12-A6609161F0AD}"/>
    <cellStyle name="Note 8 2 5" xfId="7810" xr:uid="{00000000-0005-0000-0000-00002A200000}"/>
    <cellStyle name="Note 8 2 5 2" xfId="19592" xr:uid="{7F4834F4-06EB-423B-A97A-774D848B6D67}"/>
    <cellStyle name="Note 8 2 6" xfId="19588" xr:uid="{C6B65EF9-5C30-4D47-A48E-DD49D445AB83}"/>
    <cellStyle name="Note 8 3" xfId="7811" xr:uid="{00000000-0005-0000-0000-00002B200000}"/>
    <cellStyle name="Note 8 3 2" xfId="19593" xr:uid="{F6D47F11-EDBB-4874-9832-4DC8AD81CB1C}"/>
    <cellStyle name="Note 8 4" xfId="7812" xr:uid="{00000000-0005-0000-0000-00002C200000}"/>
    <cellStyle name="Note 8 4 2" xfId="19594" xr:uid="{21973C11-DBB9-4FB3-9198-9C3DF5DC8D5F}"/>
    <cellStyle name="Note 8 5" xfId="7813" xr:uid="{00000000-0005-0000-0000-00002D200000}"/>
    <cellStyle name="Note 8 5 2" xfId="19595" xr:uid="{7A42F78F-7326-480C-9BAC-B9CDEB04AA2B}"/>
    <cellStyle name="Note 8 6" xfId="7814" xr:uid="{00000000-0005-0000-0000-00002E200000}"/>
    <cellStyle name="Note 8 6 2" xfId="19596" xr:uid="{A7FA809C-E3C1-4F9C-9A65-6F080FA0EC0F}"/>
    <cellStyle name="Note 8 7" xfId="19587" xr:uid="{479F0303-0D1E-4E6E-AEB4-DDBCFA7A2D1C}"/>
    <cellStyle name="Note 9" xfId="7815" xr:uid="{00000000-0005-0000-0000-00002F200000}"/>
    <cellStyle name="Note 9 2" xfId="7816" xr:uid="{00000000-0005-0000-0000-000030200000}"/>
    <cellStyle name="Note 9 2 2" xfId="7817" xr:uid="{00000000-0005-0000-0000-000031200000}"/>
    <cellStyle name="Note 9 2 2 2" xfId="19599" xr:uid="{2515BB32-D2DA-4782-9037-1BF920FD169B}"/>
    <cellStyle name="Note 9 2 3" xfId="7818" xr:uid="{00000000-0005-0000-0000-000032200000}"/>
    <cellStyle name="Note 9 2 3 2" xfId="19600" xr:uid="{F4B31044-89C8-417C-9A0D-CD98CD933FA3}"/>
    <cellStyle name="Note 9 2 4" xfId="7819" xr:uid="{00000000-0005-0000-0000-000033200000}"/>
    <cellStyle name="Note 9 2 4 2" xfId="19601" xr:uid="{BC5DF412-0C70-4D01-8BDA-4750D95DD272}"/>
    <cellStyle name="Note 9 2 5" xfId="7820" xr:uid="{00000000-0005-0000-0000-000034200000}"/>
    <cellStyle name="Note 9 2 5 2" xfId="19602" xr:uid="{B7733FCB-7FD1-4D52-B9B4-D785F2AA3822}"/>
    <cellStyle name="Note 9 2 6" xfId="19598" xr:uid="{493B5C1A-CD27-4ABD-A2B9-375AF3BE1A33}"/>
    <cellStyle name="Note 9 3" xfId="7821" xr:uid="{00000000-0005-0000-0000-000035200000}"/>
    <cellStyle name="Note 9 3 2" xfId="19603" xr:uid="{74BA6AD4-BC80-4E38-8EF7-E8E7862718B9}"/>
    <cellStyle name="Note 9 4" xfId="7822" xr:uid="{00000000-0005-0000-0000-000036200000}"/>
    <cellStyle name="Note 9 4 2" xfId="19604" xr:uid="{2103C024-CB67-48B5-B57C-E1718EE6193C}"/>
    <cellStyle name="Note 9 5" xfId="7823" xr:uid="{00000000-0005-0000-0000-000037200000}"/>
    <cellStyle name="Note 9 5 2" xfId="19605" xr:uid="{714F6B65-504D-492B-A7DF-D9340E303BB6}"/>
    <cellStyle name="Note 9 6" xfId="7824" xr:uid="{00000000-0005-0000-0000-000038200000}"/>
    <cellStyle name="Note 9 6 2" xfId="19606" xr:uid="{C41FA7AD-2097-4085-A5FE-F362B5ECF351}"/>
    <cellStyle name="Note 9 7" xfId="19597" xr:uid="{B2AC6491-4BC1-472A-882E-C753E1EE3025}"/>
    <cellStyle name="Notes" xfId="7825" xr:uid="{00000000-0005-0000-0000-000039200000}"/>
    <cellStyle name="Notiz" xfId="7826" xr:uid="{00000000-0005-0000-0000-00003A200000}"/>
    <cellStyle name="Notiz 2" xfId="7827" xr:uid="{00000000-0005-0000-0000-00003B200000}"/>
    <cellStyle name="Notiz 2 2" xfId="19608" xr:uid="{F6C3B852-F036-4852-9498-FB0A3CA09089}"/>
    <cellStyle name="Notiz 3" xfId="7828" xr:uid="{00000000-0005-0000-0000-00003C200000}"/>
    <cellStyle name="Notiz 3 2" xfId="19609" xr:uid="{19B8E098-CB10-4780-B9DB-E8364B61D478}"/>
    <cellStyle name="Notiz 4" xfId="15010" xr:uid="{00000000-0005-0000-0000-00003D200000}"/>
    <cellStyle name="Notiz 4 2" xfId="25742" xr:uid="{74F63382-2DD2-4490-8D09-139198448B20}"/>
    <cellStyle name="Notiz 5" xfId="19607" xr:uid="{FF84CBCF-0DA6-49A2-8AB0-7AB7B1542328}"/>
    <cellStyle name="Number" xfId="7829" xr:uid="{00000000-0005-0000-0000-00003E200000}"/>
    <cellStyle name="Number 1" xfId="7830" xr:uid="{00000000-0005-0000-0000-00003F200000}"/>
    <cellStyle name="Number 1 2" xfId="7831" xr:uid="{00000000-0005-0000-0000-000040200000}"/>
    <cellStyle name="Number 1 3" xfId="7832" xr:uid="{00000000-0005-0000-0000-000041200000}"/>
    <cellStyle name="Number 2" xfId="7833" xr:uid="{00000000-0005-0000-0000-000042200000}"/>
    <cellStyle name="Number 3" xfId="7834" xr:uid="{00000000-0005-0000-0000-000043200000}"/>
    <cellStyle name="Number Date" xfId="7835" xr:uid="{00000000-0005-0000-0000-000044200000}"/>
    <cellStyle name="Number Date (short)" xfId="7836" xr:uid="{00000000-0005-0000-0000-000045200000}"/>
    <cellStyle name="Number Date (short) 2" xfId="7837" xr:uid="{00000000-0005-0000-0000-000046200000}"/>
    <cellStyle name="Number Date (short) 3" xfId="7838" xr:uid="{00000000-0005-0000-0000-000047200000}"/>
    <cellStyle name="Number Date 10" xfId="7839" xr:uid="{00000000-0005-0000-0000-000048200000}"/>
    <cellStyle name="Number Date 11" xfId="7840" xr:uid="{00000000-0005-0000-0000-000049200000}"/>
    <cellStyle name="Number Date 12" xfId="7841" xr:uid="{00000000-0005-0000-0000-00004A200000}"/>
    <cellStyle name="Number Date 13" xfId="7842" xr:uid="{00000000-0005-0000-0000-00004B200000}"/>
    <cellStyle name="Number Date 14" xfId="7843" xr:uid="{00000000-0005-0000-0000-00004C200000}"/>
    <cellStyle name="Number Date 15" xfId="7844" xr:uid="{00000000-0005-0000-0000-00004D200000}"/>
    <cellStyle name="Number Date 16" xfId="7845" xr:uid="{00000000-0005-0000-0000-00004E200000}"/>
    <cellStyle name="Number Date 17" xfId="7846" xr:uid="{00000000-0005-0000-0000-00004F200000}"/>
    <cellStyle name="Number Date 18" xfId="7847" xr:uid="{00000000-0005-0000-0000-000050200000}"/>
    <cellStyle name="Number Date 19" xfId="14709" xr:uid="{00000000-0005-0000-0000-000051200000}"/>
    <cellStyle name="Number Date 2" xfId="7848" xr:uid="{00000000-0005-0000-0000-000052200000}"/>
    <cellStyle name="Number Date 3" xfId="7849" xr:uid="{00000000-0005-0000-0000-000053200000}"/>
    <cellStyle name="Number Date 4" xfId="7850" xr:uid="{00000000-0005-0000-0000-000054200000}"/>
    <cellStyle name="Number Date 5" xfId="7851" xr:uid="{00000000-0005-0000-0000-000055200000}"/>
    <cellStyle name="Number Date 6" xfId="7852" xr:uid="{00000000-0005-0000-0000-000056200000}"/>
    <cellStyle name="Number Date 7" xfId="7853" xr:uid="{00000000-0005-0000-0000-000057200000}"/>
    <cellStyle name="Number Date 8" xfId="7854" xr:uid="{00000000-0005-0000-0000-000058200000}"/>
    <cellStyle name="Number Date 9" xfId="7855" xr:uid="{00000000-0005-0000-0000-000059200000}"/>
    <cellStyle name="Number Date_Green" xfId="7856" xr:uid="{00000000-0005-0000-0000-00005A200000}"/>
    <cellStyle name="Number II" xfId="7857" xr:uid="{00000000-0005-0000-0000-00005B200000}"/>
    <cellStyle name="Number Integer" xfId="7858" xr:uid="{00000000-0005-0000-0000-00005C200000}"/>
    <cellStyle name="Number Integer 2" xfId="7859" xr:uid="{00000000-0005-0000-0000-00005D200000}"/>
    <cellStyle name="Number Integer 3" xfId="7860" xr:uid="{00000000-0005-0000-0000-00005E200000}"/>
    <cellStyle name="number_KTR An-Abflug" xfId="7861" xr:uid="{00000000-0005-0000-0000-00005F200000}"/>
    <cellStyle name="OBI" xfId="7862" xr:uid="{00000000-0005-0000-0000-000060200000}"/>
    <cellStyle name="Obliczenia" xfId="7863" xr:uid="{00000000-0005-0000-0000-000061200000}"/>
    <cellStyle name="Obliczenia 2" xfId="7864" xr:uid="{00000000-0005-0000-0000-000062200000}"/>
    <cellStyle name="Obliczenia 2 2" xfId="7865" xr:uid="{00000000-0005-0000-0000-000063200000}"/>
    <cellStyle name="Obliczenia 2 2 2" xfId="19612" xr:uid="{7B0B34AB-6337-4677-8892-30E05EE5F54D}"/>
    <cellStyle name="Obliczenia 2 3" xfId="7866" xr:uid="{00000000-0005-0000-0000-000064200000}"/>
    <cellStyle name="Obliczenia 2 3 2" xfId="19613" xr:uid="{DA48579F-AE07-4BA8-BDCF-EA3C1E5FA259}"/>
    <cellStyle name="Obliczenia 2 4" xfId="19611" xr:uid="{B681D73F-A10F-4175-B957-66D45CD5BCDA}"/>
    <cellStyle name="Obliczenia 3" xfId="7867" xr:uid="{00000000-0005-0000-0000-000065200000}"/>
    <cellStyle name="Obliczenia 3 2" xfId="19614" xr:uid="{EA169720-4755-4EB8-813C-B8C06E1B23C2}"/>
    <cellStyle name="Obliczenia 4" xfId="7868" xr:uid="{00000000-0005-0000-0000-000066200000}"/>
    <cellStyle name="Obliczenia 4 2" xfId="19615" xr:uid="{ECEAF309-8E6C-4E89-A3B8-FC713FBE529C}"/>
    <cellStyle name="Obliczenia 5" xfId="7869" xr:uid="{00000000-0005-0000-0000-000067200000}"/>
    <cellStyle name="Obliczenia 5 2" xfId="19616" xr:uid="{3B5040AB-45F7-44E2-B682-CE8DF8E1B109}"/>
    <cellStyle name="Obliczenia 6" xfId="7870" xr:uid="{00000000-0005-0000-0000-000068200000}"/>
    <cellStyle name="Obliczenia 6 2" xfId="19617" xr:uid="{E3744D36-5BAD-4C69-A790-E90D7796AA7E}"/>
    <cellStyle name="Obliczenia 7" xfId="19610" xr:uid="{D6EC89B2-8388-4BD5-B27E-D21777788329}"/>
    <cellStyle name="Option" xfId="7871" xr:uid="{00000000-0005-0000-0000-000069200000}"/>
    <cellStyle name="OptionHeading" xfId="7872" xr:uid="{00000000-0005-0000-0000-00006A200000}"/>
    <cellStyle name="Otsikko" xfId="7876" xr:uid="{00000000-0005-0000-0000-00006B200000}"/>
    <cellStyle name="Otsikko 1" xfId="7877" xr:uid="{00000000-0005-0000-0000-00006C200000}"/>
    <cellStyle name="Otsikko 2" xfId="7878" xr:uid="{00000000-0005-0000-0000-00006D200000}"/>
    <cellStyle name="Otsikko 3" xfId="7879" xr:uid="{00000000-0005-0000-0000-00006E200000}"/>
    <cellStyle name="Otsikko 4" xfId="7880" xr:uid="{00000000-0005-0000-0000-00006F200000}"/>
    <cellStyle name="Output" xfId="14636" xr:uid="{00000000-0005-0000-0000-000070200000}"/>
    <cellStyle name="Output %" xfId="7881" xr:uid="{00000000-0005-0000-0000-000071200000}"/>
    <cellStyle name="Output 10" xfId="7882" xr:uid="{00000000-0005-0000-0000-000072200000}"/>
    <cellStyle name="Output 10 2" xfId="7883" xr:uid="{00000000-0005-0000-0000-000073200000}"/>
    <cellStyle name="Output 10 2 2" xfId="7884" xr:uid="{00000000-0005-0000-0000-000074200000}"/>
    <cellStyle name="Output 10 2 2 2" xfId="19623" xr:uid="{CBB47F93-48B6-4A60-A796-80B58079824D}"/>
    <cellStyle name="Output 10 2 3" xfId="7885" xr:uid="{00000000-0005-0000-0000-000075200000}"/>
    <cellStyle name="Output 10 2 3 2" xfId="19624" xr:uid="{18BF1030-A91C-48E5-98B6-EC6604D44E38}"/>
    <cellStyle name="Output 10 2 4" xfId="7886" xr:uid="{00000000-0005-0000-0000-000076200000}"/>
    <cellStyle name="Output 10 2 4 2" xfId="19625" xr:uid="{EEF576B8-56EB-482B-8DA5-18DB5B88CC3B}"/>
    <cellStyle name="Output 10 2 5" xfId="7887" xr:uid="{00000000-0005-0000-0000-000077200000}"/>
    <cellStyle name="Output 10 2 5 2" xfId="19626" xr:uid="{1988A16F-3701-42D8-B7A4-9328B2656A3B}"/>
    <cellStyle name="Output 10 2 6" xfId="19622" xr:uid="{A7095C57-3EEF-478C-91A7-5E1A9D23D1DB}"/>
    <cellStyle name="Output 10 3" xfId="7888" xr:uid="{00000000-0005-0000-0000-000078200000}"/>
    <cellStyle name="Output 10 3 2" xfId="19627" xr:uid="{FC95AC49-31DB-466F-B1C5-7399DEEC8A87}"/>
    <cellStyle name="Output 10 4" xfId="7889" xr:uid="{00000000-0005-0000-0000-000079200000}"/>
    <cellStyle name="Output 10 4 2" xfId="19628" xr:uid="{543837A5-B545-44D9-A813-623D2261657D}"/>
    <cellStyle name="Output 10 5" xfId="7890" xr:uid="{00000000-0005-0000-0000-00007A200000}"/>
    <cellStyle name="Output 10 5 2" xfId="19629" xr:uid="{EC8854D0-6318-4E02-89E8-BDD7DBE9FF39}"/>
    <cellStyle name="Output 10 6" xfId="7891" xr:uid="{00000000-0005-0000-0000-00007B200000}"/>
    <cellStyle name="Output 10 6 2" xfId="19630" xr:uid="{957E84DD-4507-47E6-B286-72E1307BA479}"/>
    <cellStyle name="Output 10 7" xfId="19621" xr:uid="{3CDA0723-27BD-4092-876A-62B2AC1110C3}"/>
    <cellStyle name="Output 11" xfId="7892" xr:uid="{00000000-0005-0000-0000-00007C200000}"/>
    <cellStyle name="Output 11 2" xfId="7893" xr:uid="{00000000-0005-0000-0000-00007D200000}"/>
    <cellStyle name="Output 11 2 2" xfId="7894" xr:uid="{00000000-0005-0000-0000-00007E200000}"/>
    <cellStyle name="Output 11 2 2 2" xfId="19633" xr:uid="{35859A34-61C2-4D02-B8EB-F2630C0848E1}"/>
    <cellStyle name="Output 11 2 3" xfId="7895" xr:uid="{00000000-0005-0000-0000-00007F200000}"/>
    <cellStyle name="Output 11 2 3 2" xfId="19634" xr:uid="{A836B5D8-B6E8-4DEA-95B8-AD72D4605780}"/>
    <cellStyle name="Output 11 2 4" xfId="7896" xr:uid="{00000000-0005-0000-0000-000080200000}"/>
    <cellStyle name="Output 11 2 4 2" xfId="19635" xr:uid="{D315A8BB-5C83-4995-8670-05B25B9FFBE6}"/>
    <cellStyle name="Output 11 2 5" xfId="7897" xr:uid="{00000000-0005-0000-0000-000081200000}"/>
    <cellStyle name="Output 11 2 5 2" xfId="19636" xr:uid="{336AF41B-E18A-4E50-811D-B57E49BB9A1D}"/>
    <cellStyle name="Output 11 2 6" xfId="19632" xr:uid="{D3B76D55-3120-4838-AB19-2BB2F6D73A7E}"/>
    <cellStyle name="Output 11 3" xfId="7898" xr:uid="{00000000-0005-0000-0000-000082200000}"/>
    <cellStyle name="Output 11 3 2" xfId="19637" xr:uid="{3485112F-D63B-4084-A915-F4B0B1DA2FAB}"/>
    <cellStyle name="Output 11 4" xfId="7899" xr:uid="{00000000-0005-0000-0000-000083200000}"/>
    <cellStyle name="Output 11 4 2" xfId="19638" xr:uid="{EA3F977C-4594-45D8-9DF0-88F51F45A508}"/>
    <cellStyle name="Output 11 5" xfId="7900" xr:uid="{00000000-0005-0000-0000-000084200000}"/>
    <cellStyle name="Output 11 5 2" xfId="19639" xr:uid="{E2F0A3E0-B539-4AAC-8099-E33C9A44EC63}"/>
    <cellStyle name="Output 11 6" xfId="7901" xr:uid="{00000000-0005-0000-0000-000085200000}"/>
    <cellStyle name="Output 11 6 2" xfId="19640" xr:uid="{358CD31B-95CF-4AC2-80DA-9583A77D9202}"/>
    <cellStyle name="Output 11 7" xfId="19631" xr:uid="{4EF7FC63-A761-4443-995B-2DB152809DCE}"/>
    <cellStyle name="Output 12" xfId="7902" xr:uid="{00000000-0005-0000-0000-000086200000}"/>
    <cellStyle name="Output 12 2" xfId="7903" xr:uid="{00000000-0005-0000-0000-000087200000}"/>
    <cellStyle name="Output 12 2 2" xfId="7904" xr:uid="{00000000-0005-0000-0000-000088200000}"/>
    <cellStyle name="Output 12 2 2 2" xfId="19643" xr:uid="{BC39B7F4-41D0-4938-9996-F8B54C1F6AD9}"/>
    <cellStyle name="Output 12 2 3" xfId="7905" xr:uid="{00000000-0005-0000-0000-000089200000}"/>
    <cellStyle name="Output 12 2 3 2" xfId="19644" xr:uid="{884EDDDF-1935-48ED-B292-3828147221E8}"/>
    <cellStyle name="Output 12 2 4" xfId="7906" xr:uid="{00000000-0005-0000-0000-00008A200000}"/>
    <cellStyle name="Output 12 2 4 2" xfId="19645" xr:uid="{C734380A-9382-436C-9352-4D3658426BB3}"/>
    <cellStyle name="Output 12 2 5" xfId="7907" xr:uid="{00000000-0005-0000-0000-00008B200000}"/>
    <cellStyle name="Output 12 2 5 2" xfId="19646" xr:uid="{DC53733B-FF08-46CA-88E6-8880F3094D97}"/>
    <cellStyle name="Output 12 2 6" xfId="19642" xr:uid="{357D3EA5-C188-49D3-B7A1-6C0A8C98447C}"/>
    <cellStyle name="Output 12 3" xfId="7908" xr:uid="{00000000-0005-0000-0000-00008C200000}"/>
    <cellStyle name="Output 12 3 2" xfId="19647" xr:uid="{8CB9FEA2-60D2-4336-AFE0-F8E185B897D5}"/>
    <cellStyle name="Output 12 4" xfId="7909" xr:uid="{00000000-0005-0000-0000-00008D200000}"/>
    <cellStyle name="Output 12 4 2" xfId="19648" xr:uid="{172B9E3A-CF73-4D23-9FAD-324A64B10778}"/>
    <cellStyle name="Output 12 5" xfId="7910" xr:uid="{00000000-0005-0000-0000-00008E200000}"/>
    <cellStyle name="Output 12 5 2" xfId="19649" xr:uid="{CB599D9D-B871-4D4D-AC74-E2A36367243E}"/>
    <cellStyle name="Output 12 6" xfId="7911" xr:uid="{00000000-0005-0000-0000-00008F200000}"/>
    <cellStyle name="Output 12 6 2" xfId="19650" xr:uid="{1F3A1BAE-053D-4AA3-B0DE-6CBA8BDFA1D7}"/>
    <cellStyle name="Output 12 7" xfId="19641" xr:uid="{5A69EEDF-B205-42A7-89BE-2116E5EE8ED8}"/>
    <cellStyle name="Output 13" xfId="7912" xr:uid="{00000000-0005-0000-0000-000090200000}"/>
    <cellStyle name="Output 13 2" xfId="7913" xr:uid="{00000000-0005-0000-0000-000091200000}"/>
    <cellStyle name="Output 13 2 2" xfId="7914" xr:uid="{00000000-0005-0000-0000-000092200000}"/>
    <cellStyle name="Output 13 2 2 2" xfId="19653" xr:uid="{847DD08F-E230-4DE8-8FE1-0C9A186A5428}"/>
    <cellStyle name="Output 13 2 3" xfId="7915" xr:uid="{00000000-0005-0000-0000-000093200000}"/>
    <cellStyle name="Output 13 2 3 2" xfId="19654" xr:uid="{14F67E5F-D2DE-4FB6-B211-5704DC228D64}"/>
    <cellStyle name="Output 13 2 4" xfId="7916" xr:uid="{00000000-0005-0000-0000-000094200000}"/>
    <cellStyle name="Output 13 2 4 2" xfId="19655" xr:uid="{B3C01966-E5EE-4E9E-80BB-7104ABF39FC6}"/>
    <cellStyle name="Output 13 2 5" xfId="7917" xr:uid="{00000000-0005-0000-0000-000095200000}"/>
    <cellStyle name="Output 13 2 5 2" xfId="19656" xr:uid="{57F0C9D9-EF38-4514-B63B-153D3848D92D}"/>
    <cellStyle name="Output 13 2 6" xfId="19652" xr:uid="{28E729C2-CDD9-4B21-AABC-E36F73C04792}"/>
    <cellStyle name="Output 13 3" xfId="7918" xr:uid="{00000000-0005-0000-0000-000096200000}"/>
    <cellStyle name="Output 13 3 2" xfId="19657" xr:uid="{5ABA95BC-7D8E-4958-A8AA-11D0DA23D65F}"/>
    <cellStyle name="Output 13 4" xfId="7919" xr:uid="{00000000-0005-0000-0000-000097200000}"/>
    <cellStyle name="Output 13 4 2" xfId="19658" xr:uid="{1A9D3AD9-5DB0-47D8-B9A8-A89C4C5DD242}"/>
    <cellStyle name="Output 13 5" xfId="7920" xr:uid="{00000000-0005-0000-0000-000098200000}"/>
    <cellStyle name="Output 13 5 2" xfId="19659" xr:uid="{2D0A6C0E-66E9-45D0-A29A-D2EFB29D96C6}"/>
    <cellStyle name="Output 13 6" xfId="7921" xr:uid="{00000000-0005-0000-0000-000099200000}"/>
    <cellStyle name="Output 13 6 2" xfId="19660" xr:uid="{11084A84-75AC-4E5C-897E-732BF3862AE2}"/>
    <cellStyle name="Output 13 7" xfId="19651" xr:uid="{4757F6AC-181D-4185-8089-E68BE50CCA39}"/>
    <cellStyle name="Output 14" xfId="7922" xr:uid="{00000000-0005-0000-0000-00009A200000}"/>
    <cellStyle name="Output 14 2" xfId="7923" xr:uid="{00000000-0005-0000-0000-00009B200000}"/>
    <cellStyle name="Output 14 2 2" xfId="7924" xr:uid="{00000000-0005-0000-0000-00009C200000}"/>
    <cellStyle name="Output 14 2 2 2" xfId="19663" xr:uid="{40F97F71-EFA9-42D0-8B1C-B0772BFC9771}"/>
    <cellStyle name="Output 14 2 3" xfId="7925" xr:uid="{00000000-0005-0000-0000-00009D200000}"/>
    <cellStyle name="Output 14 2 3 2" xfId="19664" xr:uid="{E25638AE-850A-47F9-9D0D-0CF0F31BF295}"/>
    <cellStyle name="Output 14 2 4" xfId="7926" xr:uid="{00000000-0005-0000-0000-00009E200000}"/>
    <cellStyle name="Output 14 2 4 2" xfId="19665" xr:uid="{C536B0F8-68B2-4B91-845E-3EE089E0B57D}"/>
    <cellStyle name="Output 14 2 5" xfId="7927" xr:uid="{00000000-0005-0000-0000-00009F200000}"/>
    <cellStyle name="Output 14 2 5 2" xfId="19666" xr:uid="{EAC6F9C0-D416-4C39-AE2D-233E536D0357}"/>
    <cellStyle name="Output 14 2 6" xfId="19662" xr:uid="{223CB39A-B1F1-4D70-B7AC-12F20544BCF9}"/>
    <cellStyle name="Output 14 3" xfId="7928" xr:uid="{00000000-0005-0000-0000-0000A0200000}"/>
    <cellStyle name="Output 14 3 2" xfId="19667" xr:uid="{7E43BAF1-DA0E-4324-A445-90A0A73BD16D}"/>
    <cellStyle name="Output 14 4" xfId="7929" xr:uid="{00000000-0005-0000-0000-0000A1200000}"/>
    <cellStyle name="Output 14 4 2" xfId="19668" xr:uid="{E68A4C5C-1902-4E0C-B0B8-2CE41CF5AEC2}"/>
    <cellStyle name="Output 14 5" xfId="7930" xr:uid="{00000000-0005-0000-0000-0000A2200000}"/>
    <cellStyle name="Output 14 5 2" xfId="19669" xr:uid="{7325E607-B56B-4BC8-A0C1-B3C85FD32A57}"/>
    <cellStyle name="Output 14 6" xfId="7931" xr:uid="{00000000-0005-0000-0000-0000A3200000}"/>
    <cellStyle name="Output 14 6 2" xfId="19670" xr:uid="{72F9647A-A687-4731-BECA-99564B38CB9C}"/>
    <cellStyle name="Output 14 7" xfId="19661" xr:uid="{155312B8-2AE9-498E-B682-ED13199E0574}"/>
    <cellStyle name="Output 15" xfId="7932" xr:uid="{00000000-0005-0000-0000-0000A4200000}"/>
    <cellStyle name="Output 15 2" xfId="7933" xr:uid="{00000000-0005-0000-0000-0000A5200000}"/>
    <cellStyle name="Output 15 2 2" xfId="7934" xr:uid="{00000000-0005-0000-0000-0000A6200000}"/>
    <cellStyle name="Output 15 2 2 2" xfId="19673" xr:uid="{E8585917-9C39-4DD7-969D-AFEA3BA828E3}"/>
    <cellStyle name="Output 15 2 3" xfId="7935" xr:uid="{00000000-0005-0000-0000-0000A7200000}"/>
    <cellStyle name="Output 15 2 3 2" xfId="19674" xr:uid="{B4FA1072-D95D-4AF9-BF34-7C9CBDC77283}"/>
    <cellStyle name="Output 15 2 4" xfId="7936" xr:uid="{00000000-0005-0000-0000-0000A8200000}"/>
    <cellStyle name="Output 15 2 4 2" xfId="19675" xr:uid="{50B963E1-4B0D-48B4-A97C-A66F1B76CFA2}"/>
    <cellStyle name="Output 15 2 5" xfId="7937" xr:uid="{00000000-0005-0000-0000-0000A9200000}"/>
    <cellStyle name="Output 15 2 5 2" xfId="19676" xr:uid="{5F8EF621-6466-4C9E-9E1A-C56016B49838}"/>
    <cellStyle name="Output 15 2 6" xfId="19672" xr:uid="{FFB68D84-EF01-4649-8E1C-1180EBA5DC38}"/>
    <cellStyle name="Output 15 3" xfId="7938" xr:uid="{00000000-0005-0000-0000-0000AA200000}"/>
    <cellStyle name="Output 15 3 2" xfId="19677" xr:uid="{3B46904E-6C98-443A-B624-5F0B547950B8}"/>
    <cellStyle name="Output 15 4" xfId="7939" xr:uid="{00000000-0005-0000-0000-0000AB200000}"/>
    <cellStyle name="Output 15 4 2" xfId="19678" xr:uid="{99284767-E972-4E48-8090-0821B6C25F1D}"/>
    <cellStyle name="Output 15 5" xfId="7940" xr:uid="{00000000-0005-0000-0000-0000AC200000}"/>
    <cellStyle name="Output 15 5 2" xfId="19679" xr:uid="{F6CEE7E7-8F8A-4C2F-9B66-52096AF46926}"/>
    <cellStyle name="Output 15 6" xfId="7941" xr:uid="{00000000-0005-0000-0000-0000AD200000}"/>
    <cellStyle name="Output 15 6 2" xfId="19680" xr:uid="{3ED240EF-2C30-4045-A119-A99DEAC86140}"/>
    <cellStyle name="Output 15 7" xfId="19671" xr:uid="{7F71CBB3-922E-4A34-95D3-FA73294F0C55}"/>
    <cellStyle name="Output 16" xfId="7942" xr:uid="{00000000-0005-0000-0000-0000AE200000}"/>
    <cellStyle name="Output 16 2" xfId="7943" xr:uid="{00000000-0005-0000-0000-0000AF200000}"/>
    <cellStyle name="Output 16 2 2" xfId="7944" xr:uid="{00000000-0005-0000-0000-0000B0200000}"/>
    <cellStyle name="Output 16 2 2 2" xfId="19683" xr:uid="{1F7B912A-9DE7-4D2D-893F-E5ECB2CE2A33}"/>
    <cellStyle name="Output 16 2 3" xfId="7945" xr:uid="{00000000-0005-0000-0000-0000B1200000}"/>
    <cellStyle name="Output 16 2 3 2" xfId="19684" xr:uid="{DCE980FC-45D1-4D91-988E-81FB4CF3F964}"/>
    <cellStyle name="Output 16 2 4" xfId="7946" xr:uid="{00000000-0005-0000-0000-0000B2200000}"/>
    <cellStyle name="Output 16 2 4 2" xfId="19685" xr:uid="{DBBF38BB-24D7-4FE0-811F-52D32D122ED3}"/>
    <cellStyle name="Output 16 2 5" xfId="7947" xr:uid="{00000000-0005-0000-0000-0000B3200000}"/>
    <cellStyle name="Output 16 2 5 2" xfId="19686" xr:uid="{CAF7042E-2556-42C2-B1B3-6A0337960E25}"/>
    <cellStyle name="Output 16 2 6" xfId="19682" xr:uid="{5E1CD0E0-1C19-4172-9E93-CB8512589A60}"/>
    <cellStyle name="Output 16 3" xfId="7948" xr:uid="{00000000-0005-0000-0000-0000B4200000}"/>
    <cellStyle name="Output 16 3 2" xfId="19687" xr:uid="{26CBBD98-0C76-49A1-9C9D-55677AB67EF1}"/>
    <cellStyle name="Output 16 4" xfId="7949" xr:uid="{00000000-0005-0000-0000-0000B5200000}"/>
    <cellStyle name="Output 16 4 2" xfId="19688" xr:uid="{74DB682D-D388-4336-B4BC-5398B42D309B}"/>
    <cellStyle name="Output 16 5" xfId="7950" xr:uid="{00000000-0005-0000-0000-0000B6200000}"/>
    <cellStyle name="Output 16 5 2" xfId="19689" xr:uid="{20EE8982-CBC5-4CC9-9554-FC2B8952F517}"/>
    <cellStyle name="Output 16 6" xfId="7951" xr:uid="{00000000-0005-0000-0000-0000B7200000}"/>
    <cellStyle name="Output 16 6 2" xfId="19690" xr:uid="{4F3A087B-894A-45D7-8A95-0F813E0D21EE}"/>
    <cellStyle name="Output 16 7" xfId="19681" xr:uid="{DC86BF7D-510A-420E-9068-CAA23034CA63}"/>
    <cellStyle name="Output 17" xfId="7952" xr:uid="{00000000-0005-0000-0000-0000B8200000}"/>
    <cellStyle name="Output 17 2" xfId="7953" xr:uid="{00000000-0005-0000-0000-0000B9200000}"/>
    <cellStyle name="Output 17 2 2" xfId="19692" xr:uid="{151FE63D-F38A-4D44-8DBA-C5F537CD4DD9}"/>
    <cellStyle name="Output 17 3" xfId="7954" xr:uid="{00000000-0005-0000-0000-0000BA200000}"/>
    <cellStyle name="Output 17 3 2" xfId="19693" xr:uid="{8A8F34CA-CF4E-4EFE-92A3-1E5636DCC2E8}"/>
    <cellStyle name="Output 17 4" xfId="7955" xr:uid="{00000000-0005-0000-0000-0000BB200000}"/>
    <cellStyle name="Output 17 4 2" xfId="19694" xr:uid="{87D002C3-A0DB-468A-BB0E-E76886CB5DF3}"/>
    <cellStyle name="Output 17 5" xfId="7956" xr:uid="{00000000-0005-0000-0000-0000BC200000}"/>
    <cellStyle name="Output 17 5 2" xfId="19695" xr:uid="{9463F0DC-E1F8-4A97-91A7-E192110B36B1}"/>
    <cellStyle name="Output 17 6" xfId="19691" xr:uid="{74B98461-F164-463D-A0F2-2CB21DC04567}"/>
    <cellStyle name="Output 18" xfId="7957" xr:uid="{00000000-0005-0000-0000-0000BD200000}"/>
    <cellStyle name="Output 18 2" xfId="7958" xr:uid="{00000000-0005-0000-0000-0000BE200000}"/>
    <cellStyle name="Output 18 2 2" xfId="19697" xr:uid="{7BA2CA9E-56C0-46A0-9DBE-DE3517B16DCC}"/>
    <cellStyle name="Output 18 3" xfId="7959" xr:uid="{00000000-0005-0000-0000-0000BF200000}"/>
    <cellStyle name="Output 18 3 2" xfId="19698" xr:uid="{8CAA2B82-E6D4-4469-A7C0-51D29DA7CA89}"/>
    <cellStyle name="Output 18 4" xfId="7960" xr:uid="{00000000-0005-0000-0000-0000C0200000}"/>
    <cellStyle name="Output 18 4 2" xfId="19699" xr:uid="{BD4601F8-B11B-49E6-91B3-BB39AF45BF41}"/>
    <cellStyle name="Output 18 5" xfId="7961" xr:uid="{00000000-0005-0000-0000-0000C1200000}"/>
    <cellStyle name="Output 18 5 2" xfId="19700" xr:uid="{AFEC53D9-E3E3-4E04-BF54-8FA57D077A62}"/>
    <cellStyle name="Output 18 6" xfId="19696" xr:uid="{4E8EB8C7-1823-449A-99A7-B1ABBFF75956}"/>
    <cellStyle name="Output 19" xfId="7962" xr:uid="{00000000-0005-0000-0000-0000C2200000}"/>
    <cellStyle name="Output 19 2" xfId="19701" xr:uid="{E0A1E263-72D2-4351-A515-55074B2DA4CD}"/>
    <cellStyle name="Output 2" xfId="7963" xr:uid="{00000000-0005-0000-0000-0000C3200000}"/>
    <cellStyle name="Output 2 2" xfId="7964" xr:uid="{00000000-0005-0000-0000-0000C4200000}"/>
    <cellStyle name="Output 2 2 2" xfId="7965" xr:uid="{00000000-0005-0000-0000-0000C5200000}"/>
    <cellStyle name="Output 2 2 2 2" xfId="19704" xr:uid="{36193C5D-25F0-4AEC-8151-EFD8EFD96F42}"/>
    <cellStyle name="Output 2 2 3" xfId="7966" xr:uid="{00000000-0005-0000-0000-0000C6200000}"/>
    <cellStyle name="Output 2 2 3 2" xfId="19705" xr:uid="{3F4BE65A-B14C-4B83-8E8C-58292070C233}"/>
    <cellStyle name="Output 2 2 4" xfId="7967" xr:uid="{00000000-0005-0000-0000-0000C7200000}"/>
    <cellStyle name="Output 2 2 4 2" xfId="19706" xr:uid="{72330ECA-BDD2-4D1B-B17E-7CCB01F597AD}"/>
    <cellStyle name="Output 2 2 5" xfId="7968" xr:uid="{00000000-0005-0000-0000-0000C8200000}"/>
    <cellStyle name="Output 2 2 5 2" xfId="19707" xr:uid="{EA7BA556-1C74-42E0-B936-0C743469CC62}"/>
    <cellStyle name="Output 2 2 6" xfId="19703" xr:uid="{D19F66FC-CDF8-4E0D-918A-4A30C7AEF248}"/>
    <cellStyle name="Output 2 3" xfId="7969" xr:uid="{00000000-0005-0000-0000-0000C9200000}"/>
    <cellStyle name="Output 2 3 2" xfId="7970" xr:uid="{00000000-0005-0000-0000-0000CA200000}"/>
    <cellStyle name="Output 2 3 2 2" xfId="19709" xr:uid="{A0755C7C-9117-4E67-A93F-B9876ACCCEB9}"/>
    <cellStyle name="Output 2 3 3" xfId="7971" xr:uid="{00000000-0005-0000-0000-0000CB200000}"/>
    <cellStyle name="Output 2 3 3 2" xfId="19710" xr:uid="{E2186594-C80B-4CCE-9CF6-4260A4B3D7ED}"/>
    <cellStyle name="Output 2 3 4" xfId="19708" xr:uid="{FBEB04DC-51F0-4247-A0A5-B08A8E6E98D2}"/>
    <cellStyle name="Output 2 4" xfId="7972" xr:uid="{00000000-0005-0000-0000-0000CC200000}"/>
    <cellStyle name="Output 2 4 2" xfId="19711" xr:uid="{07FCE587-84C0-4C6B-B7EC-638C25B16F93}"/>
    <cellStyle name="Output 2 5" xfId="7973" xr:uid="{00000000-0005-0000-0000-0000CD200000}"/>
    <cellStyle name="Output 2 5 2" xfId="19712" xr:uid="{0FF23B53-246B-4C31-B47F-C3CAA5B518BB}"/>
    <cellStyle name="Output 2 6" xfId="7974" xr:uid="{00000000-0005-0000-0000-0000CE200000}"/>
    <cellStyle name="Output 2 6 2" xfId="19713" xr:uid="{DF99F413-F0A3-4771-AA00-E81E9C746416}"/>
    <cellStyle name="Output 2 7" xfId="7975" xr:uid="{00000000-0005-0000-0000-0000CF200000}"/>
    <cellStyle name="Output 2 7 2" xfId="19714" xr:uid="{30CDBAB2-BE9B-4360-95E5-20A88CAB6D55}"/>
    <cellStyle name="Output 2 8" xfId="15011" xr:uid="{00000000-0005-0000-0000-0000D0200000}"/>
    <cellStyle name="Output 2 8 2" xfId="25743" xr:uid="{457732E1-714E-4B0C-8D50-6CFBD3287339}"/>
    <cellStyle name="Output 2 9" xfId="19702" xr:uid="{98B28F0D-1A02-4DC2-88E8-17D94AA468CC}"/>
    <cellStyle name="Output 2_KTR An-Abflug" xfId="14865" xr:uid="{00000000-0005-0000-0000-0000D1200000}"/>
    <cellStyle name="Output 20" xfId="7976" xr:uid="{00000000-0005-0000-0000-0000D2200000}"/>
    <cellStyle name="Output 20 2" xfId="19715" xr:uid="{38494C14-7E07-4B08-952A-2080F93CFE76}"/>
    <cellStyle name="Output 21" xfId="7977" xr:uid="{00000000-0005-0000-0000-0000D3200000}"/>
    <cellStyle name="Output 21 2" xfId="19716" xr:uid="{4AD167D8-0BDE-4BA9-9F14-7D1F65196680}"/>
    <cellStyle name="Output 22" xfId="7978" xr:uid="{00000000-0005-0000-0000-0000D4200000}"/>
    <cellStyle name="Output 22 2" xfId="19717" xr:uid="{C85AA64C-BEE3-4CCD-811F-1D9AA9586A66}"/>
    <cellStyle name="Output 23" xfId="7979" xr:uid="{00000000-0005-0000-0000-0000D5200000}"/>
    <cellStyle name="Output 23 2" xfId="19718" xr:uid="{ACF8AF2B-53C6-4D48-BB0F-B3C54B42DA50}"/>
    <cellStyle name="Output 24" xfId="7980" xr:uid="{00000000-0005-0000-0000-0000D6200000}"/>
    <cellStyle name="Output 24 2" xfId="19719" xr:uid="{BD8E74A9-3C51-439B-A6F0-EFD6055BB534}"/>
    <cellStyle name="Output 3" xfId="7981" xr:uid="{00000000-0005-0000-0000-0000D7200000}"/>
    <cellStyle name="Output 3 2" xfId="7982" xr:uid="{00000000-0005-0000-0000-0000D8200000}"/>
    <cellStyle name="Output 3 2 2" xfId="7983" xr:uid="{00000000-0005-0000-0000-0000D9200000}"/>
    <cellStyle name="Output 3 2 2 2" xfId="19722" xr:uid="{6A0BBC67-2811-418F-960A-1F1B3077135D}"/>
    <cellStyle name="Output 3 2 3" xfId="7984" xr:uid="{00000000-0005-0000-0000-0000DA200000}"/>
    <cellStyle name="Output 3 2 3 2" xfId="19723" xr:uid="{A32D4E94-7AA8-46DF-BCEA-6AEB749D5088}"/>
    <cellStyle name="Output 3 2 4" xfId="7985" xr:uid="{00000000-0005-0000-0000-0000DB200000}"/>
    <cellStyle name="Output 3 2 4 2" xfId="19724" xr:uid="{995AD125-8AE4-406B-9E2F-399501B0FCB9}"/>
    <cellStyle name="Output 3 2 5" xfId="7986" xr:uid="{00000000-0005-0000-0000-0000DC200000}"/>
    <cellStyle name="Output 3 2 5 2" xfId="19725" xr:uid="{5AE4AD27-2791-433A-8D34-04E0750F3AAD}"/>
    <cellStyle name="Output 3 2 6" xfId="19721" xr:uid="{F3842249-612C-486A-8192-F067C9942989}"/>
    <cellStyle name="Output 3 3" xfId="7987" xr:uid="{00000000-0005-0000-0000-0000DD200000}"/>
    <cellStyle name="Output 3 3 2" xfId="19726" xr:uid="{ABF8C7C7-2961-4781-855E-E47DE4CF5735}"/>
    <cellStyle name="Output 3 4" xfId="7988" xr:uid="{00000000-0005-0000-0000-0000DE200000}"/>
    <cellStyle name="Output 3 4 2" xfId="19727" xr:uid="{307457F4-4A3E-4F30-AA1A-5133966A15CE}"/>
    <cellStyle name="Output 3 5" xfId="7989" xr:uid="{00000000-0005-0000-0000-0000DF200000}"/>
    <cellStyle name="Output 3 5 2" xfId="19728" xr:uid="{4ECB4CF4-5816-493D-9F1C-BEF1324E363C}"/>
    <cellStyle name="Output 3 6" xfId="7990" xr:uid="{00000000-0005-0000-0000-0000E0200000}"/>
    <cellStyle name="Output 3 6 2" xfId="19729" xr:uid="{FBDD42FB-0397-477A-8911-4ADF2E264C11}"/>
    <cellStyle name="Output 3 7" xfId="19720" xr:uid="{E2684ED7-7CEE-4753-8A9B-AD5975A3B626}"/>
    <cellStyle name="Output 4" xfId="7991" xr:uid="{00000000-0005-0000-0000-0000E1200000}"/>
    <cellStyle name="Output 4 2" xfId="7992" xr:uid="{00000000-0005-0000-0000-0000E2200000}"/>
    <cellStyle name="Output 4 2 2" xfId="7993" xr:uid="{00000000-0005-0000-0000-0000E3200000}"/>
    <cellStyle name="Output 4 2 2 2" xfId="19732" xr:uid="{D0C001E3-24F7-44EF-931B-D8F0CE3C9EB0}"/>
    <cellStyle name="Output 4 2 3" xfId="7994" xr:uid="{00000000-0005-0000-0000-0000E4200000}"/>
    <cellStyle name="Output 4 2 3 2" xfId="19733" xr:uid="{3B388065-D275-499A-B0FD-51C29DFB70CD}"/>
    <cellStyle name="Output 4 2 4" xfId="7995" xr:uid="{00000000-0005-0000-0000-0000E5200000}"/>
    <cellStyle name="Output 4 2 4 2" xfId="19734" xr:uid="{F6D1E291-691E-4B39-8E47-A4FA5D6C4AA9}"/>
    <cellStyle name="Output 4 2 5" xfId="7996" xr:uid="{00000000-0005-0000-0000-0000E6200000}"/>
    <cellStyle name="Output 4 2 5 2" xfId="19735" xr:uid="{BF07FF34-BA49-49F5-AC79-5DCBACA175F7}"/>
    <cellStyle name="Output 4 2 6" xfId="19731" xr:uid="{D6685FD4-273D-4393-BADE-D1582CB8BC1B}"/>
    <cellStyle name="Output 4 3" xfId="7997" xr:uid="{00000000-0005-0000-0000-0000E7200000}"/>
    <cellStyle name="Output 4 3 2" xfId="19736" xr:uid="{D8CC09D4-6C2D-428D-8412-6087A782290F}"/>
    <cellStyle name="Output 4 4" xfId="7998" xr:uid="{00000000-0005-0000-0000-0000E8200000}"/>
    <cellStyle name="Output 4 4 2" xfId="19737" xr:uid="{D91C39D3-8BB0-40FD-BE62-DA5729556A11}"/>
    <cellStyle name="Output 4 5" xfId="7999" xr:uid="{00000000-0005-0000-0000-0000E9200000}"/>
    <cellStyle name="Output 4 5 2" xfId="19738" xr:uid="{CFFECE57-C084-4B1C-9536-1D5AFD308D23}"/>
    <cellStyle name="Output 4 6" xfId="8000" xr:uid="{00000000-0005-0000-0000-0000EA200000}"/>
    <cellStyle name="Output 4 6 2" xfId="19739" xr:uid="{B47F3993-36B9-4553-B05A-616FA8BBC417}"/>
    <cellStyle name="Output 4 7" xfId="19730" xr:uid="{E236F45A-A0B5-42D8-B8DB-7A219C7498AE}"/>
    <cellStyle name="Output 5" xfId="8001" xr:uid="{00000000-0005-0000-0000-0000EB200000}"/>
    <cellStyle name="Output 5 2" xfId="8002" xr:uid="{00000000-0005-0000-0000-0000EC200000}"/>
    <cellStyle name="Output 5 2 2" xfId="8003" xr:uid="{00000000-0005-0000-0000-0000ED200000}"/>
    <cellStyle name="Output 5 2 2 2" xfId="19742" xr:uid="{486B974D-BD73-4A46-9FBA-6D4D6AAFEABE}"/>
    <cellStyle name="Output 5 2 3" xfId="8004" xr:uid="{00000000-0005-0000-0000-0000EE200000}"/>
    <cellStyle name="Output 5 2 3 2" xfId="19743" xr:uid="{1204BCE2-1D81-4C1E-8709-3D6CF6740F9D}"/>
    <cellStyle name="Output 5 2 4" xfId="8005" xr:uid="{00000000-0005-0000-0000-0000EF200000}"/>
    <cellStyle name="Output 5 2 4 2" xfId="19744" xr:uid="{1E99F258-2F32-4F52-87E7-E2EC20C76FC4}"/>
    <cellStyle name="Output 5 2 5" xfId="8006" xr:uid="{00000000-0005-0000-0000-0000F0200000}"/>
    <cellStyle name="Output 5 2 5 2" xfId="19745" xr:uid="{50ED00AE-B1F0-4FA9-A3C5-02DE40AB3A01}"/>
    <cellStyle name="Output 5 2 6" xfId="19741" xr:uid="{5882AFD4-CF48-4C04-ACCF-E13D7333AAF9}"/>
    <cellStyle name="Output 5 3" xfId="8007" xr:uid="{00000000-0005-0000-0000-0000F1200000}"/>
    <cellStyle name="Output 5 3 2" xfId="19746" xr:uid="{3A157A59-8EA3-4A18-AB4C-519BE61CDB9B}"/>
    <cellStyle name="Output 5 4" xfId="8008" xr:uid="{00000000-0005-0000-0000-0000F2200000}"/>
    <cellStyle name="Output 5 4 2" xfId="19747" xr:uid="{24A67556-AF6F-4E79-B8ED-D0FCBCF3693F}"/>
    <cellStyle name="Output 5 5" xfId="8009" xr:uid="{00000000-0005-0000-0000-0000F3200000}"/>
    <cellStyle name="Output 5 5 2" xfId="19748" xr:uid="{3D7630B0-A11F-4746-B321-42D40FCE1F61}"/>
    <cellStyle name="Output 5 6" xfId="8010" xr:uid="{00000000-0005-0000-0000-0000F4200000}"/>
    <cellStyle name="Output 5 6 2" xfId="19749" xr:uid="{FBD59BC5-0EA6-4256-AE33-47CB3BB1FECD}"/>
    <cellStyle name="Output 5 7" xfId="19740" xr:uid="{A00FC5E6-55A5-452D-9B02-237CE23ECC3E}"/>
    <cellStyle name="Output 6" xfId="8011" xr:uid="{00000000-0005-0000-0000-0000F5200000}"/>
    <cellStyle name="Output 6 2" xfId="8012" xr:uid="{00000000-0005-0000-0000-0000F6200000}"/>
    <cellStyle name="Output 6 2 2" xfId="8013" xr:uid="{00000000-0005-0000-0000-0000F7200000}"/>
    <cellStyle name="Output 6 2 2 2" xfId="19752" xr:uid="{1D47CFB3-E4F4-4138-B2EF-AFF30AA97C20}"/>
    <cellStyle name="Output 6 2 3" xfId="8014" xr:uid="{00000000-0005-0000-0000-0000F8200000}"/>
    <cellStyle name="Output 6 2 3 2" xfId="19753" xr:uid="{72BDC107-F226-4913-9676-D0907111D270}"/>
    <cellStyle name="Output 6 2 4" xfId="8015" xr:uid="{00000000-0005-0000-0000-0000F9200000}"/>
    <cellStyle name="Output 6 2 4 2" xfId="19754" xr:uid="{01F498B4-CBF8-4863-BA4D-997507FFC0FD}"/>
    <cellStyle name="Output 6 2 5" xfId="8016" xr:uid="{00000000-0005-0000-0000-0000FA200000}"/>
    <cellStyle name="Output 6 2 5 2" xfId="19755" xr:uid="{6A3F6E22-C0A1-465A-AEAD-19AD3891620A}"/>
    <cellStyle name="Output 6 2 6" xfId="19751" xr:uid="{B08DCE1A-88F0-4B3E-AA79-3838B2BAD0B4}"/>
    <cellStyle name="Output 6 3" xfId="8017" xr:uid="{00000000-0005-0000-0000-0000FB200000}"/>
    <cellStyle name="Output 6 3 2" xfId="19756" xr:uid="{473808C2-2683-4480-9B33-6245BE991FF1}"/>
    <cellStyle name="Output 6 4" xfId="8018" xr:uid="{00000000-0005-0000-0000-0000FC200000}"/>
    <cellStyle name="Output 6 4 2" xfId="19757" xr:uid="{51922B66-9991-42E6-96F5-051AAF0FDF58}"/>
    <cellStyle name="Output 6 5" xfId="8019" xr:uid="{00000000-0005-0000-0000-0000FD200000}"/>
    <cellStyle name="Output 6 5 2" xfId="19758" xr:uid="{83B98663-BAE1-40D2-BA15-076767D7D39B}"/>
    <cellStyle name="Output 6 6" xfId="8020" xr:uid="{00000000-0005-0000-0000-0000FE200000}"/>
    <cellStyle name="Output 6 6 2" xfId="19759" xr:uid="{194A6D26-77C1-4345-8EAB-66BD0B02B036}"/>
    <cellStyle name="Output 6 7" xfId="19750" xr:uid="{38586349-693C-4B5B-A788-89270A0B3A82}"/>
    <cellStyle name="Output 7" xfId="8021" xr:uid="{00000000-0005-0000-0000-0000FF200000}"/>
    <cellStyle name="Output 7 2" xfId="8022" xr:uid="{00000000-0005-0000-0000-000000210000}"/>
    <cellStyle name="Output 7 2 2" xfId="8023" xr:uid="{00000000-0005-0000-0000-000001210000}"/>
    <cellStyle name="Output 7 2 2 2" xfId="19762" xr:uid="{F35FD240-733D-4508-AAFA-2F94EA605F87}"/>
    <cellStyle name="Output 7 2 3" xfId="8024" xr:uid="{00000000-0005-0000-0000-000002210000}"/>
    <cellStyle name="Output 7 2 3 2" xfId="19763" xr:uid="{F7578E11-5C9A-460E-8D79-3DBE99AF5655}"/>
    <cellStyle name="Output 7 2 4" xfId="8025" xr:uid="{00000000-0005-0000-0000-000003210000}"/>
    <cellStyle name="Output 7 2 4 2" xfId="19764" xr:uid="{36418A28-694B-44D2-B990-783BC943AE86}"/>
    <cellStyle name="Output 7 2 5" xfId="8026" xr:uid="{00000000-0005-0000-0000-000004210000}"/>
    <cellStyle name="Output 7 2 5 2" xfId="19765" xr:uid="{F6B186AF-ACE7-4E18-B869-4BF8766FA919}"/>
    <cellStyle name="Output 7 2 6" xfId="19761" xr:uid="{287B6F6B-E12A-4C43-A952-4190BC03215C}"/>
    <cellStyle name="Output 7 3" xfId="8027" xr:uid="{00000000-0005-0000-0000-000005210000}"/>
    <cellStyle name="Output 7 3 2" xfId="19766" xr:uid="{70255D04-7E92-4F1E-87CD-72EEEEC22CCE}"/>
    <cellStyle name="Output 7 4" xfId="8028" xr:uid="{00000000-0005-0000-0000-000006210000}"/>
    <cellStyle name="Output 7 4 2" xfId="19767" xr:uid="{B095F087-AF96-407D-9DC7-E09693D241AA}"/>
    <cellStyle name="Output 7 5" xfId="8029" xr:uid="{00000000-0005-0000-0000-000007210000}"/>
    <cellStyle name="Output 7 5 2" xfId="19768" xr:uid="{213825D9-30EF-45AA-A111-E373EDDC3CC0}"/>
    <cellStyle name="Output 7 6" xfId="8030" xr:uid="{00000000-0005-0000-0000-000008210000}"/>
    <cellStyle name="Output 7 6 2" xfId="19769" xr:uid="{E571D9CA-59EE-41B8-97B5-753A7843DF3D}"/>
    <cellStyle name="Output 7 7" xfId="19760" xr:uid="{A958320F-FC17-4E73-8B8D-B60EB9886BB8}"/>
    <cellStyle name="Output 8" xfId="8031" xr:uid="{00000000-0005-0000-0000-000009210000}"/>
    <cellStyle name="Output 8 2" xfId="8032" xr:uid="{00000000-0005-0000-0000-00000A210000}"/>
    <cellStyle name="Output 8 2 2" xfId="8033" xr:uid="{00000000-0005-0000-0000-00000B210000}"/>
    <cellStyle name="Output 8 2 2 2" xfId="19772" xr:uid="{5EA436B9-E07C-4B08-8938-FCF800A1440E}"/>
    <cellStyle name="Output 8 2 3" xfId="8034" xr:uid="{00000000-0005-0000-0000-00000C210000}"/>
    <cellStyle name="Output 8 2 3 2" xfId="19773" xr:uid="{ED58DD74-D67B-466D-91CF-B9EDE4325672}"/>
    <cellStyle name="Output 8 2 4" xfId="8035" xr:uid="{00000000-0005-0000-0000-00000D210000}"/>
    <cellStyle name="Output 8 2 4 2" xfId="19774" xr:uid="{81050464-395E-4482-9083-9DC3F8F2425F}"/>
    <cellStyle name="Output 8 2 5" xfId="8036" xr:uid="{00000000-0005-0000-0000-00000E210000}"/>
    <cellStyle name="Output 8 2 5 2" xfId="19775" xr:uid="{46C37D56-B518-4AB2-8625-02390B7DE107}"/>
    <cellStyle name="Output 8 2 6" xfId="19771" xr:uid="{888D2920-A6BF-4756-8077-1C1B0A862E85}"/>
    <cellStyle name="Output 8 3" xfId="8037" xr:uid="{00000000-0005-0000-0000-00000F210000}"/>
    <cellStyle name="Output 8 3 2" xfId="19776" xr:uid="{1F160386-40A1-4780-A032-C1A172ABD8FD}"/>
    <cellStyle name="Output 8 4" xfId="8038" xr:uid="{00000000-0005-0000-0000-000010210000}"/>
    <cellStyle name="Output 8 4 2" xfId="19777" xr:uid="{6612D370-C974-4482-99E9-BAB1ACEE0466}"/>
    <cellStyle name="Output 8 5" xfId="8039" xr:uid="{00000000-0005-0000-0000-000011210000}"/>
    <cellStyle name="Output 8 5 2" xfId="19778" xr:uid="{660532D2-246A-4D53-9F9E-5126A97808A6}"/>
    <cellStyle name="Output 8 6" xfId="8040" xr:uid="{00000000-0005-0000-0000-000012210000}"/>
    <cellStyle name="Output 8 6 2" xfId="19779" xr:uid="{C6A04174-59BA-45B0-9950-69EAC8E1B2DF}"/>
    <cellStyle name="Output 8 7" xfId="19770" xr:uid="{0EAF04AF-86DD-43D0-969C-64737D3B5760}"/>
    <cellStyle name="Output 9" xfId="8041" xr:uid="{00000000-0005-0000-0000-000013210000}"/>
    <cellStyle name="Output 9 2" xfId="8042" xr:uid="{00000000-0005-0000-0000-000014210000}"/>
    <cellStyle name="Output 9 2 2" xfId="8043" xr:uid="{00000000-0005-0000-0000-000015210000}"/>
    <cellStyle name="Output 9 2 2 2" xfId="19782" xr:uid="{71328DA6-BBC2-4C12-932D-2F1D504BBD73}"/>
    <cellStyle name="Output 9 2 3" xfId="8044" xr:uid="{00000000-0005-0000-0000-000016210000}"/>
    <cellStyle name="Output 9 2 3 2" xfId="19783" xr:uid="{CC05E6BD-20A6-4C82-A569-EB0F07B10889}"/>
    <cellStyle name="Output 9 2 4" xfId="8045" xr:uid="{00000000-0005-0000-0000-000017210000}"/>
    <cellStyle name="Output 9 2 4 2" xfId="19784" xr:uid="{EFE66000-B07D-4410-B075-A79480F0731F}"/>
    <cellStyle name="Output 9 2 5" xfId="8046" xr:uid="{00000000-0005-0000-0000-000018210000}"/>
    <cellStyle name="Output 9 2 5 2" xfId="19785" xr:uid="{EC2C75D1-3AD6-415A-993B-BD22A03DDF60}"/>
    <cellStyle name="Output 9 2 6" xfId="19781" xr:uid="{C5584429-DFB5-4931-95A7-DFB7C94758FF}"/>
    <cellStyle name="Output 9 3" xfId="8047" xr:uid="{00000000-0005-0000-0000-000019210000}"/>
    <cellStyle name="Output 9 3 2" xfId="19786" xr:uid="{F076938A-0AD6-43EB-92A3-C5E0C5E59B0B}"/>
    <cellStyle name="Output 9 4" xfId="8048" xr:uid="{00000000-0005-0000-0000-00001A210000}"/>
    <cellStyle name="Output 9 4 2" xfId="19787" xr:uid="{C518CE8A-DD51-41C6-9C35-3F9C230F8F87}"/>
    <cellStyle name="Output 9 5" xfId="8049" xr:uid="{00000000-0005-0000-0000-00001B210000}"/>
    <cellStyle name="Output 9 5 2" xfId="19788" xr:uid="{D79F817F-D22E-4A28-8280-7C7A5C74BD77}"/>
    <cellStyle name="Output 9 6" xfId="8050" xr:uid="{00000000-0005-0000-0000-00001C210000}"/>
    <cellStyle name="Output 9 6 2" xfId="19789" xr:uid="{B7F160AD-0577-4CBC-87E1-C4C801A25145}"/>
    <cellStyle name="Output 9 7" xfId="19780" xr:uid="{93D52437-C24E-4E8F-B648-9D828F13D3BC}"/>
    <cellStyle name="Output_KTR An-Abflug" xfId="14655" xr:uid="{00000000-0005-0000-0000-00001D210000}"/>
    <cellStyle name="Overskrift 1" xfId="8051" xr:uid="{00000000-0005-0000-0000-00001E210000}"/>
    <cellStyle name="Overskrift 2" xfId="8052" xr:uid="{00000000-0005-0000-0000-00001F210000}"/>
    <cellStyle name="Overskrift 3" xfId="8053" xr:uid="{00000000-0005-0000-0000-000020210000}"/>
    <cellStyle name="Overskrift 4" xfId="8054" xr:uid="{00000000-0005-0000-0000-000021210000}"/>
    <cellStyle name="Overwrite" xfId="8055" xr:uid="{00000000-0005-0000-0000-000022210000}"/>
    <cellStyle name="Page Heading Large" xfId="8056" xr:uid="{00000000-0005-0000-0000-000023210000}"/>
    <cellStyle name="Page Heading Small" xfId="8057" xr:uid="{00000000-0005-0000-0000-000024210000}"/>
    <cellStyle name="Page Number" xfId="8058" xr:uid="{00000000-0005-0000-0000-000025210000}"/>
    <cellStyle name="Par dŽfaut" xfId="8059" xr:uid="{00000000-0005-0000-0000-000026210000}"/>
    <cellStyle name="Par dŽfaut 2" xfId="8060" xr:uid="{00000000-0005-0000-0000-000027210000}"/>
    <cellStyle name="Par dŽfaut 3" xfId="8061" xr:uid="{00000000-0005-0000-0000-000028210000}"/>
    <cellStyle name="Par dŽfaut 3 2" xfId="14841" xr:uid="{00000000-0005-0000-0000-000029210000}"/>
    <cellStyle name="paragraphe" xfId="8062" xr:uid="{00000000-0005-0000-0000-00002A210000}"/>
    <cellStyle name="Paryškinimas 1" xfId="8063" xr:uid="{00000000-0005-0000-0000-00002B210000}"/>
    <cellStyle name="Paryškinimas 2" xfId="8064" xr:uid="{00000000-0005-0000-0000-00002C210000}"/>
    <cellStyle name="Paryškinimas 3" xfId="8065" xr:uid="{00000000-0005-0000-0000-00002D210000}"/>
    <cellStyle name="Paryškinimas 4" xfId="8066" xr:uid="{00000000-0005-0000-0000-00002E210000}"/>
    <cellStyle name="Paryškinimas 5" xfId="8067" xr:uid="{00000000-0005-0000-0000-00002F210000}"/>
    <cellStyle name="Paryškinimas 6" xfId="8068" xr:uid="{00000000-0005-0000-0000-000030210000}"/>
    <cellStyle name="Pastaba" xfId="8069" xr:uid="{00000000-0005-0000-0000-000031210000}"/>
    <cellStyle name="Pastaba 10" xfId="8070" xr:uid="{00000000-0005-0000-0000-000032210000}"/>
    <cellStyle name="Pastaba 10 2" xfId="8071" xr:uid="{00000000-0005-0000-0000-000033210000}"/>
    <cellStyle name="Pastaba 10 2 2" xfId="8072" xr:uid="{00000000-0005-0000-0000-000034210000}"/>
    <cellStyle name="Pastaba 10 2 2 2" xfId="19793" xr:uid="{A8DE6A8A-36B9-44F3-8C0D-9C2DEBCD753B}"/>
    <cellStyle name="Pastaba 10 2 3" xfId="8073" xr:uid="{00000000-0005-0000-0000-000035210000}"/>
    <cellStyle name="Pastaba 10 2 3 2" xfId="19794" xr:uid="{D55EAB9E-E46D-47A8-B64C-B0F255EA24EB}"/>
    <cellStyle name="Pastaba 10 2 4" xfId="8074" xr:uid="{00000000-0005-0000-0000-000036210000}"/>
    <cellStyle name="Pastaba 10 2 4 2" xfId="19795" xr:uid="{0317A009-6047-4BC3-ADEB-16B6761442EF}"/>
    <cellStyle name="Pastaba 10 2 5" xfId="8075" xr:uid="{00000000-0005-0000-0000-000037210000}"/>
    <cellStyle name="Pastaba 10 2 5 2" xfId="19796" xr:uid="{A9ED9B72-4093-4AE0-8429-1011A97541F2}"/>
    <cellStyle name="Pastaba 10 2 6" xfId="19792" xr:uid="{55AA5897-B8CA-4D11-8D7F-DD59EC4B7E89}"/>
    <cellStyle name="Pastaba 10 3" xfId="8076" xr:uid="{00000000-0005-0000-0000-000038210000}"/>
    <cellStyle name="Pastaba 10 3 2" xfId="19797" xr:uid="{440C3FD9-20E2-4A8A-AE5C-260220C12D2E}"/>
    <cellStyle name="Pastaba 10 4" xfId="8077" xr:uid="{00000000-0005-0000-0000-000039210000}"/>
    <cellStyle name="Pastaba 10 4 2" xfId="19798" xr:uid="{2C73091B-B4A3-4C5F-B960-2E46D7FFA8AB}"/>
    <cellStyle name="Pastaba 10 5" xfId="8078" xr:uid="{00000000-0005-0000-0000-00003A210000}"/>
    <cellStyle name="Pastaba 10 5 2" xfId="19799" xr:uid="{0126F507-3BC0-4459-BEA4-5AC5CCB15EC8}"/>
    <cellStyle name="Pastaba 10 6" xfId="8079" xr:uid="{00000000-0005-0000-0000-00003B210000}"/>
    <cellStyle name="Pastaba 10 6 2" xfId="19800" xr:uid="{344569BE-21F3-4480-A71B-058085372F9D}"/>
    <cellStyle name="Pastaba 10 7" xfId="19791" xr:uid="{295F9094-9774-4AE3-B4FE-CD650D526053}"/>
    <cellStyle name="Pastaba 11" xfId="8080" xr:uid="{00000000-0005-0000-0000-00003C210000}"/>
    <cellStyle name="Pastaba 11 2" xfId="8081" xr:uid="{00000000-0005-0000-0000-00003D210000}"/>
    <cellStyle name="Pastaba 11 2 2" xfId="8082" xr:uid="{00000000-0005-0000-0000-00003E210000}"/>
    <cellStyle name="Pastaba 11 2 2 2" xfId="19803" xr:uid="{CFA76463-0744-4CFD-84A0-5E8F4E1BD032}"/>
    <cellStyle name="Pastaba 11 2 3" xfId="8083" xr:uid="{00000000-0005-0000-0000-00003F210000}"/>
    <cellStyle name="Pastaba 11 2 3 2" xfId="19804" xr:uid="{D716C296-B543-47B2-8990-E2F87C0AF76A}"/>
    <cellStyle name="Pastaba 11 2 4" xfId="8084" xr:uid="{00000000-0005-0000-0000-000040210000}"/>
    <cellStyle name="Pastaba 11 2 4 2" xfId="19805" xr:uid="{761A37AF-42A2-4036-B934-70F9DEF99B4F}"/>
    <cellStyle name="Pastaba 11 2 5" xfId="8085" xr:uid="{00000000-0005-0000-0000-000041210000}"/>
    <cellStyle name="Pastaba 11 2 5 2" xfId="19806" xr:uid="{FC650A67-0322-4B1B-9400-1A4011521A7D}"/>
    <cellStyle name="Pastaba 11 2 6" xfId="19802" xr:uid="{B6AB86EE-4CBF-4F12-8AAF-17216FA31BD8}"/>
    <cellStyle name="Pastaba 11 3" xfId="8086" xr:uid="{00000000-0005-0000-0000-000042210000}"/>
    <cellStyle name="Pastaba 11 3 2" xfId="19807" xr:uid="{B277A67A-F07A-4BE6-BD5E-CB720D82E942}"/>
    <cellStyle name="Pastaba 11 4" xfId="8087" xr:uid="{00000000-0005-0000-0000-000043210000}"/>
    <cellStyle name="Pastaba 11 4 2" xfId="19808" xr:uid="{8C8D8941-11A1-49D4-B3AB-E0B1191031A6}"/>
    <cellStyle name="Pastaba 11 5" xfId="8088" xr:uid="{00000000-0005-0000-0000-000044210000}"/>
    <cellStyle name="Pastaba 11 5 2" xfId="19809" xr:uid="{6E22DE00-DAF1-4099-81F1-F68D5BE598E0}"/>
    <cellStyle name="Pastaba 11 6" xfId="8089" xr:uid="{00000000-0005-0000-0000-000045210000}"/>
    <cellStyle name="Pastaba 11 6 2" xfId="19810" xr:uid="{A0C067B7-0C92-4D61-949A-AE90F6BB4713}"/>
    <cellStyle name="Pastaba 11 7" xfId="19801" xr:uid="{861D6E3C-34A6-4BB7-80C8-533F5905EA4D}"/>
    <cellStyle name="Pastaba 12" xfId="8090" xr:uid="{00000000-0005-0000-0000-000046210000}"/>
    <cellStyle name="Pastaba 12 2" xfId="8091" xr:uid="{00000000-0005-0000-0000-000047210000}"/>
    <cellStyle name="Pastaba 12 2 2" xfId="8092" xr:uid="{00000000-0005-0000-0000-000048210000}"/>
    <cellStyle name="Pastaba 12 2 2 2" xfId="19813" xr:uid="{AB8FC7EE-231B-4889-904F-AE0FDEC68792}"/>
    <cellStyle name="Pastaba 12 2 3" xfId="8093" xr:uid="{00000000-0005-0000-0000-000049210000}"/>
    <cellStyle name="Pastaba 12 2 3 2" xfId="19814" xr:uid="{025C18A2-921B-40A6-BFE4-1E94439F57DF}"/>
    <cellStyle name="Pastaba 12 2 4" xfId="8094" xr:uid="{00000000-0005-0000-0000-00004A210000}"/>
    <cellStyle name="Pastaba 12 2 4 2" xfId="19815" xr:uid="{475F4877-8C24-4C3F-ADBC-D2DB0637CD7D}"/>
    <cellStyle name="Pastaba 12 2 5" xfId="8095" xr:uid="{00000000-0005-0000-0000-00004B210000}"/>
    <cellStyle name="Pastaba 12 2 5 2" xfId="19816" xr:uid="{0AEFABC7-6D87-45E0-A77F-4CC51CD9E022}"/>
    <cellStyle name="Pastaba 12 2 6" xfId="19812" xr:uid="{CCCBB4E5-F039-4596-A8AE-603126B0B16A}"/>
    <cellStyle name="Pastaba 12 3" xfId="8096" xr:uid="{00000000-0005-0000-0000-00004C210000}"/>
    <cellStyle name="Pastaba 12 3 2" xfId="19817" xr:uid="{EF430D1F-59B4-4CB3-8606-922A22938964}"/>
    <cellStyle name="Pastaba 12 4" xfId="8097" xr:uid="{00000000-0005-0000-0000-00004D210000}"/>
    <cellStyle name="Pastaba 12 4 2" xfId="19818" xr:uid="{0528E20A-2C2E-40E9-92FC-79CB37B4A0AF}"/>
    <cellStyle name="Pastaba 12 5" xfId="8098" xr:uid="{00000000-0005-0000-0000-00004E210000}"/>
    <cellStyle name="Pastaba 12 5 2" xfId="19819" xr:uid="{2BA26517-B12B-49EF-89ED-B04E628E1031}"/>
    <cellStyle name="Pastaba 12 6" xfId="8099" xr:uid="{00000000-0005-0000-0000-00004F210000}"/>
    <cellStyle name="Pastaba 12 6 2" xfId="19820" xr:uid="{2015CEDD-A41D-4A31-8440-F7C7C1294E88}"/>
    <cellStyle name="Pastaba 12 7" xfId="19811" xr:uid="{8F89D21F-4916-484E-9BDC-83AD0F2CB484}"/>
    <cellStyle name="Pastaba 13" xfId="8100" xr:uid="{00000000-0005-0000-0000-000050210000}"/>
    <cellStyle name="Pastaba 13 2" xfId="8101" xr:uid="{00000000-0005-0000-0000-000051210000}"/>
    <cellStyle name="Pastaba 13 2 2" xfId="8102" xr:uid="{00000000-0005-0000-0000-000052210000}"/>
    <cellStyle name="Pastaba 13 2 2 2" xfId="19823" xr:uid="{13D18608-B3A5-4D92-9405-F8FA57AA3CEF}"/>
    <cellStyle name="Pastaba 13 2 3" xfId="8103" xr:uid="{00000000-0005-0000-0000-000053210000}"/>
    <cellStyle name="Pastaba 13 2 3 2" xfId="19824" xr:uid="{2155685C-427F-412B-9048-4A277E356445}"/>
    <cellStyle name="Pastaba 13 2 4" xfId="8104" xr:uid="{00000000-0005-0000-0000-000054210000}"/>
    <cellStyle name="Pastaba 13 2 4 2" xfId="19825" xr:uid="{B773BF35-CB0B-4791-88E6-B78C2B8AAB89}"/>
    <cellStyle name="Pastaba 13 2 5" xfId="8105" xr:uid="{00000000-0005-0000-0000-000055210000}"/>
    <cellStyle name="Pastaba 13 2 5 2" xfId="19826" xr:uid="{5967CC2A-E668-4A7C-97E9-24528C6DDB12}"/>
    <cellStyle name="Pastaba 13 2 6" xfId="19822" xr:uid="{83A0D56A-15C9-4E33-8D76-EDF26E1932E0}"/>
    <cellStyle name="Pastaba 13 3" xfId="8106" xr:uid="{00000000-0005-0000-0000-000056210000}"/>
    <cellStyle name="Pastaba 13 3 2" xfId="19827" xr:uid="{544D0E8A-4525-4D74-B043-C728C021340B}"/>
    <cellStyle name="Pastaba 13 4" xfId="8107" xr:uid="{00000000-0005-0000-0000-000057210000}"/>
    <cellStyle name="Pastaba 13 4 2" xfId="19828" xr:uid="{B1C2B83A-621F-46A7-9A8A-3EA9A45CB045}"/>
    <cellStyle name="Pastaba 13 5" xfId="8108" xr:uid="{00000000-0005-0000-0000-000058210000}"/>
    <cellStyle name="Pastaba 13 5 2" xfId="19829" xr:uid="{B289C866-5463-422A-B599-A9F0117081DA}"/>
    <cellStyle name="Pastaba 13 6" xfId="8109" xr:uid="{00000000-0005-0000-0000-000059210000}"/>
    <cellStyle name="Pastaba 13 6 2" xfId="19830" xr:uid="{3E58CAFB-20CB-4CBA-820D-D48D84816F6C}"/>
    <cellStyle name="Pastaba 13 7" xfId="19821" xr:uid="{BE1ECACE-3AB6-46F1-94CC-33760F641D15}"/>
    <cellStyle name="Pastaba 14" xfId="8110" xr:uid="{00000000-0005-0000-0000-00005A210000}"/>
    <cellStyle name="Pastaba 14 2" xfId="8111" xr:uid="{00000000-0005-0000-0000-00005B210000}"/>
    <cellStyle name="Pastaba 14 2 2" xfId="8112" xr:uid="{00000000-0005-0000-0000-00005C210000}"/>
    <cellStyle name="Pastaba 14 2 2 2" xfId="19833" xr:uid="{D302E7A6-A3F8-4420-AE4D-65E1B01ED796}"/>
    <cellStyle name="Pastaba 14 2 3" xfId="8113" xr:uid="{00000000-0005-0000-0000-00005D210000}"/>
    <cellStyle name="Pastaba 14 2 3 2" xfId="19834" xr:uid="{96C57D76-EC8F-4C07-AF7F-D3180390E73B}"/>
    <cellStyle name="Pastaba 14 2 4" xfId="8114" xr:uid="{00000000-0005-0000-0000-00005E210000}"/>
    <cellStyle name="Pastaba 14 2 4 2" xfId="19835" xr:uid="{17B63D10-5456-4019-AC1B-EA0B76ABAB46}"/>
    <cellStyle name="Pastaba 14 2 5" xfId="8115" xr:uid="{00000000-0005-0000-0000-00005F210000}"/>
    <cellStyle name="Pastaba 14 2 5 2" xfId="19836" xr:uid="{6E20F309-794E-449A-AD60-82220A98BE22}"/>
    <cellStyle name="Pastaba 14 2 6" xfId="19832" xr:uid="{51D8028C-7E35-4C2C-88B1-84A016C2FBD8}"/>
    <cellStyle name="Pastaba 14 3" xfId="8116" xr:uid="{00000000-0005-0000-0000-000060210000}"/>
    <cellStyle name="Pastaba 14 3 2" xfId="19837" xr:uid="{0B6C3906-0F6E-4933-BBA6-5346AF08AFEF}"/>
    <cellStyle name="Pastaba 14 4" xfId="8117" xr:uid="{00000000-0005-0000-0000-000061210000}"/>
    <cellStyle name="Pastaba 14 4 2" xfId="19838" xr:uid="{7A3C346C-47AA-427C-96BB-C24581E1D859}"/>
    <cellStyle name="Pastaba 14 5" xfId="8118" xr:uid="{00000000-0005-0000-0000-000062210000}"/>
    <cellStyle name="Pastaba 14 5 2" xfId="19839" xr:uid="{9AFDD10C-E28B-4775-8318-A74285E3EBBD}"/>
    <cellStyle name="Pastaba 14 6" xfId="8119" xr:uid="{00000000-0005-0000-0000-000063210000}"/>
    <cellStyle name="Pastaba 14 6 2" xfId="19840" xr:uid="{DAC128D0-FE30-491C-B384-CC0A39725A3A}"/>
    <cellStyle name="Pastaba 14 7" xfId="19831" xr:uid="{D25184CD-0403-4D8B-ABB2-794AD3B2E2A6}"/>
    <cellStyle name="Pastaba 15" xfId="8120" xr:uid="{00000000-0005-0000-0000-000064210000}"/>
    <cellStyle name="Pastaba 15 2" xfId="8121" xr:uid="{00000000-0005-0000-0000-000065210000}"/>
    <cellStyle name="Pastaba 15 2 2" xfId="8122" xr:uid="{00000000-0005-0000-0000-000066210000}"/>
    <cellStyle name="Pastaba 15 2 2 2" xfId="19843" xr:uid="{39E07CA7-6299-40EE-994E-035E0C53C10D}"/>
    <cellStyle name="Pastaba 15 2 3" xfId="8123" xr:uid="{00000000-0005-0000-0000-000067210000}"/>
    <cellStyle name="Pastaba 15 2 3 2" xfId="19844" xr:uid="{0E4AE49E-5CC7-479A-8759-55F2C28ABC64}"/>
    <cellStyle name="Pastaba 15 2 4" xfId="8124" xr:uid="{00000000-0005-0000-0000-000068210000}"/>
    <cellStyle name="Pastaba 15 2 4 2" xfId="19845" xr:uid="{6F260C93-ADC4-4365-8510-AADC818D2570}"/>
    <cellStyle name="Pastaba 15 2 5" xfId="8125" xr:uid="{00000000-0005-0000-0000-000069210000}"/>
    <cellStyle name="Pastaba 15 2 5 2" xfId="19846" xr:uid="{DA69A597-7785-45A0-ACC6-C96CB495B561}"/>
    <cellStyle name="Pastaba 15 2 6" xfId="19842" xr:uid="{AA0FF3AF-6D99-4CBE-8611-0A64EA5B5C65}"/>
    <cellStyle name="Pastaba 15 3" xfId="8126" xr:uid="{00000000-0005-0000-0000-00006A210000}"/>
    <cellStyle name="Pastaba 15 3 2" xfId="19847" xr:uid="{1700A264-D90C-467D-86D4-E80838B89C2B}"/>
    <cellStyle name="Pastaba 15 4" xfId="8127" xr:uid="{00000000-0005-0000-0000-00006B210000}"/>
    <cellStyle name="Pastaba 15 4 2" xfId="19848" xr:uid="{6868D1E8-6A7B-4AFC-B565-F2775DD07306}"/>
    <cellStyle name="Pastaba 15 5" xfId="8128" xr:uid="{00000000-0005-0000-0000-00006C210000}"/>
    <cellStyle name="Pastaba 15 5 2" xfId="19849" xr:uid="{9638D582-9C3A-401C-BFAC-F96DD6784A02}"/>
    <cellStyle name="Pastaba 15 6" xfId="8129" xr:uid="{00000000-0005-0000-0000-00006D210000}"/>
    <cellStyle name="Pastaba 15 6 2" xfId="19850" xr:uid="{5DA9D098-9621-43A7-91D5-5AFC6A6E6C3A}"/>
    <cellStyle name="Pastaba 15 7" xfId="19841" xr:uid="{8F546F5C-0C88-43FA-9DDC-51857FC34A53}"/>
    <cellStyle name="Pastaba 16" xfId="8130" xr:uid="{00000000-0005-0000-0000-00006E210000}"/>
    <cellStyle name="Pastaba 16 2" xfId="8131" xr:uid="{00000000-0005-0000-0000-00006F210000}"/>
    <cellStyle name="Pastaba 16 2 2" xfId="8132" xr:uid="{00000000-0005-0000-0000-000070210000}"/>
    <cellStyle name="Pastaba 16 2 2 2" xfId="19853" xr:uid="{822DBE60-67C2-41FD-BE38-2843E7C3FC7D}"/>
    <cellStyle name="Pastaba 16 2 3" xfId="8133" xr:uid="{00000000-0005-0000-0000-000071210000}"/>
    <cellStyle name="Pastaba 16 2 3 2" xfId="19854" xr:uid="{926132A9-9988-43D5-A57F-71DAC1C01625}"/>
    <cellStyle name="Pastaba 16 2 4" xfId="8134" xr:uid="{00000000-0005-0000-0000-000072210000}"/>
    <cellStyle name="Pastaba 16 2 4 2" xfId="19855" xr:uid="{FB1BA3B3-DD21-47B9-93C2-A5A296862D24}"/>
    <cellStyle name="Pastaba 16 2 5" xfId="8135" xr:uid="{00000000-0005-0000-0000-000073210000}"/>
    <cellStyle name="Pastaba 16 2 5 2" xfId="19856" xr:uid="{BBD90F37-00B3-44E4-8A85-043C65E87B47}"/>
    <cellStyle name="Pastaba 16 2 6" xfId="19852" xr:uid="{C272F52F-8602-414C-83DF-A1E4D3652814}"/>
    <cellStyle name="Pastaba 16 3" xfId="8136" xr:uid="{00000000-0005-0000-0000-000074210000}"/>
    <cellStyle name="Pastaba 16 3 2" xfId="19857" xr:uid="{2DFCDABA-A2EF-4797-879A-70348E0E7D72}"/>
    <cellStyle name="Pastaba 16 4" xfId="8137" xr:uid="{00000000-0005-0000-0000-000075210000}"/>
    <cellStyle name="Pastaba 16 4 2" xfId="19858" xr:uid="{7DA19799-5391-4153-9BE6-471AE5251A8F}"/>
    <cellStyle name="Pastaba 16 5" xfId="8138" xr:uid="{00000000-0005-0000-0000-000076210000}"/>
    <cellStyle name="Pastaba 16 5 2" xfId="19859" xr:uid="{8726200C-0B2B-42C8-847D-056B31B547ED}"/>
    <cellStyle name="Pastaba 16 6" xfId="8139" xr:uid="{00000000-0005-0000-0000-000077210000}"/>
    <cellStyle name="Pastaba 16 6 2" xfId="19860" xr:uid="{B6577BB3-63A0-48D7-B17F-7C9EDA8B2DDC}"/>
    <cellStyle name="Pastaba 16 7" xfId="19851" xr:uid="{B99A681D-9DEE-4722-83AD-E015BC684607}"/>
    <cellStyle name="Pastaba 17" xfId="8140" xr:uid="{00000000-0005-0000-0000-000078210000}"/>
    <cellStyle name="Pastaba 17 2" xfId="8141" xr:uid="{00000000-0005-0000-0000-000079210000}"/>
    <cellStyle name="Pastaba 17 2 2" xfId="8142" xr:uid="{00000000-0005-0000-0000-00007A210000}"/>
    <cellStyle name="Pastaba 17 2 2 2" xfId="19863" xr:uid="{E9EA9138-BAAE-4733-B5A5-338DFE0F69A5}"/>
    <cellStyle name="Pastaba 17 2 3" xfId="8143" xr:uid="{00000000-0005-0000-0000-00007B210000}"/>
    <cellStyle name="Pastaba 17 2 3 2" xfId="19864" xr:uid="{08D60DB3-3DAD-438C-90F8-53CFCC67B064}"/>
    <cellStyle name="Pastaba 17 2 4" xfId="8144" xr:uid="{00000000-0005-0000-0000-00007C210000}"/>
    <cellStyle name="Pastaba 17 2 4 2" xfId="19865" xr:uid="{74E72F6A-A87A-4C61-AAD5-ADE6E4E213AD}"/>
    <cellStyle name="Pastaba 17 2 5" xfId="8145" xr:uid="{00000000-0005-0000-0000-00007D210000}"/>
    <cellStyle name="Pastaba 17 2 5 2" xfId="19866" xr:uid="{48F20B3F-AE2E-4ADC-9B6D-C70C6ECF6C89}"/>
    <cellStyle name="Pastaba 17 2 6" xfId="19862" xr:uid="{8830E523-66DF-426C-A692-CAA37605AF73}"/>
    <cellStyle name="Pastaba 17 3" xfId="8146" xr:uid="{00000000-0005-0000-0000-00007E210000}"/>
    <cellStyle name="Pastaba 17 3 2" xfId="19867" xr:uid="{FD1334E6-C9FC-4E08-A2EA-EB4C58170113}"/>
    <cellStyle name="Pastaba 17 4" xfId="8147" xr:uid="{00000000-0005-0000-0000-00007F210000}"/>
    <cellStyle name="Pastaba 17 4 2" xfId="19868" xr:uid="{B3E2331D-0DB2-43F3-8876-F35ABB940765}"/>
    <cellStyle name="Pastaba 17 5" xfId="8148" xr:uid="{00000000-0005-0000-0000-000080210000}"/>
    <cellStyle name="Pastaba 17 5 2" xfId="19869" xr:uid="{EE4B02E8-AB16-4BD6-A3B5-1894DC5925A3}"/>
    <cellStyle name="Pastaba 17 6" xfId="8149" xr:uid="{00000000-0005-0000-0000-000081210000}"/>
    <cellStyle name="Pastaba 17 6 2" xfId="19870" xr:uid="{B2305C15-31C0-44F0-8015-0DEBD3F2F7BA}"/>
    <cellStyle name="Pastaba 17 7" xfId="19861" xr:uid="{E148DB03-A266-482C-944D-7135D1D6E26B}"/>
    <cellStyle name="Pastaba 18" xfId="8150" xr:uid="{00000000-0005-0000-0000-000082210000}"/>
    <cellStyle name="Pastaba 18 2" xfId="8151" xr:uid="{00000000-0005-0000-0000-000083210000}"/>
    <cellStyle name="Pastaba 18 2 2" xfId="8152" xr:uid="{00000000-0005-0000-0000-000084210000}"/>
    <cellStyle name="Pastaba 18 2 2 2" xfId="19873" xr:uid="{58F4879E-2D64-4689-8EE6-BB4D7FCDE327}"/>
    <cellStyle name="Pastaba 18 2 3" xfId="8153" xr:uid="{00000000-0005-0000-0000-000085210000}"/>
    <cellStyle name="Pastaba 18 2 3 2" xfId="19874" xr:uid="{6F98B0AC-40A3-4D1C-9850-9CDFB59E50A4}"/>
    <cellStyle name="Pastaba 18 2 4" xfId="8154" xr:uid="{00000000-0005-0000-0000-000086210000}"/>
    <cellStyle name="Pastaba 18 2 4 2" xfId="19875" xr:uid="{7F596F4E-C275-4E45-A896-29A22D60E344}"/>
    <cellStyle name="Pastaba 18 2 5" xfId="8155" xr:uid="{00000000-0005-0000-0000-000087210000}"/>
    <cellStyle name="Pastaba 18 2 5 2" xfId="19876" xr:uid="{A8F3640E-A43D-453A-988B-16CC4DACA3EB}"/>
    <cellStyle name="Pastaba 18 2 6" xfId="19872" xr:uid="{7570E888-26AC-4F5C-BFC0-54EA26CCEC83}"/>
    <cellStyle name="Pastaba 18 3" xfId="8156" xr:uid="{00000000-0005-0000-0000-000088210000}"/>
    <cellStyle name="Pastaba 18 3 2" xfId="19877" xr:uid="{4CBF7464-E8FE-4A92-9FED-7612BCA18FAB}"/>
    <cellStyle name="Pastaba 18 4" xfId="8157" xr:uid="{00000000-0005-0000-0000-000089210000}"/>
    <cellStyle name="Pastaba 18 4 2" xfId="19878" xr:uid="{871B62F4-1FD2-4845-A368-C357EEF7D9A0}"/>
    <cellStyle name="Pastaba 18 5" xfId="8158" xr:uid="{00000000-0005-0000-0000-00008A210000}"/>
    <cellStyle name="Pastaba 18 5 2" xfId="19879" xr:uid="{5CF0183E-497C-48D3-9919-73AEA514C5A6}"/>
    <cellStyle name="Pastaba 18 6" xfId="8159" xr:uid="{00000000-0005-0000-0000-00008B210000}"/>
    <cellStyle name="Pastaba 18 6 2" xfId="19880" xr:uid="{2F1AECCD-3186-4E8A-A4D6-8F961F21E3EB}"/>
    <cellStyle name="Pastaba 18 7" xfId="19871" xr:uid="{7768D5D3-C09E-4601-BE63-8C53D45A876F}"/>
    <cellStyle name="Pastaba 19" xfId="8160" xr:uid="{00000000-0005-0000-0000-00008C210000}"/>
    <cellStyle name="Pastaba 19 2" xfId="8161" xr:uid="{00000000-0005-0000-0000-00008D210000}"/>
    <cellStyle name="Pastaba 19 2 2" xfId="19882" xr:uid="{23F83A1A-B83B-4CA0-B20C-3816303530EC}"/>
    <cellStyle name="Pastaba 19 3" xfId="8162" xr:uid="{00000000-0005-0000-0000-00008E210000}"/>
    <cellStyle name="Pastaba 19 3 2" xfId="19883" xr:uid="{2E913210-A876-4FCE-9607-F9FCE097DC24}"/>
    <cellStyle name="Pastaba 19 4" xfId="8163" xr:uid="{00000000-0005-0000-0000-00008F210000}"/>
    <cellStyle name="Pastaba 19 4 2" xfId="19884" xr:uid="{603D453A-A6B7-4039-BA17-B664AEF359C6}"/>
    <cellStyle name="Pastaba 19 5" xfId="8164" xr:uid="{00000000-0005-0000-0000-000090210000}"/>
    <cellStyle name="Pastaba 19 5 2" xfId="19885" xr:uid="{04B6BF55-4AC9-482E-9BFA-56025E2D8FF7}"/>
    <cellStyle name="Pastaba 19 6" xfId="19881" xr:uid="{AB819419-44F2-434B-AC37-070F98C1262D}"/>
    <cellStyle name="Pastaba 2" xfId="8165" xr:uid="{00000000-0005-0000-0000-000091210000}"/>
    <cellStyle name="Pastaba 2 2" xfId="8166" xr:uid="{00000000-0005-0000-0000-000092210000}"/>
    <cellStyle name="Pastaba 2 2 2" xfId="8167" xr:uid="{00000000-0005-0000-0000-000093210000}"/>
    <cellStyle name="Pastaba 2 2 2 2" xfId="19888" xr:uid="{592C25EF-AF0C-4E16-99E6-A973CAD831D9}"/>
    <cellStyle name="Pastaba 2 2 3" xfId="8168" xr:uid="{00000000-0005-0000-0000-000094210000}"/>
    <cellStyle name="Pastaba 2 2 3 2" xfId="19889" xr:uid="{C3F6E27B-217D-4B84-B3C2-F749A63B2981}"/>
    <cellStyle name="Pastaba 2 2 4" xfId="8169" xr:uid="{00000000-0005-0000-0000-000095210000}"/>
    <cellStyle name="Pastaba 2 2 4 2" xfId="19890" xr:uid="{CC46CF74-27F7-4AB1-BFE1-FCA7C0072500}"/>
    <cellStyle name="Pastaba 2 2 5" xfId="8170" xr:uid="{00000000-0005-0000-0000-000096210000}"/>
    <cellStyle name="Pastaba 2 2 5 2" xfId="19891" xr:uid="{EBC93367-57E8-4B67-98C3-B82CEFBE63AB}"/>
    <cellStyle name="Pastaba 2 2 6" xfId="19887" xr:uid="{5B4F51B9-308D-4A92-BDEC-0C35A76781C3}"/>
    <cellStyle name="Pastaba 2 3" xfId="8171" xr:uid="{00000000-0005-0000-0000-000097210000}"/>
    <cellStyle name="Pastaba 2 3 2" xfId="8172" xr:uid="{00000000-0005-0000-0000-000098210000}"/>
    <cellStyle name="Pastaba 2 3 2 2" xfId="19893" xr:uid="{CCAD7F3F-5269-40CA-9327-438BE3156462}"/>
    <cellStyle name="Pastaba 2 3 3" xfId="8173" xr:uid="{00000000-0005-0000-0000-000099210000}"/>
    <cellStyle name="Pastaba 2 3 3 2" xfId="19894" xr:uid="{95EA7E8E-780A-4898-BFA1-CBD57A7C3189}"/>
    <cellStyle name="Pastaba 2 3 4" xfId="19892" xr:uid="{37E18B53-72CB-47D7-9F56-1A87AD737976}"/>
    <cellStyle name="Pastaba 2 4" xfId="8174" xr:uid="{00000000-0005-0000-0000-00009A210000}"/>
    <cellStyle name="Pastaba 2 4 2" xfId="19895" xr:uid="{7601F3FC-625E-4A5D-88A0-59CA874933ED}"/>
    <cellStyle name="Pastaba 2 5" xfId="8175" xr:uid="{00000000-0005-0000-0000-00009B210000}"/>
    <cellStyle name="Pastaba 2 5 2" xfId="19896" xr:uid="{D588C801-5239-406B-917F-95BCA2FC4F26}"/>
    <cellStyle name="Pastaba 2 6" xfId="8176" xr:uid="{00000000-0005-0000-0000-00009C210000}"/>
    <cellStyle name="Pastaba 2 6 2" xfId="19897" xr:uid="{C25D9F7C-3842-4206-8810-E2D9190ABD31}"/>
    <cellStyle name="Pastaba 2 7" xfId="8177" xr:uid="{00000000-0005-0000-0000-00009D210000}"/>
    <cellStyle name="Pastaba 2 7 2" xfId="19898" xr:uid="{F9C6891B-7CC3-47BC-BEDD-9AF07E781E18}"/>
    <cellStyle name="Pastaba 2 8" xfId="15179" xr:uid="{00000000-0005-0000-0000-00009E210000}"/>
    <cellStyle name="Pastaba 2 8 2" xfId="25872" xr:uid="{FB192688-CAAB-42F5-AAE9-BE99FC927CCA}"/>
    <cellStyle name="Pastaba 2 9" xfId="19886" xr:uid="{441BC5A3-BB9B-4BD4-99B5-82AABF200E03}"/>
    <cellStyle name="Pastaba 20" xfId="8178" xr:uid="{00000000-0005-0000-0000-00009F210000}"/>
    <cellStyle name="Pastaba 20 2" xfId="8179" xr:uid="{00000000-0005-0000-0000-0000A0210000}"/>
    <cellStyle name="Pastaba 20 2 2" xfId="19900" xr:uid="{CEFA63F0-2587-4055-9FF8-59EFC58A7FFB}"/>
    <cellStyle name="Pastaba 20 3" xfId="8180" xr:uid="{00000000-0005-0000-0000-0000A1210000}"/>
    <cellStyle name="Pastaba 20 3 2" xfId="19901" xr:uid="{97E8B8D1-9111-48A5-B04D-7E98B23F077B}"/>
    <cellStyle name="Pastaba 20 4" xfId="19899" xr:uid="{A6442791-1632-4DC7-9CE0-37CF29BCB97C}"/>
    <cellStyle name="Pastaba 21" xfId="8181" xr:uid="{00000000-0005-0000-0000-0000A2210000}"/>
    <cellStyle name="Pastaba 21 2" xfId="19902" xr:uid="{5E3AA841-1473-40A1-AA47-4E000BF3EAEA}"/>
    <cellStyle name="Pastaba 22" xfId="8182" xr:uid="{00000000-0005-0000-0000-0000A3210000}"/>
    <cellStyle name="Pastaba 22 2" xfId="19903" xr:uid="{9F36EA4A-14B7-4953-90C1-F288BA0EBA59}"/>
    <cellStyle name="Pastaba 23" xfId="8183" xr:uid="{00000000-0005-0000-0000-0000A4210000}"/>
    <cellStyle name="Pastaba 23 2" xfId="19904" xr:uid="{8BDE2622-E192-463A-B917-0C28BD09EF17}"/>
    <cellStyle name="Pastaba 24" xfId="8184" xr:uid="{00000000-0005-0000-0000-0000A5210000}"/>
    <cellStyle name="Pastaba 24 2" xfId="19905" xr:uid="{FFC4118C-7A72-4A57-9D2A-F1CB3FE89747}"/>
    <cellStyle name="Pastaba 25" xfId="15012" xr:uid="{00000000-0005-0000-0000-0000A6210000}"/>
    <cellStyle name="Pastaba 25 2" xfId="25744" xr:uid="{0424B58B-7CE6-4244-8AD9-B4B486D58650}"/>
    <cellStyle name="Pastaba 26" xfId="19790" xr:uid="{C1C05AFC-A8BE-4BCC-8109-D9F7591523F8}"/>
    <cellStyle name="Pastaba 3" xfId="8185" xr:uid="{00000000-0005-0000-0000-0000A7210000}"/>
    <cellStyle name="Pastaba 3 2" xfId="8186" xr:uid="{00000000-0005-0000-0000-0000A8210000}"/>
    <cellStyle name="Pastaba 3 2 2" xfId="8187" xr:uid="{00000000-0005-0000-0000-0000A9210000}"/>
    <cellStyle name="Pastaba 3 2 2 2" xfId="19908" xr:uid="{09919A0A-92CE-4DFC-8531-953D18180C26}"/>
    <cellStyle name="Pastaba 3 2 3" xfId="8188" xr:uid="{00000000-0005-0000-0000-0000AA210000}"/>
    <cellStyle name="Pastaba 3 2 3 2" xfId="19909" xr:uid="{B18D1011-1897-4C46-83F0-6A47BB33DC12}"/>
    <cellStyle name="Pastaba 3 2 4" xfId="8189" xr:uid="{00000000-0005-0000-0000-0000AB210000}"/>
    <cellStyle name="Pastaba 3 2 4 2" xfId="19910" xr:uid="{A2B61B6A-A944-4274-9D16-C107C6DD5F0A}"/>
    <cellStyle name="Pastaba 3 2 5" xfId="8190" xr:uid="{00000000-0005-0000-0000-0000AC210000}"/>
    <cellStyle name="Pastaba 3 2 5 2" xfId="19911" xr:uid="{65ABECB1-398F-4E35-98A4-5DB7BF40F0A7}"/>
    <cellStyle name="Pastaba 3 2 6" xfId="19907" xr:uid="{F79D354F-3E65-428B-A7E2-F97D1FB11068}"/>
    <cellStyle name="Pastaba 3 3" xfId="8191" xr:uid="{00000000-0005-0000-0000-0000AD210000}"/>
    <cellStyle name="Pastaba 3 3 2" xfId="19912" xr:uid="{14FBB066-9DC2-46E4-B6B5-4575B085B9A9}"/>
    <cellStyle name="Pastaba 3 4" xfId="8192" xr:uid="{00000000-0005-0000-0000-0000AE210000}"/>
    <cellStyle name="Pastaba 3 4 2" xfId="19913" xr:uid="{8BB95C43-6438-41B5-B594-FA475DBFBCFC}"/>
    <cellStyle name="Pastaba 3 5" xfId="8193" xr:uid="{00000000-0005-0000-0000-0000AF210000}"/>
    <cellStyle name="Pastaba 3 5 2" xfId="19914" xr:uid="{BCC76271-85B6-4622-B888-952D50B6467F}"/>
    <cellStyle name="Pastaba 3 6" xfId="8194" xr:uid="{00000000-0005-0000-0000-0000B0210000}"/>
    <cellStyle name="Pastaba 3 6 2" xfId="19915" xr:uid="{C13ADE07-F807-4CC5-AAF9-AC8A0634EBB1}"/>
    <cellStyle name="Pastaba 3 7" xfId="15180" xr:uid="{00000000-0005-0000-0000-0000B1210000}"/>
    <cellStyle name="Pastaba 3 7 2" xfId="25873" xr:uid="{7221099A-AFE0-4E28-AF23-ECF42BFF41F2}"/>
    <cellStyle name="Pastaba 3 8" xfId="19906" xr:uid="{9AC308DB-EF87-4236-941F-3BCA139222D1}"/>
    <cellStyle name="Pastaba 4" xfId="8195" xr:uid="{00000000-0005-0000-0000-0000B2210000}"/>
    <cellStyle name="Pastaba 4 2" xfId="8196" xr:uid="{00000000-0005-0000-0000-0000B3210000}"/>
    <cellStyle name="Pastaba 4 2 2" xfId="8197" xr:uid="{00000000-0005-0000-0000-0000B4210000}"/>
    <cellStyle name="Pastaba 4 2 2 2" xfId="19918" xr:uid="{E95BB097-329A-462A-A022-A36798912054}"/>
    <cellStyle name="Pastaba 4 2 3" xfId="8198" xr:uid="{00000000-0005-0000-0000-0000B5210000}"/>
    <cellStyle name="Pastaba 4 2 3 2" xfId="19919" xr:uid="{59ED9FEB-E4E5-4FA3-8E42-81BCF94BFEA7}"/>
    <cellStyle name="Pastaba 4 2 4" xfId="8199" xr:uid="{00000000-0005-0000-0000-0000B6210000}"/>
    <cellStyle name="Pastaba 4 2 4 2" xfId="19920" xr:uid="{FCF55D09-B5E5-44EC-B0CC-A28D80B4B5C1}"/>
    <cellStyle name="Pastaba 4 2 5" xfId="8200" xr:uid="{00000000-0005-0000-0000-0000B7210000}"/>
    <cellStyle name="Pastaba 4 2 5 2" xfId="19921" xr:uid="{899A00EA-B0D5-4164-80BF-F877CF596048}"/>
    <cellStyle name="Pastaba 4 2 6" xfId="19917" xr:uid="{3CB18034-5D29-4EC4-8ADC-0FF5C3CC9FBC}"/>
    <cellStyle name="Pastaba 4 3" xfId="8201" xr:uid="{00000000-0005-0000-0000-0000B8210000}"/>
    <cellStyle name="Pastaba 4 3 2" xfId="19922" xr:uid="{995EFB3F-16EE-44E9-8604-85D5086A91FA}"/>
    <cellStyle name="Pastaba 4 4" xfId="8202" xr:uid="{00000000-0005-0000-0000-0000B9210000}"/>
    <cellStyle name="Pastaba 4 4 2" xfId="19923" xr:uid="{3926EA20-F82B-4391-B364-D9F3C7218049}"/>
    <cellStyle name="Pastaba 4 5" xfId="8203" xr:uid="{00000000-0005-0000-0000-0000BA210000}"/>
    <cellStyle name="Pastaba 4 5 2" xfId="19924" xr:uid="{936F0E84-3470-4588-AA2F-8A4513DD45A6}"/>
    <cellStyle name="Pastaba 4 6" xfId="8204" xr:uid="{00000000-0005-0000-0000-0000BB210000}"/>
    <cellStyle name="Pastaba 4 6 2" xfId="19925" xr:uid="{3E13C93C-5205-4841-8BDE-92FA8C2BF4E6}"/>
    <cellStyle name="Pastaba 4 7" xfId="19916" xr:uid="{75EA0E6E-6B94-4C31-A39F-85E78FC11005}"/>
    <cellStyle name="Pastaba 5" xfId="8205" xr:uid="{00000000-0005-0000-0000-0000BC210000}"/>
    <cellStyle name="Pastaba 5 2" xfId="8206" xr:uid="{00000000-0005-0000-0000-0000BD210000}"/>
    <cellStyle name="Pastaba 5 2 2" xfId="8207" xr:uid="{00000000-0005-0000-0000-0000BE210000}"/>
    <cellStyle name="Pastaba 5 2 2 2" xfId="19928" xr:uid="{6C8B0203-169B-4E2D-8BC5-0BD23C6206B2}"/>
    <cellStyle name="Pastaba 5 2 3" xfId="8208" xr:uid="{00000000-0005-0000-0000-0000BF210000}"/>
    <cellStyle name="Pastaba 5 2 3 2" xfId="19929" xr:uid="{58305E24-A68B-4726-8321-DECADA5E215E}"/>
    <cellStyle name="Pastaba 5 2 4" xfId="8209" xr:uid="{00000000-0005-0000-0000-0000C0210000}"/>
    <cellStyle name="Pastaba 5 2 4 2" xfId="19930" xr:uid="{0343BADE-1699-4C5C-9426-7359F6DEFCE9}"/>
    <cellStyle name="Pastaba 5 2 5" xfId="8210" xr:uid="{00000000-0005-0000-0000-0000C1210000}"/>
    <cellStyle name="Pastaba 5 2 5 2" xfId="19931" xr:uid="{1C9458DA-4FEC-415B-97C4-A5B792D4EB6C}"/>
    <cellStyle name="Pastaba 5 2 6" xfId="19927" xr:uid="{5E635768-71C6-4C90-9DA0-BD24F75168E7}"/>
    <cellStyle name="Pastaba 5 3" xfId="8211" xr:uid="{00000000-0005-0000-0000-0000C2210000}"/>
    <cellStyle name="Pastaba 5 3 2" xfId="19932" xr:uid="{D3FED9C8-E056-4DD7-B24F-4DB6AE0B8A3D}"/>
    <cellStyle name="Pastaba 5 4" xfId="8212" xr:uid="{00000000-0005-0000-0000-0000C3210000}"/>
    <cellStyle name="Pastaba 5 4 2" xfId="19933" xr:uid="{40DC95A1-5E5E-4DCE-8089-F3796D0ECCC1}"/>
    <cellStyle name="Pastaba 5 5" xfId="8213" xr:uid="{00000000-0005-0000-0000-0000C4210000}"/>
    <cellStyle name="Pastaba 5 5 2" xfId="19934" xr:uid="{9D773381-E1DF-4A41-A545-9BC5367D581C}"/>
    <cellStyle name="Pastaba 5 6" xfId="8214" xr:uid="{00000000-0005-0000-0000-0000C5210000}"/>
    <cellStyle name="Pastaba 5 6 2" xfId="19935" xr:uid="{12FE195D-85CE-4098-9E5E-6A850610D08C}"/>
    <cellStyle name="Pastaba 5 7" xfId="19926" xr:uid="{FD3114CF-68A7-454E-B9BB-6B763B48D2CE}"/>
    <cellStyle name="Pastaba 6" xfId="8215" xr:uid="{00000000-0005-0000-0000-0000C6210000}"/>
    <cellStyle name="Pastaba 6 2" xfId="8216" xr:uid="{00000000-0005-0000-0000-0000C7210000}"/>
    <cellStyle name="Pastaba 6 2 2" xfId="8217" xr:uid="{00000000-0005-0000-0000-0000C8210000}"/>
    <cellStyle name="Pastaba 6 2 2 2" xfId="19938" xr:uid="{C78F53E2-3C92-45D8-8345-63A074DBEF4E}"/>
    <cellStyle name="Pastaba 6 2 3" xfId="8218" xr:uid="{00000000-0005-0000-0000-0000C9210000}"/>
    <cellStyle name="Pastaba 6 2 3 2" xfId="19939" xr:uid="{B9AFF919-698F-49BA-857F-DDB047799C91}"/>
    <cellStyle name="Pastaba 6 2 4" xfId="8219" xr:uid="{00000000-0005-0000-0000-0000CA210000}"/>
    <cellStyle name="Pastaba 6 2 4 2" xfId="19940" xr:uid="{BA6B3AA1-1176-4107-B8B1-167342C5B036}"/>
    <cellStyle name="Pastaba 6 2 5" xfId="8220" xr:uid="{00000000-0005-0000-0000-0000CB210000}"/>
    <cellStyle name="Pastaba 6 2 5 2" xfId="19941" xr:uid="{6A53DBC8-A3E6-4587-B47C-51A8B9322F55}"/>
    <cellStyle name="Pastaba 6 2 6" xfId="19937" xr:uid="{670EDADE-6340-45E9-94EC-CEA1112B2848}"/>
    <cellStyle name="Pastaba 6 3" xfId="8221" xr:uid="{00000000-0005-0000-0000-0000CC210000}"/>
    <cellStyle name="Pastaba 6 3 2" xfId="19942" xr:uid="{70BC838B-2F8A-424A-B8FC-E44C18181DD6}"/>
    <cellStyle name="Pastaba 6 4" xfId="8222" xr:uid="{00000000-0005-0000-0000-0000CD210000}"/>
    <cellStyle name="Pastaba 6 4 2" xfId="19943" xr:uid="{9FAC95D0-C92A-4F25-A853-B750C0641E3A}"/>
    <cellStyle name="Pastaba 6 5" xfId="8223" xr:uid="{00000000-0005-0000-0000-0000CE210000}"/>
    <cellStyle name="Pastaba 6 5 2" xfId="19944" xr:uid="{A1C02822-9685-4E30-8C2B-6AB46B165F5A}"/>
    <cellStyle name="Pastaba 6 6" xfId="8224" xr:uid="{00000000-0005-0000-0000-0000CF210000}"/>
    <cellStyle name="Pastaba 6 6 2" xfId="19945" xr:uid="{244CD5D4-1043-4941-AE01-6619B87FEA00}"/>
    <cellStyle name="Pastaba 6 7" xfId="19936" xr:uid="{2E3A8B95-5AE9-4EC9-B9B3-A558A91C4D3D}"/>
    <cellStyle name="Pastaba 7" xfId="8225" xr:uid="{00000000-0005-0000-0000-0000D0210000}"/>
    <cellStyle name="Pastaba 7 2" xfId="8226" xr:uid="{00000000-0005-0000-0000-0000D1210000}"/>
    <cellStyle name="Pastaba 7 2 2" xfId="8227" xr:uid="{00000000-0005-0000-0000-0000D2210000}"/>
    <cellStyle name="Pastaba 7 2 2 2" xfId="19948" xr:uid="{D33367AF-C680-4632-8CE2-A3A7850B7740}"/>
    <cellStyle name="Pastaba 7 2 3" xfId="8228" xr:uid="{00000000-0005-0000-0000-0000D3210000}"/>
    <cellStyle name="Pastaba 7 2 3 2" xfId="19949" xr:uid="{2B94C768-A10B-43D5-B955-8F2E9CF1BF36}"/>
    <cellStyle name="Pastaba 7 2 4" xfId="8229" xr:uid="{00000000-0005-0000-0000-0000D4210000}"/>
    <cellStyle name="Pastaba 7 2 4 2" xfId="19950" xr:uid="{7A32CC3B-01F7-48C5-910F-0B9A64BE1A91}"/>
    <cellStyle name="Pastaba 7 2 5" xfId="8230" xr:uid="{00000000-0005-0000-0000-0000D5210000}"/>
    <cellStyle name="Pastaba 7 2 5 2" xfId="19951" xr:uid="{263A0AAB-C707-4476-8CBA-AA37165ED425}"/>
    <cellStyle name="Pastaba 7 2 6" xfId="19947" xr:uid="{11C671A6-50C8-4C71-9DD4-C74C2F7556D6}"/>
    <cellStyle name="Pastaba 7 3" xfId="8231" xr:uid="{00000000-0005-0000-0000-0000D6210000}"/>
    <cellStyle name="Pastaba 7 3 2" xfId="19952" xr:uid="{2A54EC61-3F5B-442F-AC09-2BE8782DCC47}"/>
    <cellStyle name="Pastaba 7 4" xfId="8232" xr:uid="{00000000-0005-0000-0000-0000D7210000}"/>
    <cellStyle name="Pastaba 7 4 2" xfId="19953" xr:uid="{AE4CD440-4DC5-4879-9D41-27F74C7658B4}"/>
    <cellStyle name="Pastaba 7 5" xfId="8233" xr:uid="{00000000-0005-0000-0000-0000D8210000}"/>
    <cellStyle name="Pastaba 7 5 2" xfId="19954" xr:uid="{75896CBE-87C7-4D1F-9F40-0DA997CB2811}"/>
    <cellStyle name="Pastaba 7 6" xfId="8234" xr:uid="{00000000-0005-0000-0000-0000D9210000}"/>
    <cellStyle name="Pastaba 7 6 2" xfId="19955" xr:uid="{3413E99F-F1C0-4378-8B92-BADE41815644}"/>
    <cellStyle name="Pastaba 7 7" xfId="19946" xr:uid="{9AD524D6-3F4B-48CC-B6B0-9E8039957BFC}"/>
    <cellStyle name="Pastaba 8" xfId="8235" xr:uid="{00000000-0005-0000-0000-0000DA210000}"/>
    <cellStyle name="Pastaba 8 2" xfId="8236" xr:uid="{00000000-0005-0000-0000-0000DB210000}"/>
    <cellStyle name="Pastaba 8 2 2" xfId="8237" xr:uid="{00000000-0005-0000-0000-0000DC210000}"/>
    <cellStyle name="Pastaba 8 2 2 2" xfId="19958" xr:uid="{569B92C1-0034-46A3-A2EB-1ACCF513F39F}"/>
    <cellStyle name="Pastaba 8 2 3" xfId="8238" xr:uid="{00000000-0005-0000-0000-0000DD210000}"/>
    <cellStyle name="Pastaba 8 2 3 2" xfId="19959" xr:uid="{DF4D6E64-8422-4C94-B2C0-B47DF1758BC7}"/>
    <cellStyle name="Pastaba 8 2 4" xfId="8239" xr:uid="{00000000-0005-0000-0000-0000DE210000}"/>
    <cellStyle name="Pastaba 8 2 4 2" xfId="19960" xr:uid="{72979BE1-2298-448E-A90D-DB546580F9C8}"/>
    <cellStyle name="Pastaba 8 2 5" xfId="8240" xr:uid="{00000000-0005-0000-0000-0000DF210000}"/>
    <cellStyle name="Pastaba 8 2 5 2" xfId="19961" xr:uid="{00AC136A-A9F1-4C49-8E27-E202E65113EC}"/>
    <cellStyle name="Pastaba 8 2 6" xfId="19957" xr:uid="{08077C35-9E9E-4206-812D-07E6B7494D1F}"/>
    <cellStyle name="Pastaba 8 3" xfId="8241" xr:uid="{00000000-0005-0000-0000-0000E0210000}"/>
    <cellStyle name="Pastaba 8 3 2" xfId="19962" xr:uid="{D5209AC1-05C0-4DD5-84FC-5EEB34BFFF6D}"/>
    <cellStyle name="Pastaba 8 4" xfId="8242" xr:uid="{00000000-0005-0000-0000-0000E1210000}"/>
    <cellStyle name="Pastaba 8 4 2" xfId="19963" xr:uid="{B336B0D3-3074-4824-9122-8CC64F6B5D10}"/>
    <cellStyle name="Pastaba 8 5" xfId="8243" xr:uid="{00000000-0005-0000-0000-0000E2210000}"/>
    <cellStyle name="Pastaba 8 5 2" xfId="19964" xr:uid="{24298EBB-1013-4CC5-A259-B2A6671BE504}"/>
    <cellStyle name="Pastaba 8 6" xfId="8244" xr:uid="{00000000-0005-0000-0000-0000E3210000}"/>
    <cellStyle name="Pastaba 8 6 2" xfId="19965" xr:uid="{8F736B49-5927-49DD-BA26-2A084543E4B8}"/>
    <cellStyle name="Pastaba 8 7" xfId="19956" xr:uid="{EA760A26-C047-4AAE-AF1B-FB730C2523FA}"/>
    <cellStyle name="Pastaba 9" xfId="8245" xr:uid="{00000000-0005-0000-0000-0000E4210000}"/>
    <cellStyle name="Pastaba 9 2" xfId="8246" xr:uid="{00000000-0005-0000-0000-0000E5210000}"/>
    <cellStyle name="Pastaba 9 2 2" xfId="8247" xr:uid="{00000000-0005-0000-0000-0000E6210000}"/>
    <cellStyle name="Pastaba 9 2 2 2" xfId="19968" xr:uid="{01850405-4DB1-4226-9020-85834132137D}"/>
    <cellStyle name="Pastaba 9 2 3" xfId="8248" xr:uid="{00000000-0005-0000-0000-0000E7210000}"/>
    <cellStyle name="Pastaba 9 2 3 2" xfId="19969" xr:uid="{729C7875-8957-4022-BBD8-F1A7B6A28FA7}"/>
    <cellStyle name="Pastaba 9 2 4" xfId="8249" xr:uid="{00000000-0005-0000-0000-0000E8210000}"/>
    <cellStyle name="Pastaba 9 2 4 2" xfId="19970" xr:uid="{CA7B1C47-0906-438B-A2F2-29D311E89CCC}"/>
    <cellStyle name="Pastaba 9 2 5" xfId="8250" xr:uid="{00000000-0005-0000-0000-0000E9210000}"/>
    <cellStyle name="Pastaba 9 2 5 2" xfId="19971" xr:uid="{A8080632-8F3C-4A52-B9BD-5AB32EF6772D}"/>
    <cellStyle name="Pastaba 9 2 6" xfId="19967" xr:uid="{D1FD8C51-E976-46D7-A28D-902D3F48964F}"/>
    <cellStyle name="Pastaba 9 3" xfId="8251" xr:uid="{00000000-0005-0000-0000-0000EA210000}"/>
    <cellStyle name="Pastaba 9 3 2" xfId="19972" xr:uid="{012F8074-85FF-4F79-9F16-3D68D15E30C8}"/>
    <cellStyle name="Pastaba 9 4" xfId="8252" xr:uid="{00000000-0005-0000-0000-0000EB210000}"/>
    <cellStyle name="Pastaba 9 4 2" xfId="19973" xr:uid="{A261E224-4AE4-43C0-A5BC-FA609D16991B}"/>
    <cellStyle name="Pastaba 9 5" xfId="8253" xr:uid="{00000000-0005-0000-0000-0000EC210000}"/>
    <cellStyle name="Pastaba 9 5 2" xfId="19974" xr:uid="{B0A8132E-FD39-4B50-B4B5-5524A55BA8DF}"/>
    <cellStyle name="Pastaba 9 6" xfId="8254" xr:uid="{00000000-0005-0000-0000-0000ED210000}"/>
    <cellStyle name="Pastaba 9 6 2" xfId="19975" xr:uid="{6DE44530-2E47-4E7D-A28F-FD5BCC8661DB}"/>
    <cellStyle name="Pastaba 9 7" xfId="19966" xr:uid="{AD64FC90-6C00-42C5-B1C2-4D7ACA717884}"/>
    <cellStyle name="Pastaba_PGM_CHECK" xfId="14806" xr:uid="{00000000-0005-0000-0000-0000EE210000}"/>
    <cellStyle name="Pavadinimas" xfId="8255" xr:uid="{00000000-0005-0000-0000-0000EF210000}"/>
    <cellStyle name="pb_page_heading_LS" xfId="8256" xr:uid="{00000000-0005-0000-0000-0000F0210000}"/>
    <cellStyle name="PBA_master" xfId="8257" xr:uid="{00000000-0005-0000-0000-0000F1210000}"/>
    <cellStyle name="PBA-sub" xfId="8258" xr:uid="{00000000-0005-0000-0000-0000F2210000}"/>
    <cellStyle name="Pcent" xfId="8259" xr:uid="{00000000-0005-0000-0000-0000F3210000}"/>
    <cellStyle name="Pealkiri" xfId="8260" xr:uid="{00000000-0005-0000-0000-0000F4210000}"/>
    <cellStyle name="Pealkiri 1" xfId="8261" xr:uid="{00000000-0005-0000-0000-0000F5210000}"/>
    <cellStyle name="Pealkiri 1 2" xfId="8262" xr:uid="{00000000-0005-0000-0000-0000F6210000}"/>
    <cellStyle name="Pealkiri 1 3" xfId="8263" xr:uid="{00000000-0005-0000-0000-0000F7210000}"/>
    <cellStyle name="Pealkiri 2" xfId="8264" xr:uid="{00000000-0005-0000-0000-0000F8210000}"/>
    <cellStyle name="Pealkiri 2 2" xfId="8265" xr:uid="{00000000-0005-0000-0000-0000F9210000}"/>
    <cellStyle name="Pealkiri 2 3" xfId="8266" xr:uid="{00000000-0005-0000-0000-0000FA210000}"/>
    <cellStyle name="Pealkiri 3" xfId="8267" xr:uid="{00000000-0005-0000-0000-0000FB210000}"/>
    <cellStyle name="Pealkiri 3 2" xfId="8268" xr:uid="{00000000-0005-0000-0000-0000FC210000}"/>
    <cellStyle name="Pealkiri 3 3" xfId="8269" xr:uid="{00000000-0005-0000-0000-0000FD210000}"/>
    <cellStyle name="Pealkiri 4" xfId="8270" xr:uid="{00000000-0005-0000-0000-0000FE210000}"/>
    <cellStyle name="Pealkiri 4 2" xfId="8271" xr:uid="{00000000-0005-0000-0000-0000FF210000}"/>
    <cellStyle name="Pealkiri 4 3" xfId="8272" xr:uid="{00000000-0005-0000-0000-000000220000}"/>
    <cellStyle name="Pealkiri 5" xfId="8273" xr:uid="{00000000-0005-0000-0000-000001220000}"/>
    <cellStyle name="Pealkiri 6" xfId="8274" xr:uid="{00000000-0005-0000-0000-000002220000}"/>
    <cellStyle name="Pealkiri_KTR An-Abflug" xfId="8275" xr:uid="{00000000-0005-0000-0000-000003220000}"/>
    <cellStyle name="Percen - Style2" xfId="8276" xr:uid="{00000000-0005-0000-0000-000004220000}"/>
    <cellStyle name="Percent (0)" xfId="8277" xr:uid="{00000000-0005-0000-0000-000005220000}"/>
    <cellStyle name="Percent (00)" xfId="8278" xr:uid="{00000000-0005-0000-0000-000006220000}"/>
    <cellStyle name="Percent (1)" xfId="8279" xr:uid="{00000000-0005-0000-0000-000007220000}"/>
    <cellStyle name="Percent (2)" xfId="8280" xr:uid="{00000000-0005-0000-0000-000008220000}"/>
    <cellStyle name="Percent [0%]" xfId="8281" xr:uid="{00000000-0005-0000-0000-000009220000}"/>
    <cellStyle name="Percent [0%] 2" xfId="8282" xr:uid="{00000000-0005-0000-0000-00000A220000}"/>
    <cellStyle name="Percent [0.00%]" xfId="8283" xr:uid="{00000000-0005-0000-0000-00000B220000}"/>
    <cellStyle name="Percent [0.00%] 2" xfId="8284" xr:uid="{00000000-0005-0000-0000-00000C220000}"/>
    <cellStyle name="Percent [2]" xfId="8285" xr:uid="{00000000-0005-0000-0000-00000D220000}"/>
    <cellStyle name="Percent 10" xfId="8286" xr:uid="{00000000-0005-0000-0000-00000E220000}"/>
    <cellStyle name="Percent 10 2" xfId="8287" xr:uid="{00000000-0005-0000-0000-00000F220000}"/>
    <cellStyle name="Percent 11" xfId="8288" xr:uid="{00000000-0005-0000-0000-000010220000}"/>
    <cellStyle name="Percent 11 2" xfId="8289" xr:uid="{00000000-0005-0000-0000-000011220000}"/>
    <cellStyle name="Percent 11 3" xfId="8290" xr:uid="{00000000-0005-0000-0000-000012220000}"/>
    <cellStyle name="Percent 12" xfId="8291" xr:uid="{00000000-0005-0000-0000-000013220000}"/>
    <cellStyle name="Percent 12 2" xfId="8292" xr:uid="{00000000-0005-0000-0000-000014220000}"/>
    <cellStyle name="Percent 12 3" xfId="8293" xr:uid="{00000000-0005-0000-0000-000015220000}"/>
    <cellStyle name="Percent 13" xfId="8294" xr:uid="{00000000-0005-0000-0000-000016220000}"/>
    <cellStyle name="Percent 13 2" xfId="8295" xr:uid="{00000000-0005-0000-0000-000017220000}"/>
    <cellStyle name="Percent 13 2 2" xfId="7" xr:uid="{00000000-0005-0000-0000-000018220000}"/>
    <cellStyle name="Percent 13 3" xfId="8296" xr:uid="{00000000-0005-0000-0000-000019220000}"/>
    <cellStyle name="Percent 14" xfId="8297" xr:uid="{00000000-0005-0000-0000-00001A220000}"/>
    <cellStyle name="Percent 14 2" xfId="8298" xr:uid="{00000000-0005-0000-0000-00001B220000}"/>
    <cellStyle name="Percent 14 2 2" xfId="8299" xr:uid="{00000000-0005-0000-0000-00001C220000}"/>
    <cellStyle name="Percent 14 2 3" xfId="8300" xr:uid="{00000000-0005-0000-0000-00001D220000}"/>
    <cellStyle name="Percent 14 3" xfId="8301" xr:uid="{00000000-0005-0000-0000-00001E220000}"/>
    <cellStyle name="Percent 14 4" xfId="8302" xr:uid="{00000000-0005-0000-0000-00001F220000}"/>
    <cellStyle name="Percent 15" xfId="8303" xr:uid="{00000000-0005-0000-0000-000020220000}"/>
    <cellStyle name="Percent 15 2" xfId="8304" xr:uid="{00000000-0005-0000-0000-000021220000}"/>
    <cellStyle name="Percent 15 3" xfId="15013" xr:uid="{00000000-0005-0000-0000-000022220000}"/>
    <cellStyle name="Percent 16" xfId="8305" xr:uid="{00000000-0005-0000-0000-000023220000}"/>
    <cellStyle name="Percent 16 2" xfId="8306" xr:uid="{00000000-0005-0000-0000-000024220000}"/>
    <cellStyle name="Percent 16 2 2" xfId="8307" xr:uid="{00000000-0005-0000-0000-000025220000}"/>
    <cellStyle name="Percent 16 3" xfId="8308" xr:uid="{00000000-0005-0000-0000-000026220000}"/>
    <cellStyle name="Percent 16 3 2" xfId="14751" xr:uid="{00000000-0005-0000-0000-000027220000}"/>
    <cellStyle name="Percent 17" xfId="8309" xr:uid="{00000000-0005-0000-0000-000028220000}"/>
    <cellStyle name="Percent 17 2" xfId="8310" xr:uid="{00000000-0005-0000-0000-000029220000}"/>
    <cellStyle name="Percent 17 2 2" xfId="8311" xr:uid="{00000000-0005-0000-0000-00002A220000}"/>
    <cellStyle name="Percent 17 3" xfId="8312" xr:uid="{00000000-0005-0000-0000-00002B220000}"/>
    <cellStyle name="Percent 17 3 2" xfId="14754" xr:uid="{00000000-0005-0000-0000-00002C220000}"/>
    <cellStyle name="Percent 18" xfId="8313" xr:uid="{00000000-0005-0000-0000-00002D220000}"/>
    <cellStyle name="Percent 18 2" xfId="8314" xr:uid="{00000000-0005-0000-0000-00002E220000}"/>
    <cellStyle name="Percent 18 2 2" xfId="8315" xr:uid="{00000000-0005-0000-0000-00002F220000}"/>
    <cellStyle name="Percent 18 3" xfId="8316" xr:uid="{00000000-0005-0000-0000-000030220000}"/>
    <cellStyle name="Percent 18 3 2" xfId="14767" xr:uid="{00000000-0005-0000-0000-000031220000}"/>
    <cellStyle name="Percent 19" xfId="8317" xr:uid="{00000000-0005-0000-0000-000032220000}"/>
    <cellStyle name="Percent 19 2" xfId="8318" xr:uid="{00000000-0005-0000-0000-000033220000}"/>
    <cellStyle name="Percent 19 2 2" xfId="8319" xr:uid="{00000000-0005-0000-0000-000034220000}"/>
    <cellStyle name="Percent 19 3" xfId="8320" xr:uid="{00000000-0005-0000-0000-000035220000}"/>
    <cellStyle name="Percent 19 3 2" xfId="14757" xr:uid="{00000000-0005-0000-0000-000036220000}"/>
    <cellStyle name="Percent 2" xfId="8321" xr:uid="{00000000-0005-0000-0000-000037220000}"/>
    <cellStyle name="Percent 2 2" xfId="8322" xr:uid="{00000000-0005-0000-0000-000038220000}"/>
    <cellStyle name="Percent 2 2 2" xfId="8323" xr:uid="{00000000-0005-0000-0000-000039220000}"/>
    <cellStyle name="Percent 2 2 2 2" xfId="18" xr:uid="{00000000-0005-0000-0000-00003A220000}"/>
    <cellStyle name="Percent 2 2 2 2 2" xfId="8324" xr:uid="{00000000-0005-0000-0000-00003B220000}"/>
    <cellStyle name="Percent 2 2 2 3" xfId="8325" xr:uid="{00000000-0005-0000-0000-00003C220000}"/>
    <cellStyle name="Percent 2 2 3" xfId="8326" xr:uid="{00000000-0005-0000-0000-00003D220000}"/>
    <cellStyle name="Percent 2 2 3 2" xfId="15181" xr:uid="{00000000-0005-0000-0000-00003E220000}"/>
    <cellStyle name="Percent 2 2 4" xfId="8327" xr:uid="{00000000-0005-0000-0000-00003F220000}"/>
    <cellStyle name="Percent 2 2 4 2" xfId="8328" xr:uid="{00000000-0005-0000-0000-000040220000}"/>
    <cellStyle name="Percent 2 3" xfId="8329" xr:uid="{00000000-0005-0000-0000-000041220000}"/>
    <cellStyle name="Percent 2 3 2" xfId="8330" xr:uid="{00000000-0005-0000-0000-000042220000}"/>
    <cellStyle name="Percent 2 4" xfId="11" xr:uid="{00000000-0005-0000-0000-000043220000}"/>
    <cellStyle name="Percent 2 4 2" xfId="8331" xr:uid="{00000000-0005-0000-0000-000044220000}"/>
    <cellStyle name="Percent 2 5" xfId="8332" xr:uid="{00000000-0005-0000-0000-000045220000}"/>
    <cellStyle name="Percent 2 6" xfId="8333" xr:uid="{00000000-0005-0000-0000-000046220000}"/>
    <cellStyle name="Percent 2 7" xfId="8334" xr:uid="{00000000-0005-0000-0000-000047220000}"/>
    <cellStyle name="Percent 20" xfId="8335" xr:uid="{00000000-0005-0000-0000-000048220000}"/>
    <cellStyle name="Percent 20 2" xfId="8336" xr:uid="{00000000-0005-0000-0000-000049220000}"/>
    <cellStyle name="Percent 21" xfId="8337" xr:uid="{00000000-0005-0000-0000-00004A220000}"/>
    <cellStyle name="Percent 21 2" xfId="8338" xr:uid="{00000000-0005-0000-0000-00004B220000}"/>
    <cellStyle name="Percent 21 2 2" xfId="8339" xr:uid="{00000000-0005-0000-0000-00004C220000}"/>
    <cellStyle name="Percent 21 3" xfId="8340" xr:uid="{00000000-0005-0000-0000-00004D220000}"/>
    <cellStyle name="Percent 21 3 2" xfId="14760" xr:uid="{00000000-0005-0000-0000-00004E220000}"/>
    <cellStyle name="Percent 22" xfId="8341" xr:uid="{00000000-0005-0000-0000-00004F220000}"/>
    <cellStyle name="Percent 22 2" xfId="8342" xr:uid="{00000000-0005-0000-0000-000050220000}"/>
    <cellStyle name="Percent 22 2 2" xfId="8343" xr:uid="{00000000-0005-0000-0000-000051220000}"/>
    <cellStyle name="Percent 22 3" xfId="8344" xr:uid="{00000000-0005-0000-0000-000052220000}"/>
    <cellStyle name="Percent 22 3 2" xfId="14764" xr:uid="{00000000-0005-0000-0000-000053220000}"/>
    <cellStyle name="Percent 23" xfId="8345" xr:uid="{00000000-0005-0000-0000-000054220000}"/>
    <cellStyle name="Percent 23 2" xfId="8346" xr:uid="{00000000-0005-0000-0000-000055220000}"/>
    <cellStyle name="Percent 23 2 2" xfId="8347" xr:uid="{00000000-0005-0000-0000-000056220000}"/>
    <cellStyle name="Percent 23 3" xfId="8348" xr:uid="{00000000-0005-0000-0000-000057220000}"/>
    <cellStyle name="Percent 23 3 2" xfId="14763" xr:uid="{00000000-0005-0000-0000-000058220000}"/>
    <cellStyle name="Percent 24" xfId="8349" xr:uid="{00000000-0005-0000-0000-000059220000}"/>
    <cellStyle name="Percent 25" xfId="8350" xr:uid="{00000000-0005-0000-0000-00005A220000}"/>
    <cellStyle name="Percent 26" xfId="8351" xr:uid="{00000000-0005-0000-0000-00005B220000}"/>
    <cellStyle name="Percent 27" xfId="8352" xr:uid="{00000000-0005-0000-0000-00005C220000}"/>
    <cellStyle name="Percent 28" xfId="8353" xr:uid="{00000000-0005-0000-0000-00005D220000}"/>
    <cellStyle name="Percent 29" xfId="8354" xr:uid="{00000000-0005-0000-0000-00005E220000}"/>
    <cellStyle name="Percent 3" xfId="8355" xr:uid="{00000000-0005-0000-0000-00005F220000}"/>
    <cellStyle name="Percent 3 2" xfId="8356" xr:uid="{00000000-0005-0000-0000-000060220000}"/>
    <cellStyle name="Percent 3 2 2" xfId="8357" xr:uid="{00000000-0005-0000-0000-000061220000}"/>
    <cellStyle name="Percent 3 2 3" xfId="8358" xr:uid="{00000000-0005-0000-0000-000062220000}"/>
    <cellStyle name="Percent 3 3" xfId="8359" xr:uid="{00000000-0005-0000-0000-000063220000}"/>
    <cellStyle name="Percent 3 3 2" xfId="8360" xr:uid="{00000000-0005-0000-0000-000064220000}"/>
    <cellStyle name="Percent 3 3 3" xfId="14793" xr:uid="{00000000-0005-0000-0000-000065220000}"/>
    <cellStyle name="Percent 3 4" xfId="8361" xr:uid="{00000000-0005-0000-0000-000066220000}"/>
    <cellStyle name="Percent 3 5" xfId="8362" xr:uid="{00000000-0005-0000-0000-000067220000}"/>
    <cellStyle name="Percent 30" xfId="8363" xr:uid="{00000000-0005-0000-0000-000068220000}"/>
    <cellStyle name="Percent 31" xfId="8364" xr:uid="{00000000-0005-0000-0000-000069220000}"/>
    <cellStyle name="Percent 32" xfId="8365" xr:uid="{00000000-0005-0000-0000-00006A220000}"/>
    <cellStyle name="Percent 32 2" xfId="8366" xr:uid="{00000000-0005-0000-0000-00006B220000}"/>
    <cellStyle name="Percent 33" xfId="8367" xr:uid="{00000000-0005-0000-0000-00006C220000}"/>
    <cellStyle name="Percent 33 2" xfId="8368" xr:uid="{00000000-0005-0000-0000-00006D220000}"/>
    <cellStyle name="Percent 34" xfId="8369" xr:uid="{00000000-0005-0000-0000-00006E220000}"/>
    <cellStyle name="Percent 34 2" xfId="8370" xr:uid="{00000000-0005-0000-0000-00006F220000}"/>
    <cellStyle name="Percent 35" xfId="8371" xr:uid="{00000000-0005-0000-0000-000070220000}"/>
    <cellStyle name="Percent 35 2" xfId="8372" xr:uid="{00000000-0005-0000-0000-000071220000}"/>
    <cellStyle name="Percent 36" xfId="8373" xr:uid="{00000000-0005-0000-0000-000072220000}"/>
    <cellStyle name="Percent 36 2" xfId="8374" xr:uid="{00000000-0005-0000-0000-000073220000}"/>
    <cellStyle name="Percent 37" xfId="8375" xr:uid="{00000000-0005-0000-0000-000074220000}"/>
    <cellStyle name="Percent 37 2" xfId="8376" xr:uid="{00000000-0005-0000-0000-000075220000}"/>
    <cellStyle name="Percent 38" xfId="8377" xr:uid="{00000000-0005-0000-0000-000076220000}"/>
    <cellStyle name="Percent 38 2" xfId="8378" xr:uid="{00000000-0005-0000-0000-000077220000}"/>
    <cellStyle name="Percent 39" xfId="8379" xr:uid="{00000000-0005-0000-0000-000078220000}"/>
    <cellStyle name="Percent 4" xfId="8380" xr:uid="{00000000-0005-0000-0000-000079220000}"/>
    <cellStyle name="Percent 4 2" xfId="8381" xr:uid="{00000000-0005-0000-0000-00007A220000}"/>
    <cellStyle name="Percent 4 3" xfId="8382" xr:uid="{00000000-0005-0000-0000-00007B220000}"/>
    <cellStyle name="Percent 4 3 2" xfId="8383" xr:uid="{00000000-0005-0000-0000-00007C220000}"/>
    <cellStyle name="Percent 4 4" xfId="14794" xr:uid="{00000000-0005-0000-0000-00007D220000}"/>
    <cellStyle name="Percent 40" xfId="14795" xr:uid="{00000000-0005-0000-0000-00007E220000}"/>
    <cellStyle name="Percent 41" xfId="14796" xr:uid="{00000000-0005-0000-0000-00007F220000}"/>
    <cellStyle name="Percent 5" xfId="8384" xr:uid="{00000000-0005-0000-0000-000080220000}"/>
    <cellStyle name="Percent 5 2" xfId="15" xr:uid="{00000000-0005-0000-0000-000081220000}"/>
    <cellStyle name="Percent 5 2 2" xfId="8385" xr:uid="{00000000-0005-0000-0000-000082220000}"/>
    <cellStyle name="Percent 5 2 2 2" xfId="14772" xr:uid="{00000000-0005-0000-0000-000083220000}"/>
    <cellStyle name="Percent 5 3" xfId="10" xr:uid="{00000000-0005-0000-0000-000084220000}"/>
    <cellStyle name="Percent 5 3 2" xfId="8386" xr:uid="{00000000-0005-0000-0000-000085220000}"/>
    <cellStyle name="Percent 5 3 3" xfId="15141" xr:uid="{00000000-0005-0000-0000-000086220000}"/>
    <cellStyle name="Percent 5 4" xfId="8387" xr:uid="{00000000-0005-0000-0000-000087220000}"/>
    <cellStyle name="Percent 5 5" xfId="8388" xr:uid="{00000000-0005-0000-0000-000088220000}"/>
    <cellStyle name="Percent 6" xfId="8389" xr:uid="{00000000-0005-0000-0000-000089220000}"/>
    <cellStyle name="Percent 6 2" xfId="8390" xr:uid="{00000000-0005-0000-0000-00008A220000}"/>
    <cellStyle name="Percent 6 2 2" xfId="8391" xr:uid="{00000000-0005-0000-0000-00008B220000}"/>
    <cellStyle name="Percent 6 3" xfId="8392" xr:uid="{00000000-0005-0000-0000-00008C220000}"/>
    <cellStyle name="Percent 7" xfId="8393" xr:uid="{00000000-0005-0000-0000-00008D220000}"/>
    <cellStyle name="Percent 7 2" xfId="8394" xr:uid="{00000000-0005-0000-0000-00008E220000}"/>
    <cellStyle name="Percent 7 2 2" xfId="8395" xr:uid="{00000000-0005-0000-0000-00008F220000}"/>
    <cellStyle name="Percent 7 3" xfId="8396" xr:uid="{00000000-0005-0000-0000-000090220000}"/>
    <cellStyle name="Percent 8" xfId="8397" xr:uid="{00000000-0005-0000-0000-000091220000}"/>
    <cellStyle name="Percent 8 2" xfId="8398" xr:uid="{00000000-0005-0000-0000-000092220000}"/>
    <cellStyle name="Percent 8 3" xfId="8399" xr:uid="{00000000-0005-0000-0000-000093220000}"/>
    <cellStyle name="Percent 9" xfId="8400" xr:uid="{00000000-0005-0000-0000-000094220000}"/>
    <cellStyle name="Percent 9 2" xfId="8401" xr:uid="{00000000-0005-0000-0000-000095220000}"/>
    <cellStyle name="Percent 9 3" xfId="8402" xr:uid="{00000000-0005-0000-0000-000096220000}"/>
    <cellStyle name="Percent Hard" xfId="8403" xr:uid="{00000000-0005-0000-0000-000097220000}"/>
    <cellStyle name="percentage" xfId="8404" xr:uid="{00000000-0005-0000-0000-000098220000}"/>
    <cellStyle name="Percentuale 10" xfId="8405" xr:uid="{00000000-0005-0000-0000-000099220000}"/>
    <cellStyle name="Percentuale 10 2" xfId="8406" xr:uid="{00000000-0005-0000-0000-00009A220000}"/>
    <cellStyle name="Percentuale 11" xfId="8407" xr:uid="{00000000-0005-0000-0000-00009B220000}"/>
    <cellStyle name="Percentuale 11 2" xfId="8408" xr:uid="{00000000-0005-0000-0000-00009C220000}"/>
    <cellStyle name="Percentuale 12" xfId="8409" xr:uid="{00000000-0005-0000-0000-00009D220000}"/>
    <cellStyle name="Percentuale 12 2" xfId="8410" xr:uid="{00000000-0005-0000-0000-00009E220000}"/>
    <cellStyle name="Percentuale 13" xfId="8411" xr:uid="{00000000-0005-0000-0000-00009F220000}"/>
    <cellStyle name="Percentuale 13 2" xfId="8412" xr:uid="{00000000-0005-0000-0000-0000A0220000}"/>
    <cellStyle name="Percentuale 14" xfId="8413" xr:uid="{00000000-0005-0000-0000-0000A1220000}"/>
    <cellStyle name="Percentuale 15" xfId="8414" xr:uid="{00000000-0005-0000-0000-0000A2220000}"/>
    <cellStyle name="Percentuale 16" xfId="8415" xr:uid="{00000000-0005-0000-0000-0000A3220000}"/>
    <cellStyle name="Percentuale 17" xfId="8416" xr:uid="{00000000-0005-0000-0000-0000A4220000}"/>
    <cellStyle name="Percentuale 18" xfId="8417" xr:uid="{00000000-0005-0000-0000-0000A5220000}"/>
    <cellStyle name="Percentuale 19" xfId="8418" xr:uid="{00000000-0005-0000-0000-0000A6220000}"/>
    <cellStyle name="Percentuale 2" xfId="8419" xr:uid="{00000000-0005-0000-0000-0000A7220000}"/>
    <cellStyle name="Percentuale 2 2" xfId="8420" xr:uid="{00000000-0005-0000-0000-0000A8220000}"/>
    <cellStyle name="Percentuale 2 2 2" xfId="8421" xr:uid="{00000000-0005-0000-0000-0000A9220000}"/>
    <cellStyle name="Percentuale 2 3" xfId="8422" xr:uid="{00000000-0005-0000-0000-0000AA220000}"/>
    <cellStyle name="Percentuale 3" xfId="8423" xr:uid="{00000000-0005-0000-0000-0000AB220000}"/>
    <cellStyle name="Percentuale 3 2" xfId="8424" xr:uid="{00000000-0005-0000-0000-0000AC220000}"/>
    <cellStyle name="Percentuale 3 2 2" xfId="8425" xr:uid="{00000000-0005-0000-0000-0000AD220000}"/>
    <cellStyle name="Percentuale 3 3" xfId="8426" xr:uid="{00000000-0005-0000-0000-0000AE220000}"/>
    <cellStyle name="Percentuale 4" xfId="8427" xr:uid="{00000000-0005-0000-0000-0000AF220000}"/>
    <cellStyle name="Percentuale 4 2" xfId="8428" xr:uid="{00000000-0005-0000-0000-0000B0220000}"/>
    <cellStyle name="Percentuale 5" xfId="8429" xr:uid="{00000000-0005-0000-0000-0000B1220000}"/>
    <cellStyle name="Percentuale 5 2" xfId="8430" xr:uid="{00000000-0005-0000-0000-0000B2220000}"/>
    <cellStyle name="Percentuale 6" xfId="8431" xr:uid="{00000000-0005-0000-0000-0000B3220000}"/>
    <cellStyle name="Percentuale 6 2" xfId="8432" xr:uid="{00000000-0005-0000-0000-0000B4220000}"/>
    <cellStyle name="Percentuale 7" xfId="8433" xr:uid="{00000000-0005-0000-0000-0000B5220000}"/>
    <cellStyle name="Percentuale 7 2" xfId="8434" xr:uid="{00000000-0005-0000-0000-0000B6220000}"/>
    <cellStyle name="Percentuale 7 2 2" xfId="15142" xr:uid="{00000000-0005-0000-0000-0000B7220000}"/>
    <cellStyle name="Percentuale 7 3" xfId="14797" xr:uid="{00000000-0005-0000-0000-0000B8220000}"/>
    <cellStyle name="Percentuale 8" xfId="8435" xr:uid="{00000000-0005-0000-0000-0000B9220000}"/>
    <cellStyle name="Percentuale 8 2" xfId="8436" xr:uid="{00000000-0005-0000-0000-0000BA220000}"/>
    <cellStyle name="Percentuale 8 2 2" xfId="15143" xr:uid="{00000000-0005-0000-0000-0000BB220000}"/>
    <cellStyle name="Percentuale 8 3" xfId="14798" xr:uid="{00000000-0005-0000-0000-0000BC220000}"/>
    <cellStyle name="Percentuale 9" xfId="8437" xr:uid="{00000000-0005-0000-0000-0000BD220000}"/>
    <cellStyle name="percnt" xfId="8438" xr:uid="{00000000-0005-0000-0000-0000BE220000}"/>
    <cellStyle name="periodformat" xfId="8439" xr:uid="{00000000-0005-0000-0000-0000BF220000}"/>
    <cellStyle name="Pilkku" xfId="14626" builtinId="3"/>
    <cellStyle name="Pilkku 2" xfId="14873" xr:uid="{00000000-0005-0000-0000-0000C1220000}"/>
    <cellStyle name="Pilkku 2 2" xfId="25711" xr:uid="{9F94ED2E-35FE-4DBC-BE47-24524759BE43}"/>
    <cellStyle name="Pilote de données - Catégorie" xfId="8440" xr:uid="{00000000-0005-0000-0000-0000C2220000}"/>
    <cellStyle name="Pilote de données - Catégorie 1" xfId="8441" xr:uid="{00000000-0005-0000-0000-0000C3220000}"/>
    <cellStyle name="Pilote de données - Catégorie 2" xfId="8442" xr:uid="{00000000-0005-0000-0000-0000C4220000}"/>
    <cellStyle name="Pilote de données - Catégorie 3" xfId="8443" xr:uid="{00000000-0005-0000-0000-0000C5220000}"/>
    <cellStyle name="Pilote de données - Catégorie_Lettre plafond PLF 2012 - MEDDTL - fichier source" xfId="8444" xr:uid="{00000000-0005-0000-0000-0000C6220000}"/>
    <cellStyle name="Pilote de données - Champ" xfId="8445" xr:uid="{00000000-0005-0000-0000-0000C7220000}"/>
    <cellStyle name="Pilote de données - Champ 1" xfId="8446" xr:uid="{00000000-0005-0000-0000-0000C8220000}"/>
    <cellStyle name="Pilote de données - Champ_2013 03 05 ANNEXES circulaire sécurisation" xfId="8447" xr:uid="{00000000-0005-0000-0000-0000C9220000}"/>
    <cellStyle name="Pilote de données - Coin" xfId="8448" xr:uid="{00000000-0005-0000-0000-0000CA220000}"/>
    <cellStyle name="Pilote de données - Coin 1" xfId="8449" xr:uid="{00000000-0005-0000-0000-0000CB220000}"/>
    <cellStyle name="Pilote de données - Coin_2013 03 05 ANNEXES circulaire sécurisation" xfId="8450" xr:uid="{00000000-0005-0000-0000-0000CC220000}"/>
    <cellStyle name="Pilote de données - Résultat" xfId="8451" xr:uid="{00000000-0005-0000-0000-0000CD220000}"/>
    <cellStyle name="Pilote de données - Résultat 1" xfId="8452" xr:uid="{00000000-0005-0000-0000-0000CE220000}"/>
    <cellStyle name="Pilote de données - Résultat_2013 03 05 ANNEXES circulaire sécurisation" xfId="8453" xr:uid="{00000000-0005-0000-0000-0000CF220000}"/>
    <cellStyle name="Pilote de données - Titre" xfId="8454" xr:uid="{00000000-0005-0000-0000-0000D0220000}"/>
    <cellStyle name="Pilote de données - Titre 1" xfId="8455" xr:uid="{00000000-0005-0000-0000-0000D1220000}"/>
    <cellStyle name="Pilote de données - Titre_2013 03 05 ANNEXES circulaire sécurisation" xfId="8456" xr:uid="{00000000-0005-0000-0000-0000D2220000}"/>
    <cellStyle name="Pilote de données - Valeur" xfId="8457" xr:uid="{00000000-0005-0000-0000-0000D3220000}"/>
    <cellStyle name="Pilote de données - Valeur 1" xfId="8458" xr:uid="{00000000-0005-0000-0000-0000D4220000}"/>
    <cellStyle name="Pilote de données - Valeur 2" xfId="8459" xr:uid="{00000000-0005-0000-0000-0000D5220000}"/>
    <cellStyle name="Pilote de données - Valeur_2013 03 05 ANNEXES circulaire sécurisation" xfId="8460" xr:uid="{00000000-0005-0000-0000-0000D6220000}"/>
    <cellStyle name="pivot item labels &amp; totals" xfId="8461" xr:uid="{00000000-0005-0000-0000-0000D7220000}"/>
    <cellStyle name="pivot item labels &amp; totals 10" xfId="8462" xr:uid="{00000000-0005-0000-0000-0000D8220000}"/>
    <cellStyle name="pivot item labels &amp; totals 10 2" xfId="8463" xr:uid="{00000000-0005-0000-0000-0000D9220000}"/>
    <cellStyle name="pivot item labels &amp; totals 10 2 2" xfId="8464" xr:uid="{00000000-0005-0000-0000-0000DA220000}"/>
    <cellStyle name="pivot item labels &amp; totals 10 2 2 2" xfId="19979" xr:uid="{6D4028F5-E821-45AB-9E19-F648629D9BE0}"/>
    <cellStyle name="pivot item labels &amp; totals 10 2 3" xfId="8465" xr:uid="{00000000-0005-0000-0000-0000DB220000}"/>
    <cellStyle name="pivot item labels &amp; totals 10 2 3 2" xfId="19980" xr:uid="{697DE362-D0DA-48B9-A67B-AB07EB0C3981}"/>
    <cellStyle name="pivot item labels &amp; totals 10 2 4" xfId="8466" xr:uid="{00000000-0005-0000-0000-0000DC220000}"/>
    <cellStyle name="pivot item labels &amp; totals 10 2 4 2" xfId="19981" xr:uid="{946C6FB2-5CA0-4812-B45F-8EDDC7B64E20}"/>
    <cellStyle name="pivot item labels &amp; totals 10 2 5" xfId="8467" xr:uid="{00000000-0005-0000-0000-0000DD220000}"/>
    <cellStyle name="pivot item labels &amp; totals 10 2 5 2" xfId="19982" xr:uid="{E1DCED6F-52A3-4991-9F63-66E10EB9DDB5}"/>
    <cellStyle name="pivot item labels &amp; totals 10 2 6" xfId="19978" xr:uid="{9CDF0AC2-4331-457C-AA25-AF085ECBBFDB}"/>
    <cellStyle name="pivot item labels &amp; totals 10 3" xfId="8468" xr:uid="{00000000-0005-0000-0000-0000DE220000}"/>
    <cellStyle name="pivot item labels &amp; totals 10 3 2" xfId="19983" xr:uid="{770C361B-0434-4707-A9F4-2752195D919A}"/>
    <cellStyle name="pivot item labels &amp; totals 10 4" xfId="8469" xr:uid="{00000000-0005-0000-0000-0000DF220000}"/>
    <cellStyle name="pivot item labels &amp; totals 10 4 2" xfId="19984" xr:uid="{4CEA3A09-FDE8-4960-B848-499B500CFC7C}"/>
    <cellStyle name="pivot item labels &amp; totals 10 5" xfId="8470" xr:uid="{00000000-0005-0000-0000-0000E0220000}"/>
    <cellStyle name="pivot item labels &amp; totals 10 5 2" xfId="19985" xr:uid="{4AF9C2E9-F89A-4CE5-A03F-E12E2B112D30}"/>
    <cellStyle name="pivot item labels &amp; totals 10 6" xfId="8471" xr:uid="{00000000-0005-0000-0000-0000E1220000}"/>
    <cellStyle name="pivot item labels &amp; totals 10 6 2" xfId="19986" xr:uid="{EC0E325A-5AE4-4A37-957E-64FC1791CDA6}"/>
    <cellStyle name="pivot item labels &amp; totals 10 7" xfId="19977" xr:uid="{75CE516F-F620-4DE4-A4F9-842A1D2E4406}"/>
    <cellStyle name="pivot item labels &amp; totals 11" xfId="8472" xr:uid="{00000000-0005-0000-0000-0000E2220000}"/>
    <cellStyle name="pivot item labels &amp; totals 11 2" xfId="8473" xr:uid="{00000000-0005-0000-0000-0000E3220000}"/>
    <cellStyle name="pivot item labels &amp; totals 11 2 2" xfId="8474" xr:uid="{00000000-0005-0000-0000-0000E4220000}"/>
    <cellStyle name="pivot item labels &amp; totals 11 2 2 2" xfId="19989" xr:uid="{587A145C-7515-4E97-8084-D6C3483AA40A}"/>
    <cellStyle name="pivot item labels &amp; totals 11 2 3" xfId="8475" xr:uid="{00000000-0005-0000-0000-0000E5220000}"/>
    <cellStyle name="pivot item labels &amp; totals 11 2 3 2" xfId="19990" xr:uid="{4A08C13C-7E4A-43D5-838E-82B43290D0D1}"/>
    <cellStyle name="pivot item labels &amp; totals 11 2 4" xfId="8476" xr:uid="{00000000-0005-0000-0000-0000E6220000}"/>
    <cellStyle name="pivot item labels &amp; totals 11 2 4 2" xfId="19991" xr:uid="{59891DC9-8F71-4C9D-832D-A8AB5CC7FC10}"/>
    <cellStyle name="pivot item labels &amp; totals 11 2 5" xfId="8477" xr:uid="{00000000-0005-0000-0000-0000E7220000}"/>
    <cellStyle name="pivot item labels &amp; totals 11 2 5 2" xfId="19992" xr:uid="{DB1D0129-CCD9-46D0-B89F-F2B687F09E92}"/>
    <cellStyle name="pivot item labels &amp; totals 11 2 6" xfId="19988" xr:uid="{22C48B97-914D-4F78-9972-B8EA8A019D10}"/>
    <cellStyle name="pivot item labels &amp; totals 11 3" xfId="8478" xr:uid="{00000000-0005-0000-0000-0000E8220000}"/>
    <cellStyle name="pivot item labels &amp; totals 11 3 2" xfId="19993" xr:uid="{A5DA5576-9D65-47A7-B3BC-ECA90DE34F3D}"/>
    <cellStyle name="pivot item labels &amp; totals 11 4" xfId="8479" xr:uid="{00000000-0005-0000-0000-0000E9220000}"/>
    <cellStyle name="pivot item labels &amp; totals 11 4 2" xfId="19994" xr:uid="{D389229A-B3D2-4B66-9E9A-314A7708CA93}"/>
    <cellStyle name="pivot item labels &amp; totals 11 5" xfId="8480" xr:uid="{00000000-0005-0000-0000-0000EA220000}"/>
    <cellStyle name="pivot item labels &amp; totals 11 5 2" xfId="19995" xr:uid="{F5B384DD-CD20-4939-A62C-E5068DD796E9}"/>
    <cellStyle name="pivot item labels &amp; totals 11 6" xfId="8481" xr:uid="{00000000-0005-0000-0000-0000EB220000}"/>
    <cellStyle name="pivot item labels &amp; totals 11 6 2" xfId="19996" xr:uid="{D298BF5A-675B-417E-9292-A7EE2C2D7364}"/>
    <cellStyle name="pivot item labels &amp; totals 11 7" xfId="19987" xr:uid="{4A76666F-95AD-47B7-AC8A-26713E402C52}"/>
    <cellStyle name="pivot item labels &amp; totals 12" xfId="8482" xr:uid="{00000000-0005-0000-0000-0000EC220000}"/>
    <cellStyle name="pivot item labels &amp; totals 12 2" xfId="8483" xr:uid="{00000000-0005-0000-0000-0000ED220000}"/>
    <cellStyle name="pivot item labels &amp; totals 12 2 2" xfId="8484" xr:uid="{00000000-0005-0000-0000-0000EE220000}"/>
    <cellStyle name="pivot item labels &amp; totals 12 2 2 2" xfId="19999" xr:uid="{163B2FAC-6249-4DAD-A5A1-EA7D73F8E68D}"/>
    <cellStyle name="pivot item labels &amp; totals 12 2 3" xfId="8485" xr:uid="{00000000-0005-0000-0000-0000EF220000}"/>
    <cellStyle name="pivot item labels &amp; totals 12 2 3 2" xfId="20000" xr:uid="{3176102A-F650-4E7D-A746-C94D29390D6D}"/>
    <cellStyle name="pivot item labels &amp; totals 12 2 4" xfId="8486" xr:uid="{00000000-0005-0000-0000-0000F0220000}"/>
    <cellStyle name="pivot item labels &amp; totals 12 2 4 2" xfId="20001" xr:uid="{153611E6-8639-49D1-B790-5C7A2241A589}"/>
    <cellStyle name="pivot item labels &amp; totals 12 2 5" xfId="8487" xr:uid="{00000000-0005-0000-0000-0000F1220000}"/>
    <cellStyle name="pivot item labels &amp; totals 12 2 5 2" xfId="20002" xr:uid="{3B38169C-AA87-47F5-92D5-C5503C429FCE}"/>
    <cellStyle name="pivot item labels &amp; totals 12 2 6" xfId="19998" xr:uid="{D661FAD9-F2CB-4895-9868-4A235C53E0DD}"/>
    <cellStyle name="pivot item labels &amp; totals 12 3" xfId="8488" xr:uid="{00000000-0005-0000-0000-0000F2220000}"/>
    <cellStyle name="pivot item labels &amp; totals 12 3 2" xfId="20003" xr:uid="{782CCD23-E0F6-46C3-A65F-F2D7F0256DC0}"/>
    <cellStyle name="pivot item labels &amp; totals 12 4" xfId="8489" xr:uid="{00000000-0005-0000-0000-0000F3220000}"/>
    <cellStyle name="pivot item labels &amp; totals 12 4 2" xfId="20004" xr:uid="{8A019552-191F-4DCE-B454-7CED0E078C5C}"/>
    <cellStyle name="pivot item labels &amp; totals 12 5" xfId="8490" xr:uid="{00000000-0005-0000-0000-0000F4220000}"/>
    <cellStyle name="pivot item labels &amp; totals 12 5 2" xfId="20005" xr:uid="{086D8FD7-04C3-4581-920E-006660255C0A}"/>
    <cellStyle name="pivot item labels &amp; totals 12 6" xfId="8491" xr:uid="{00000000-0005-0000-0000-0000F5220000}"/>
    <cellStyle name="pivot item labels &amp; totals 12 6 2" xfId="20006" xr:uid="{BD364C33-6DF3-4893-B60A-33CBD8EF2DEC}"/>
    <cellStyle name="pivot item labels &amp; totals 12 7" xfId="19997" xr:uid="{8172E45C-FB0C-4906-A253-B7D970039808}"/>
    <cellStyle name="pivot item labels &amp; totals 13" xfId="8492" xr:uid="{00000000-0005-0000-0000-0000F6220000}"/>
    <cellStyle name="pivot item labels &amp; totals 13 2" xfId="8493" xr:uid="{00000000-0005-0000-0000-0000F7220000}"/>
    <cellStyle name="pivot item labels &amp; totals 13 2 2" xfId="8494" xr:uid="{00000000-0005-0000-0000-0000F8220000}"/>
    <cellStyle name="pivot item labels &amp; totals 13 2 2 2" xfId="20009" xr:uid="{2282DD54-1E36-4FFB-A7B2-ACF2440FA6F8}"/>
    <cellStyle name="pivot item labels &amp; totals 13 2 3" xfId="8495" xr:uid="{00000000-0005-0000-0000-0000F9220000}"/>
    <cellStyle name="pivot item labels &amp; totals 13 2 3 2" xfId="20010" xr:uid="{8FAAA546-066A-46A0-9771-9118C2BDD1A5}"/>
    <cellStyle name="pivot item labels &amp; totals 13 2 4" xfId="8496" xr:uid="{00000000-0005-0000-0000-0000FA220000}"/>
    <cellStyle name="pivot item labels &amp; totals 13 2 4 2" xfId="20011" xr:uid="{2CC48E88-0E03-4E37-9CD7-A6F2A2E684F8}"/>
    <cellStyle name="pivot item labels &amp; totals 13 2 5" xfId="8497" xr:uid="{00000000-0005-0000-0000-0000FB220000}"/>
    <cellStyle name="pivot item labels &amp; totals 13 2 5 2" xfId="20012" xr:uid="{9AFACE1B-BA10-4054-B044-09B2FC3B011F}"/>
    <cellStyle name="pivot item labels &amp; totals 13 2 6" xfId="20008" xr:uid="{10C77CDF-588F-4CDF-947F-8E806A39A5A5}"/>
    <cellStyle name="pivot item labels &amp; totals 13 3" xfId="8498" xr:uid="{00000000-0005-0000-0000-0000FC220000}"/>
    <cellStyle name="pivot item labels &amp; totals 13 3 2" xfId="20013" xr:uid="{04228BB8-1180-4E46-80D6-0F823CA2EBC3}"/>
    <cellStyle name="pivot item labels &amp; totals 13 4" xfId="8499" xr:uid="{00000000-0005-0000-0000-0000FD220000}"/>
    <cellStyle name="pivot item labels &amp; totals 13 4 2" xfId="20014" xr:uid="{C6B34487-9EFB-45CC-8CE8-6B3E09717262}"/>
    <cellStyle name="pivot item labels &amp; totals 13 5" xfId="8500" xr:uid="{00000000-0005-0000-0000-0000FE220000}"/>
    <cellStyle name="pivot item labels &amp; totals 13 5 2" xfId="20015" xr:uid="{A30FEC7A-71EA-484E-B870-30139A994DB2}"/>
    <cellStyle name="pivot item labels &amp; totals 13 6" xfId="8501" xr:uid="{00000000-0005-0000-0000-0000FF220000}"/>
    <cellStyle name="pivot item labels &amp; totals 13 6 2" xfId="20016" xr:uid="{84FA2E16-674E-4E92-A63E-E26978DBE0C4}"/>
    <cellStyle name="pivot item labels &amp; totals 13 7" xfId="20007" xr:uid="{96F34A99-890F-4921-8411-AEB00EF93214}"/>
    <cellStyle name="pivot item labels &amp; totals 14" xfId="8502" xr:uid="{00000000-0005-0000-0000-000000230000}"/>
    <cellStyle name="pivot item labels &amp; totals 14 2" xfId="8503" xr:uid="{00000000-0005-0000-0000-000001230000}"/>
    <cellStyle name="pivot item labels &amp; totals 14 2 2" xfId="8504" xr:uid="{00000000-0005-0000-0000-000002230000}"/>
    <cellStyle name="pivot item labels &amp; totals 14 2 2 2" xfId="20019" xr:uid="{CCF9C01D-5902-4B07-902C-D765907A86DF}"/>
    <cellStyle name="pivot item labels &amp; totals 14 2 3" xfId="8505" xr:uid="{00000000-0005-0000-0000-000003230000}"/>
    <cellStyle name="pivot item labels &amp; totals 14 2 3 2" xfId="20020" xr:uid="{FD52BF2A-0BEB-45DB-A762-DB1172E1AAB9}"/>
    <cellStyle name="pivot item labels &amp; totals 14 2 4" xfId="8506" xr:uid="{00000000-0005-0000-0000-000004230000}"/>
    <cellStyle name="pivot item labels &amp; totals 14 2 4 2" xfId="20021" xr:uid="{8B524EE5-003D-418A-A047-1338583A6761}"/>
    <cellStyle name="pivot item labels &amp; totals 14 2 5" xfId="8507" xr:uid="{00000000-0005-0000-0000-000005230000}"/>
    <cellStyle name="pivot item labels &amp; totals 14 2 5 2" xfId="20022" xr:uid="{C6825378-4B9E-4A68-B871-FEB1FA403A14}"/>
    <cellStyle name="pivot item labels &amp; totals 14 2 6" xfId="20018" xr:uid="{DCA406FF-B062-4E25-A47C-E9C73FACE159}"/>
    <cellStyle name="pivot item labels &amp; totals 14 3" xfId="8508" xr:uid="{00000000-0005-0000-0000-000006230000}"/>
    <cellStyle name="pivot item labels &amp; totals 14 3 2" xfId="20023" xr:uid="{03BAD6FD-3DE8-493E-80E0-0C09E63DE943}"/>
    <cellStyle name="pivot item labels &amp; totals 14 4" xfId="8509" xr:uid="{00000000-0005-0000-0000-000007230000}"/>
    <cellStyle name="pivot item labels &amp; totals 14 4 2" xfId="20024" xr:uid="{E2E2A9B0-ADC9-4781-811A-3AE6F6910544}"/>
    <cellStyle name="pivot item labels &amp; totals 14 5" xfId="8510" xr:uid="{00000000-0005-0000-0000-000008230000}"/>
    <cellStyle name="pivot item labels &amp; totals 14 5 2" xfId="20025" xr:uid="{FB57D0F8-C874-42AE-A457-C931F3993ECA}"/>
    <cellStyle name="pivot item labels &amp; totals 14 6" xfId="8511" xr:uid="{00000000-0005-0000-0000-000009230000}"/>
    <cellStyle name="pivot item labels &amp; totals 14 6 2" xfId="20026" xr:uid="{8657F06C-CB90-47FE-A02D-A54E54441433}"/>
    <cellStyle name="pivot item labels &amp; totals 14 7" xfId="20017" xr:uid="{A9ADAAEB-C017-4FB4-8501-2BF8EB7326A7}"/>
    <cellStyle name="pivot item labels &amp; totals 15" xfId="8512" xr:uid="{00000000-0005-0000-0000-00000A230000}"/>
    <cellStyle name="pivot item labels &amp; totals 15 2" xfId="8513" xr:uid="{00000000-0005-0000-0000-00000B230000}"/>
    <cellStyle name="pivot item labels &amp; totals 15 2 2" xfId="8514" xr:uid="{00000000-0005-0000-0000-00000C230000}"/>
    <cellStyle name="pivot item labels &amp; totals 15 2 2 2" xfId="20029" xr:uid="{5A7D620B-4A98-4C51-8FBC-FE7957E080A3}"/>
    <cellStyle name="pivot item labels &amp; totals 15 2 3" xfId="8515" xr:uid="{00000000-0005-0000-0000-00000D230000}"/>
    <cellStyle name="pivot item labels &amp; totals 15 2 3 2" xfId="20030" xr:uid="{229470C6-45A9-4B02-9AE9-0F5A5E34995A}"/>
    <cellStyle name="pivot item labels &amp; totals 15 2 4" xfId="8516" xr:uid="{00000000-0005-0000-0000-00000E230000}"/>
    <cellStyle name="pivot item labels &amp; totals 15 2 4 2" xfId="20031" xr:uid="{A483FBA6-EBBF-4305-B339-A276E2E3DE3B}"/>
    <cellStyle name="pivot item labels &amp; totals 15 2 5" xfId="8517" xr:uid="{00000000-0005-0000-0000-00000F230000}"/>
    <cellStyle name="pivot item labels &amp; totals 15 2 5 2" xfId="20032" xr:uid="{A1AD97EB-251F-4640-90E5-5BD8DF8213B8}"/>
    <cellStyle name="pivot item labels &amp; totals 15 2 6" xfId="20028" xr:uid="{CA44AB27-DB59-4DB3-9A8D-9B94E420F0EC}"/>
    <cellStyle name="pivot item labels &amp; totals 15 3" xfId="8518" xr:uid="{00000000-0005-0000-0000-000010230000}"/>
    <cellStyle name="pivot item labels &amp; totals 15 3 2" xfId="20033" xr:uid="{DFD53850-FFEB-4F0F-98E5-9988E227EE19}"/>
    <cellStyle name="pivot item labels &amp; totals 15 4" xfId="8519" xr:uid="{00000000-0005-0000-0000-000011230000}"/>
    <cellStyle name="pivot item labels &amp; totals 15 4 2" xfId="20034" xr:uid="{1D8E2596-63C2-4E51-909E-81A6ED1E94C7}"/>
    <cellStyle name="pivot item labels &amp; totals 15 5" xfId="8520" xr:uid="{00000000-0005-0000-0000-000012230000}"/>
    <cellStyle name="pivot item labels &amp; totals 15 5 2" xfId="20035" xr:uid="{96EAA287-C372-439E-B335-8584BA958BC1}"/>
    <cellStyle name="pivot item labels &amp; totals 15 6" xfId="8521" xr:uid="{00000000-0005-0000-0000-000013230000}"/>
    <cellStyle name="pivot item labels &amp; totals 15 6 2" xfId="20036" xr:uid="{128B1EB9-7DD3-4644-BA06-689150664862}"/>
    <cellStyle name="pivot item labels &amp; totals 15 7" xfId="20027" xr:uid="{BA534EB7-2557-4DE6-9F98-96AE12C62955}"/>
    <cellStyle name="pivot item labels &amp; totals 16" xfId="8522" xr:uid="{00000000-0005-0000-0000-000014230000}"/>
    <cellStyle name="pivot item labels &amp; totals 16 2" xfId="8523" xr:uid="{00000000-0005-0000-0000-000015230000}"/>
    <cellStyle name="pivot item labels &amp; totals 16 2 2" xfId="20038" xr:uid="{6EAABB4E-BB44-4742-AE53-CF0F0C31B8A8}"/>
    <cellStyle name="pivot item labels &amp; totals 16 3" xfId="8524" xr:uid="{00000000-0005-0000-0000-000016230000}"/>
    <cellStyle name="pivot item labels &amp; totals 16 3 2" xfId="20039" xr:uid="{73651706-5215-42DC-81E9-72F1D0237D1A}"/>
    <cellStyle name="pivot item labels &amp; totals 16 4" xfId="8525" xr:uid="{00000000-0005-0000-0000-000017230000}"/>
    <cellStyle name="pivot item labels &amp; totals 16 4 2" xfId="20040" xr:uid="{B4D03CDB-16E0-4C8E-BFA2-77A1416494D5}"/>
    <cellStyle name="pivot item labels &amp; totals 16 5" xfId="8526" xr:uid="{00000000-0005-0000-0000-000018230000}"/>
    <cellStyle name="pivot item labels &amp; totals 16 5 2" xfId="20041" xr:uid="{C58790E2-C70B-46E4-81FE-B3AB6500DE86}"/>
    <cellStyle name="pivot item labels &amp; totals 16 6" xfId="20037" xr:uid="{4CFE05AA-74C7-4B1A-8950-35C555ED0446}"/>
    <cellStyle name="pivot item labels &amp; totals 17" xfId="8527" xr:uid="{00000000-0005-0000-0000-000019230000}"/>
    <cellStyle name="pivot item labels &amp; totals 17 2" xfId="20042" xr:uid="{B341DF25-78D1-4A63-9F5F-AEC05F64DA01}"/>
    <cellStyle name="pivot item labels &amp; totals 18" xfId="8528" xr:uid="{00000000-0005-0000-0000-00001A230000}"/>
    <cellStyle name="pivot item labels &amp; totals 18 2" xfId="20043" xr:uid="{265B4DA8-CBEC-41EB-B816-4F1C02E5B1DE}"/>
    <cellStyle name="pivot item labels &amp; totals 19" xfId="8529" xr:uid="{00000000-0005-0000-0000-00001B230000}"/>
    <cellStyle name="pivot item labels &amp; totals 19 2" xfId="20044" xr:uid="{8C45CD6B-9F3D-4F48-9DF8-69D2DF497038}"/>
    <cellStyle name="pivot item labels &amp; totals 2" xfId="8530" xr:uid="{00000000-0005-0000-0000-00001C230000}"/>
    <cellStyle name="pivot item labels &amp; totals 2 2" xfId="8531" xr:uid="{00000000-0005-0000-0000-00001D230000}"/>
    <cellStyle name="pivot item labels &amp; totals 2 2 2" xfId="8532" xr:uid="{00000000-0005-0000-0000-00001E230000}"/>
    <cellStyle name="pivot item labels &amp; totals 2 2 2 2" xfId="20047" xr:uid="{FA3BC306-AD3D-4649-9737-28AEEE44B452}"/>
    <cellStyle name="pivot item labels &amp; totals 2 2 3" xfId="8533" xr:uid="{00000000-0005-0000-0000-00001F230000}"/>
    <cellStyle name="pivot item labels &amp; totals 2 2 3 2" xfId="20048" xr:uid="{B49D0159-70F1-49E2-9347-335359ECD7E6}"/>
    <cellStyle name="pivot item labels &amp; totals 2 2 4" xfId="8534" xr:uid="{00000000-0005-0000-0000-000020230000}"/>
    <cellStyle name="pivot item labels &amp; totals 2 2 4 2" xfId="20049" xr:uid="{E91E01BC-9F7B-4A34-90C9-349F2647E26E}"/>
    <cellStyle name="pivot item labels &amp; totals 2 2 5" xfId="8535" xr:uid="{00000000-0005-0000-0000-000021230000}"/>
    <cellStyle name="pivot item labels &amp; totals 2 2 5 2" xfId="20050" xr:uid="{C4DF7239-E50B-4DBF-81EA-AACA366034BA}"/>
    <cellStyle name="pivot item labels &amp; totals 2 2 6" xfId="20046" xr:uid="{EF2F19C0-14EE-4722-B5F3-CE10DBC8E530}"/>
    <cellStyle name="pivot item labels &amp; totals 2 3" xfId="8536" xr:uid="{00000000-0005-0000-0000-000022230000}"/>
    <cellStyle name="pivot item labels &amp; totals 2 3 2" xfId="20051" xr:uid="{11F842E2-1C8B-445E-8C22-B9293381E7DB}"/>
    <cellStyle name="pivot item labels &amp; totals 2 4" xfId="8537" xr:uid="{00000000-0005-0000-0000-000023230000}"/>
    <cellStyle name="pivot item labels &amp; totals 2 4 2" xfId="20052" xr:uid="{45AE2005-7CA2-4179-90D9-0A5BB0355669}"/>
    <cellStyle name="pivot item labels &amp; totals 2 5" xfId="8538" xr:uid="{00000000-0005-0000-0000-000024230000}"/>
    <cellStyle name="pivot item labels &amp; totals 2 5 2" xfId="20053" xr:uid="{B688BB02-3629-4023-A446-BC5477B6ED65}"/>
    <cellStyle name="pivot item labels &amp; totals 2 6" xfId="8539" xr:uid="{00000000-0005-0000-0000-000025230000}"/>
    <cellStyle name="pivot item labels &amp; totals 2 6 2" xfId="20054" xr:uid="{CDFACE19-4929-4199-A8D0-3707EB0C492F}"/>
    <cellStyle name="pivot item labels &amp; totals 2 7" xfId="20045" xr:uid="{7C537B42-91F0-49C6-A9E8-D41D1906306E}"/>
    <cellStyle name="pivot item labels &amp; totals 20" xfId="8540" xr:uid="{00000000-0005-0000-0000-000026230000}"/>
    <cellStyle name="pivot item labels &amp; totals 20 2" xfId="20055" xr:uid="{65B6E1BC-7A27-4DCB-ADC6-1879F0CB499A}"/>
    <cellStyle name="pivot item labels &amp; totals 21" xfId="15014" xr:uid="{00000000-0005-0000-0000-000027230000}"/>
    <cellStyle name="pivot item labels &amp; totals 21 2" xfId="25745" xr:uid="{3D584EEF-61FC-4E3F-A5CD-1CEB6AD90834}"/>
    <cellStyle name="pivot item labels &amp; totals 22" xfId="19976" xr:uid="{EA7A96EC-5E04-4EA9-BB0B-32210B8557D3}"/>
    <cellStyle name="pivot item labels &amp; totals 3" xfId="8541" xr:uid="{00000000-0005-0000-0000-000028230000}"/>
    <cellStyle name="pivot item labels &amp; totals 3 2" xfId="8542" xr:uid="{00000000-0005-0000-0000-000029230000}"/>
    <cellStyle name="pivot item labels &amp; totals 3 2 2" xfId="8543" xr:uid="{00000000-0005-0000-0000-00002A230000}"/>
    <cellStyle name="pivot item labels &amp; totals 3 2 2 2" xfId="20058" xr:uid="{E4E877A9-C37C-48E0-8FE1-4E57B4FFC5D2}"/>
    <cellStyle name="pivot item labels &amp; totals 3 2 3" xfId="8544" xr:uid="{00000000-0005-0000-0000-00002B230000}"/>
    <cellStyle name="pivot item labels &amp; totals 3 2 3 2" xfId="20059" xr:uid="{6200D250-743B-4A6E-871D-5607FF5BECC1}"/>
    <cellStyle name="pivot item labels &amp; totals 3 2 4" xfId="8545" xr:uid="{00000000-0005-0000-0000-00002C230000}"/>
    <cellStyle name="pivot item labels &amp; totals 3 2 4 2" xfId="20060" xr:uid="{3990C542-E4E4-44AA-B9DE-0B95B8E0FB40}"/>
    <cellStyle name="pivot item labels &amp; totals 3 2 5" xfId="8546" xr:uid="{00000000-0005-0000-0000-00002D230000}"/>
    <cellStyle name="pivot item labels &amp; totals 3 2 5 2" xfId="20061" xr:uid="{9590AA44-9872-4916-86DB-1E6EEE431147}"/>
    <cellStyle name="pivot item labels &amp; totals 3 2 6" xfId="20057" xr:uid="{45EB834D-1DB4-41C9-8EFD-836F0B5EA8FF}"/>
    <cellStyle name="pivot item labels &amp; totals 3 3" xfId="8547" xr:uid="{00000000-0005-0000-0000-00002E230000}"/>
    <cellStyle name="pivot item labels &amp; totals 3 3 2" xfId="20062" xr:uid="{F2DBCF90-BA73-4A0B-9359-0D058B231E82}"/>
    <cellStyle name="pivot item labels &amp; totals 3 4" xfId="8548" xr:uid="{00000000-0005-0000-0000-00002F230000}"/>
    <cellStyle name="pivot item labels &amp; totals 3 4 2" xfId="20063" xr:uid="{D8065865-011A-4ABC-9C92-0297187DB86C}"/>
    <cellStyle name="pivot item labels &amp; totals 3 5" xfId="8549" xr:uid="{00000000-0005-0000-0000-000030230000}"/>
    <cellStyle name="pivot item labels &amp; totals 3 5 2" xfId="20064" xr:uid="{7696D799-DCE5-469A-8318-050CA6675497}"/>
    <cellStyle name="pivot item labels &amp; totals 3 6" xfId="8550" xr:uid="{00000000-0005-0000-0000-000031230000}"/>
    <cellStyle name="pivot item labels &amp; totals 3 6 2" xfId="20065" xr:uid="{9963D900-D245-4FD1-B4F6-50B343CF9172}"/>
    <cellStyle name="pivot item labels &amp; totals 3 7" xfId="20056" xr:uid="{630AFBAD-2AAA-4703-9954-24F9DB5D1413}"/>
    <cellStyle name="pivot item labels &amp; totals 4" xfId="8551" xr:uid="{00000000-0005-0000-0000-000032230000}"/>
    <cellStyle name="pivot item labels &amp; totals 4 2" xfId="8552" xr:uid="{00000000-0005-0000-0000-000033230000}"/>
    <cellStyle name="pivot item labels &amp; totals 4 2 2" xfId="8553" xr:uid="{00000000-0005-0000-0000-000034230000}"/>
    <cellStyle name="pivot item labels &amp; totals 4 2 2 2" xfId="20068" xr:uid="{C497F52B-EC93-4BD6-8C8E-201C53774F62}"/>
    <cellStyle name="pivot item labels &amp; totals 4 2 3" xfId="8554" xr:uid="{00000000-0005-0000-0000-000035230000}"/>
    <cellStyle name="pivot item labels &amp; totals 4 2 3 2" xfId="20069" xr:uid="{FB3C58FD-7B42-4F50-8D51-29299A9A0063}"/>
    <cellStyle name="pivot item labels &amp; totals 4 2 4" xfId="8555" xr:uid="{00000000-0005-0000-0000-000036230000}"/>
    <cellStyle name="pivot item labels &amp; totals 4 2 4 2" xfId="20070" xr:uid="{67766CD6-96D7-4BB4-824C-C8BE924F0A89}"/>
    <cellStyle name="pivot item labels &amp; totals 4 2 5" xfId="8556" xr:uid="{00000000-0005-0000-0000-000037230000}"/>
    <cellStyle name="pivot item labels &amp; totals 4 2 5 2" xfId="20071" xr:uid="{F60FA280-680F-478B-A3B1-073C8FFA85CD}"/>
    <cellStyle name="pivot item labels &amp; totals 4 2 6" xfId="20067" xr:uid="{280E9CF1-D32B-414F-BA60-9C7343F10D4A}"/>
    <cellStyle name="pivot item labels &amp; totals 4 3" xfId="8557" xr:uid="{00000000-0005-0000-0000-000038230000}"/>
    <cellStyle name="pivot item labels &amp; totals 4 3 2" xfId="20072" xr:uid="{7C15C139-FD4E-44F8-A0BE-7B28B8749623}"/>
    <cellStyle name="pivot item labels &amp; totals 4 4" xfId="8558" xr:uid="{00000000-0005-0000-0000-000039230000}"/>
    <cellStyle name="pivot item labels &amp; totals 4 4 2" xfId="20073" xr:uid="{F9579C8E-0CD5-40C4-B505-08BEE9291737}"/>
    <cellStyle name="pivot item labels &amp; totals 4 5" xfId="8559" xr:uid="{00000000-0005-0000-0000-00003A230000}"/>
    <cellStyle name="pivot item labels &amp; totals 4 5 2" xfId="20074" xr:uid="{F9EA9BFC-F1B1-4A0B-9DC0-A471172D3701}"/>
    <cellStyle name="pivot item labels &amp; totals 4 6" xfId="8560" xr:uid="{00000000-0005-0000-0000-00003B230000}"/>
    <cellStyle name="pivot item labels &amp; totals 4 6 2" xfId="20075" xr:uid="{7FF7688A-F5AF-46F1-8551-84750D502B4E}"/>
    <cellStyle name="pivot item labels &amp; totals 4 7" xfId="20066" xr:uid="{E918D6F9-0D21-46BB-9AFA-0C50F141A055}"/>
    <cellStyle name="pivot item labels &amp; totals 5" xfId="8561" xr:uid="{00000000-0005-0000-0000-00003C230000}"/>
    <cellStyle name="pivot item labels &amp; totals 5 2" xfId="8562" xr:uid="{00000000-0005-0000-0000-00003D230000}"/>
    <cellStyle name="pivot item labels &amp; totals 5 2 2" xfId="8563" xr:uid="{00000000-0005-0000-0000-00003E230000}"/>
    <cellStyle name="pivot item labels &amp; totals 5 2 2 2" xfId="20078" xr:uid="{4751FFEE-603C-467C-B330-290C7E82AEBB}"/>
    <cellStyle name="pivot item labels &amp; totals 5 2 3" xfId="8564" xr:uid="{00000000-0005-0000-0000-00003F230000}"/>
    <cellStyle name="pivot item labels &amp; totals 5 2 3 2" xfId="20079" xr:uid="{2FC4A7A2-2859-45FB-9397-2321859DDB6B}"/>
    <cellStyle name="pivot item labels &amp; totals 5 2 4" xfId="8565" xr:uid="{00000000-0005-0000-0000-000040230000}"/>
    <cellStyle name="pivot item labels &amp; totals 5 2 4 2" xfId="20080" xr:uid="{7172C014-B81C-4283-BA99-3C6C8BB81775}"/>
    <cellStyle name="pivot item labels &amp; totals 5 2 5" xfId="8566" xr:uid="{00000000-0005-0000-0000-000041230000}"/>
    <cellStyle name="pivot item labels &amp; totals 5 2 5 2" xfId="20081" xr:uid="{3AA116CF-A7B6-4BEC-B1CB-BF10706A5B54}"/>
    <cellStyle name="pivot item labels &amp; totals 5 2 6" xfId="20077" xr:uid="{397E98BF-13BD-4368-A314-28B685EE77C5}"/>
    <cellStyle name="pivot item labels &amp; totals 5 3" xfId="8567" xr:uid="{00000000-0005-0000-0000-000042230000}"/>
    <cellStyle name="pivot item labels &amp; totals 5 3 2" xfId="20082" xr:uid="{DA89F199-EEA4-4FE4-8BD8-A7A620FF0447}"/>
    <cellStyle name="pivot item labels &amp; totals 5 4" xfId="8568" xr:uid="{00000000-0005-0000-0000-000043230000}"/>
    <cellStyle name="pivot item labels &amp; totals 5 4 2" xfId="20083" xr:uid="{F4A92AA4-5B2D-4402-819E-2D07A08C4905}"/>
    <cellStyle name="pivot item labels &amp; totals 5 5" xfId="8569" xr:uid="{00000000-0005-0000-0000-000044230000}"/>
    <cellStyle name="pivot item labels &amp; totals 5 5 2" xfId="20084" xr:uid="{E924D5BB-6A6B-4E1F-8B94-A9431DBAD6CD}"/>
    <cellStyle name="pivot item labels &amp; totals 5 6" xfId="8570" xr:uid="{00000000-0005-0000-0000-000045230000}"/>
    <cellStyle name="pivot item labels &amp; totals 5 6 2" xfId="20085" xr:uid="{DAFC165E-E487-44DF-82FD-34A77F9D74C2}"/>
    <cellStyle name="pivot item labels &amp; totals 5 7" xfId="20076" xr:uid="{3961D4A5-CF03-46A8-A7E0-AC70F796860B}"/>
    <cellStyle name="pivot item labels &amp; totals 6" xfId="8571" xr:uid="{00000000-0005-0000-0000-000046230000}"/>
    <cellStyle name="pivot item labels &amp; totals 6 2" xfId="8572" xr:uid="{00000000-0005-0000-0000-000047230000}"/>
    <cellStyle name="pivot item labels &amp; totals 6 2 2" xfId="8573" xr:uid="{00000000-0005-0000-0000-000048230000}"/>
    <cellStyle name="pivot item labels &amp; totals 6 2 2 2" xfId="20088" xr:uid="{B350CEE9-7842-4046-8850-9A91F4FB411C}"/>
    <cellStyle name="pivot item labels &amp; totals 6 2 3" xfId="8574" xr:uid="{00000000-0005-0000-0000-000049230000}"/>
    <cellStyle name="pivot item labels &amp; totals 6 2 3 2" xfId="20089" xr:uid="{E190E791-256A-4F86-8BC0-EA765ED73E41}"/>
    <cellStyle name="pivot item labels &amp; totals 6 2 4" xfId="8575" xr:uid="{00000000-0005-0000-0000-00004A230000}"/>
    <cellStyle name="pivot item labels &amp; totals 6 2 4 2" xfId="20090" xr:uid="{AC4AB068-E33E-4057-94E7-B07EBDBA6178}"/>
    <cellStyle name="pivot item labels &amp; totals 6 2 5" xfId="8576" xr:uid="{00000000-0005-0000-0000-00004B230000}"/>
    <cellStyle name="pivot item labels &amp; totals 6 2 5 2" xfId="20091" xr:uid="{9EA8204D-2F05-4B03-9036-AF79793EB0E9}"/>
    <cellStyle name="pivot item labels &amp; totals 6 2 6" xfId="20087" xr:uid="{6D563DA9-E86C-4295-A183-1AE20FBB52E4}"/>
    <cellStyle name="pivot item labels &amp; totals 6 3" xfId="8577" xr:uid="{00000000-0005-0000-0000-00004C230000}"/>
    <cellStyle name="pivot item labels &amp; totals 6 3 2" xfId="20092" xr:uid="{EBE0CD06-02DE-4A22-9A0F-392E2F6F86D0}"/>
    <cellStyle name="pivot item labels &amp; totals 6 4" xfId="8578" xr:uid="{00000000-0005-0000-0000-00004D230000}"/>
    <cellStyle name="pivot item labels &amp; totals 6 4 2" xfId="20093" xr:uid="{F84E11E3-BF14-4F0A-8195-A53ECAC71BE3}"/>
    <cellStyle name="pivot item labels &amp; totals 6 5" xfId="8579" xr:uid="{00000000-0005-0000-0000-00004E230000}"/>
    <cellStyle name="pivot item labels &amp; totals 6 5 2" xfId="20094" xr:uid="{56FDB4E1-7E89-4614-A42A-37F83897BB41}"/>
    <cellStyle name="pivot item labels &amp; totals 6 6" xfId="8580" xr:uid="{00000000-0005-0000-0000-00004F230000}"/>
    <cellStyle name="pivot item labels &amp; totals 6 6 2" xfId="20095" xr:uid="{D28470DA-6450-4B4A-A7AD-ED76A561DC22}"/>
    <cellStyle name="pivot item labels &amp; totals 6 7" xfId="20086" xr:uid="{CA724672-FBE6-43E3-9FCD-4A50BB53EA74}"/>
    <cellStyle name="pivot item labels &amp; totals 7" xfId="8581" xr:uid="{00000000-0005-0000-0000-000050230000}"/>
    <cellStyle name="pivot item labels &amp; totals 7 2" xfId="8582" xr:uid="{00000000-0005-0000-0000-000051230000}"/>
    <cellStyle name="pivot item labels &amp; totals 7 2 2" xfId="8583" xr:uid="{00000000-0005-0000-0000-000052230000}"/>
    <cellStyle name="pivot item labels &amp; totals 7 2 2 2" xfId="20098" xr:uid="{13A573FF-7903-450C-8D7D-7AC96646B678}"/>
    <cellStyle name="pivot item labels &amp; totals 7 2 3" xfId="8584" xr:uid="{00000000-0005-0000-0000-000053230000}"/>
    <cellStyle name="pivot item labels &amp; totals 7 2 3 2" xfId="20099" xr:uid="{17B2AFD4-BDE7-4914-882F-891F29F250EB}"/>
    <cellStyle name="pivot item labels &amp; totals 7 2 4" xfId="8585" xr:uid="{00000000-0005-0000-0000-000054230000}"/>
    <cellStyle name="pivot item labels &amp; totals 7 2 4 2" xfId="20100" xr:uid="{C4B446D0-B9E9-4327-9270-E3425F26B56E}"/>
    <cellStyle name="pivot item labels &amp; totals 7 2 5" xfId="8586" xr:uid="{00000000-0005-0000-0000-000055230000}"/>
    <cellStyle name="pivot item labels &amp; totals 7 2 5 2" xfId="20101" xr:uid="{28E0248A-97A3-41AD-871A-509262B0497C}"/>
    <cellStyle name="pivot item labels &amp; totals 7 2 6" xfId="20097" xr:uid="{48AE8212-EF29-42EE-8D97-21EA0D42A162}"/>
    <cellStyle name="pivot item labels &amp; totals 7 3" xfId="8587" xr:uid="{00000000-0005-0000-0000-000056230000}"/>
    <cellStyle name="pivot item labels &amp; totals 7 3 2" xfId="20102" xr:uid="{6A051A38-89FE-4CE1-8182-CF80BEA0C889}"/>
    <cellStyle name="pivot item labels &amp; totals 7 4" xfId="8588" xr:uid="{00000000-0005-0000-0000-000057230000}"/>
    <cellStyle name="pivot item labels &amp; totals 7 4 2" xfId="20103" xr:uid="{CAEBBAD5-529C-42F8-9FD5-A5D97ADB83CF}"/>
    <cellStyle name="pivot item labels &amp; totals 7 5" xfId="8589" xr:uid="{00000000-0005-0000-0000-000058230000}"/>
    <cellStyle name="pivot item labels &amp; totals 7 5 2" xfId="20104" xr:uid="{23748944-03F5-497C-8A94-AA867CCD1B91}"/>
    <cellStyle name="pivot item labels &amp; totals 7 6" xfId="8590" xr:uid="{00000000-0005-0000-0000-000059230000}"/>
    <cellStyle name="pivot item labels &amp; totals 7 6 2" xfId="20105" xr:uid="{4F12EBC6-17F1-4F4B-812D-53142D8FF1E0}"/>
    <cellStyle name="pivot item labels &amp; totals 7 7" xfId="20096" xr:uid="{71FB97B3-BC6C-4DAE-ADCD-78D25708E1BF}"/>
    <cellStyle name="pivot item labels &amp; totals 8" xfId="8591" xr:uid="{00000000-0005-0000-0000-00005A230000}"/>
    <cellStyle name="pivot item labels &amp; totals 8 2" xfId="8592" xr:uid="{00000000-0005-0000-0000-00005B230000}"/>
    <cellStyle name="pivot item labels &amp; totals 8 2 2" xfId="8593" xr:uid="{00000000-0005-0000-0000-00005C230000}"/>
    <cellStyle name="pivot item labels &amp; totals 8 2 2 2" xfId="20108" xr:uid="{06D858A4-061C-45A9-BC0D-00299978D43B}"/>
    <cellStyle name="pivot item labels &amp; totals 8 2 3" xfId="8594" xr:uid="{00000000-0005-0000-0000-00005D230000}"/>
    <cellStyle name="pivot item labels &amp; totals 8 2 3 2" xfId="20109" xr:uid="{37922FB2-5B48-4AB1-A3D6-80CAE438B919}"/>
    <cellStyle name="pivot item labels &amp; totals 8 2 4" xfId="8595" xr:uid="{00000000-0005-0000-0000-00005E230000}"/>
    <cellStyle name="pivot item labels &amp; totals 8 2 4 2" xfId="20110" xr:uid="{B2CA9F0F-DFB6-4AF3-8775-D64D22F65D21}"/>
    <cellStyle name="pivot item labels &amp; totals 8 2 5" xfId="8596" xr:uid="{00000000-0005-0000-0000-00005F230000}"/>
    <cellStyle name="pivot item labels &amp; totals 8 2 5 2" xfId="20111" xr:uid="{052B1E02-2D45-48AF-AD40-8C85600414D5}"/>
    <cellStyle name="pivot item labels &amp; totals 8 2 6" xfId="20107" xr:uid="{3F4F3AE8-2A78-4436-B8AB-59A9C8DFD492}"/>
    <cellStyle name="pivot item labels &amp; totals 8 3" xfId="8597" xr:uid="{00000000-0005-0000-0000-000060230000}"/>
    <cellStyle name="pivot item labels &amp; totals 8 3 2" xfId="20112" xr:uid="{998EAD65-C44C-4B07-B005-C9C95B0A6D41}"/>
    <cellStyle name="pivot item labels &amp; totals 8 4" xfId="8598" xr:uid="{00000000-0005-0000-0000-000061230000}"/>
    <cellStyle name="pivot item labels &amp; totals 8 4 2" xfId="20113" xr:uid="{782A464F-1768-4A53-8868-C9B0DE48BD8A}"/>
    <cellStyle name="pivot item labels &amp; totals 8 5" xfId="8599" xr:uid="{00000000-0005-0000-0000-000062230000}"/>
    <cellStyle name="pivot item labels &amp; totals 8 5 2" xfId="20114" xr:uid="{AAC9C94B-53FD-4515-8D3C-5D7AE1252DCF}"/>
    <cellStyle name="pivot item labels &amp; totals 8 6" xfId="8600" xr:uid="{00000000-0005-0000-0000-000063230000}"/>
    <cellStyle name="pivot item labels &amp; totals 8 6 2" xfId="20115" xr:uid="{74AEFCED-4F54-4DC7-A31D-961887A2F0E5}"/>
    <cellStyle name="pivot item labels &amp; totals 8 7" xfId="20106" xr:uid="{7A49BF95-FC7A-4950-A3F1-C99D95EB4DD6}"/>
    <cellStyle name="pivot item labels &amp; totals 9" xfId="8601" xr:uid="{00000000-0005-0000-0000-000064230000}"/>
    <cellStyle name="pivot item labels &amp; totals 9 2" xfId="8602" xr:uid="{00000000-0005-0000-0000-000065230000}"/>
    <cellStyle name="pivot item labels &amp; totals 9 2 2" xfId="8603" xr:uid="{00000000-0005-0000-0000-000066230000}"/>
    <cellStyle name="pivot item labels &amp; totals 9 2 2 2" xfId="20118" xr:uid="{5F8EFAFD-4E91-4FD0-8BC0-4928A27765A7}"/>
    <cellStyle name="pivot item labels &amp; totals 9 2 3" xfId="8604" xr:uid="{00000000-0005-0000-0000-000067230000}"/>
    <cellStyle name="pivot item labels &amp; totals 9 2 3 2" xfId="20119" xr:uid="{2F95BBAA-34E9-4B97-BA8F-1B1B9A59E93E}"/>
    <cellStyle name="pivot item labels &amp; totals 9 2 4" xfId="8605" xr:uid="{00000000-0005-0000-0000-000068230000}"/>
    <cellStyle name="pivot item labels &amp; totals 9 2 4 2" xfId="20120" xr:uid="{975AB6F2-8C09-4BCB-BF5B-33D462E7E8F6}"/>
    <cellStyle name="pivot item labels &amp; totals 9 2 5" xfId="8606" xr:uid="{00000000-0005-0000-0000-000069230000}"/>
    <cellStyle name="pivot item labels &amp; totals 9 2 5 2" xfId="20121" xr:uid="{38079F66-FA3A-4561-898E-B41E55C50FE5}"/>
    <cellStyle name="pivot item labels &amp; totals 9 2 6" xfId="20117" xr:uid="{077BB988-079F-42B9-B92F-E3FCC91DDBA3}"/>
    <cellStyle name="pivot item labels &amp; totals 9 3" xfId="8607" xr:uid="{00000000-0005-0000-0000-00006A230000}"/>
    <cellStyle name="pivot item labels &amp; totals 9 3 2" xfId="20122" xr:uid="{5429B256-0FA3-4FB3-8606-FAEEEA79D204}"/>
    <cellStyle name="pivot item labels &amp; totals 9 4" xfId="8608" xr:uid="{00000000-0005-0000-0000-00006B230000}"/>
    <cellStyle name="pivot item labels &amp; totals 9 4 2" xfId="20123" xr:uid="{DDB13929-842E-4997-A7E0-644930BC960F}"/>
    <cellStyle name="pivot item labels &amp; totals 9 5" xfId="8609" xr:uid="{00000000-0005-0000-0000-00006C230000}"/>
    <cellStyle name="pivot item labels &amp; totals 9 5 2" xfId="20124" xr:uid="{E83C27CA-590F-41DE-BA75-E3868B3F6013}"/>
    <cellStyle name="pivot item labels &amp; totals 9 6" xfId="8610" xr:uid="{00000000-0005-0000-0000-00006D230000}"/>
    <cellStyle name="pivot item labels &amp; totals 9 6 2" xfId="20125" xr:uid="{ADB704AF-BD66-423B-AAC3-EBB650ECCB77}"/>
    <cellStyle name="pivot item labels &amp; totals 9 7" xfId="20116" xr:uid="{A83C7BE9-71C0-4A60-8F8B-4185E235ECB3}"/>
    <cellStyle name="pivot item labels &amp; totals_KTR An-Abflug" xfId="14849" xr:uid="{00000000-0005-0000-0000-00006E230000}"/>
    <cellStyle name="pivot nation" xfId="8611" xr:uid="{00000000-0005-0000-0000-00006F230000}"/>
    <cellStyle name="pivot nation 2" xfId="8612" xr:uid="{00000000-0005-0000-0000-000070230000}"/>
    <cellStyle name="pivotdata" xfId="8613" xr:uid="{00000000-0005-0000-0000-000071230000}"/>
    <cellStyle name="pivotdata 2" xfId="8614" xr:uid="{00000000-0005-0000-0000-000072230000}"/>
    <cellStyle name="pivotdata 3" xfId="8615" xr:uid="{00000000-0005-0000-0000-000073230000}"/>
    <cellStyle name="pivotdata 4" xfId="8616" xr:uid="{00000000-0005-0000-0000-000074230000}"/>
    <cellStyle name="pivotdata_Copy of PGM - ONLY CHECK" xfId="8617" xr:uid="{00000000-0005-0000-0000-000075230000}"/>
    <cellStyle name="Pourcent(2)" xfId="8618" xr:uid="{00000000-0005-0000-0000-000076230000}"/>
    <cellStyle name="Pourcent0" xfId="8619" xr:uid="{00000000-0005-0000-0000-000077230000}"/>
    <cellStyle name="Pourcent1" xfId="8620" xr:uid="{00000000-0005-0000-0000-000078230000}"/>
    <cellStyle name="Pourcent2" xfId="8621" xr:uid="{00000000-0005-0000-0000-000079230000}"/>
    <cellStyle name="Pourcentage 2" xfId="8622" xr:uid="{00000000-0005-0000-0000-00007A230000}"/>
    <cellStyle name="Pourcentage 2 2" xfId="8623" xr:uid="{00000000-0005-0000-0000-00007B230000}"/>
    <cellStyle name="Pourcentage 2 2 2" xfId="8624" xr:uid="{00000000-0005-0000-0000-00007C230000}"/>
    <cellStyle name="Pourcentage 2 2 3" xfId="8625" xr:uid="{00000000-0005-0000-0000-00007D230000}"/>
    <cellStyle name="Pourcentage 2 2 4" xfId="8626" xr:uid="{00000000-0005-0000-0000-00007E230000}"/>
    <cellStyle name="Pourcentage 2 3" xfId="8627" xr:uid="{00000000-0005-0000-0000-00007F230000}"/>
    <cellStyle name="Pourcentage 2 3 2" xfId="8628" xr:uid="{00000000-0005-0000-0000-000080230000}"/>
    <cellStyle name="Pourcentage 3" xfId="8629" xr:uid="{00000000-0005-0000-0000-000081230000}"/>
    <cellStyle name="Pourcentage 3 2" xfId="8630" xr:uid="{00000000-0005-0000-0000-000082230000}"/>
    <cellStyle name="Pourcentage 3 2 2" xfId="8631" xr:uid="{00000000-0005-0000-0000-000083230000}"/>
    <cellStyle name="Pourcentage 4" xfId="8632" xr:uid="{00000000-0005-0000-0000-000084230000}"/>
    <cellStyle name="Pourcentage 4 2" xfId="8633" xr:uid="{00000000-0005-0000-0000-000085230000}"/>
    <cellStyle name="Pourcentage 4 3" xfId="8634" xr:uid="{00000000-0005-0000-0000-000086230000}"/>
    <cellStyle name="Pourcentage 5" xfId="8635" xr:uid="{00000000-0005-0000-0000-000087230000}"/>
    <cellStyle name="Pourcentage 6" xfId="8636" xr:uid="{00000000-0005-0000-0000-000088230000}"/>
    <cellStyle name="Pourcentage 6 2" xfId="8637" xr:uid="{00000000-0005-0000-0000-000089230000}"/>
    <cellStyle name="Pourcentage 6 3" xfId="8638" xr:uid="{00000000-0005-0000-0000-00008A230000}"/>
    <cellStyle name="Pourcentage 7" xfId="8639" xr:uid="{00000000-0005-0000-0000-00008B230000}"/>
    <cellStyle name="Pourcentage 7 2" xfId="8640" xr:uid="{00000000-0005-0000-0000-00008C230000}"/>
    <cellStyle name="Pourcentage 7 2 2" xfId="8641" xr:uid="{00000000-0005-0000-0000-00008D230000}"/>
    <cellStyle name="Pourcentage 7 3" xfId="8642" xr:uid="{00000000-0005-0000-0000-00008E230000}"/>
    <cellStyle name="Pourcentage 8" xfId="8643" xr:uid="{00000000-0005-0000-0000-00008F230000}"/>
    <cellStyle name="Pourcentage 8 2" xfId="8644" xr:uid="{00000000-0005-0000-0000-000090230000}"/>
    <cellStyle name="Pourcentage 9" xfId="8645" xr:uid="{00000000-0005-0000-0000-000091230000}"/>
    <cellStyle name="Pourcentage_tocmodel_final" xfId="15015" xr:uid="{00000000-0005-0000-0000-000092230000}"/>
    <cellStyle name="Poznámka" xfId="8646" xr:uid="{00000000-0005-0000-0000-000093230000}"/>
    <cellStyle name="Poznámka 2" xfId="8647" xr:uid="{00000000-0005-0000-0000-000094230000}"/>
    <cellStyle name="Poznámka 2 2" xfId="20127" xr:uid="{5457F8A3-E550-4F40-B1BF-A7BB99EC29B4}"/>
    <cellStyle name="Poznámka 3" xfId="8648" xr:uid="{00000000-0005-0000-0000-000095230000}"/>
    <cellStyle name="Poznámka 3 2" xfId="20128" xr:uid="{0DB0B039-FE77-4B46-8107-1DED5643B6CD}"/>
    <cellStyle name="Poznámka 4" xfId="20126" xr:uid="{3CF3FB5A-4962-434F-9A67-1DFA2AF18804}"/>
    <cellStyle name="Price" xfId="8649" xr:uid="{00000000-0005-0000-0000-000096230000}"/>
    <cellStyle name="Procent 2" xfId="8650" xr:uid="{00000000-0005-0000-0000-000097230000}"/>
    <cellStyle name="Procent 2 2" xfId="8651" xr:uid="{00000000-0005-0000-0000-000098230000}"/>
    <cellStyle name="Procent 2 2 2" xfId="8652" xr:uid="{00000000-0005-0000-0000-000099230000}"/>
    <cellStyle name="Procent 2 3" xfId="8653" xr:uid="{00000000-0005-0000-0000-00009A230000}"/>
    <cellStyle name="Procent 2 3 2" xfId="8654" xr:uid="{00000000-0005-0000-0000-00009B230000}"/>
    <cellStyle name="Procent 2 4" xfId="8655" xr:uid="{00000000-0005-0000-0000-00009C230000}"/>
    <cellStyle name="Procent 3" xfId="8656" xr:uid="{00000000-0005-0000-0000-00009D230000}"/>
    <cellStyle name="Procent 3 2" xfId="8657" xr:uid="{00000000-0005-0000-0000-00009E230000}"/>
    <cellStyle name="Procentowy 2" xfId="8658" xr:uid="{00000000-0005-0000-0000-00009F230000}"/>
    <cellStyle name="Procentowy 2 2" xfId="8659" xr:uid="{00000000-0005-0000-0000-0000A0230000}"/>
    <cellStyle name="Procentowy 3" xfId="8660" xr:uid="{00000000-0005-0000-0000-0000A1230000}"/>
    <cellStyle name="Profile" xfId="8661" xr:uid="{00000000-0005-0000-0000-0000A2230000}"/>
    <cellStyle name="Profit figure" xfId="8662" xr:uid="{00000000-0005-0000-0000-0000A3230000}"/>
    <cellStyle name="Propojená buňka" xfId="8663" xr:uid="{00000000-0005-0000-0000-0000A4230000}"/>
    <cellStyle name="Prosentti 2" xfId="8664" xr:uid="{00000000-0005-0000-0000-0000A5230000}"/>
    <cellStyle name="Prosenttia" xfId="1" builtinId="5"/>
    <cellStyle name="Prosenttia 3" xfId="15189" xr:uid="{00000000-0005-0000-0000-0000A7230000}"/>
    <cellStyle name="Prozent 2" xfId="8665" xr:uid="{00000000-0005-0000-0000-0000A8230000}"/>
    <cellStyle name="Prozent 2 2" xfId="8666" xr:uid="{00000000-0005-0000-0000-0000A9230000}"/>
    <cellStyle name="Prozent 2 2 2" xfId="8667" xr:uid="{00000000-0005-0000-0000-0000AA230000}"/>
    <cellStyle name="Prozent 2 3" xfId="8668" xr:uid="{00000000-0005-0000-0000-0000AB230000}"/>
    <cellStyle name="Prozent 2 3 2" xfId="14799" xr:uid="{00000000-0005-0000-0000-0000AC230000}"/>
    <cellStyle name="Prozent 2 4" xfId="8669" xr:uid="{00000000-0005-0000-0000-0000AD230000}"/>
    <cellStyle name="Prozent 3" xfId="8670" xr:uid="{00000000-0005-0000-0000-0000AE230000}"/>
    <cellStyle name="Prozent 3 2" xfId="8671" xr:uid="{00000000-0005-0000-0000-0000AF230000}"/>
    <cellStyle name="Prozent 3 3" xfId="8672" xr:uid="{00000000-0005-0000-0000-0000B0230000}"/>
    <cellStyle name="Prozent 3 4" xfId="8673" xr:uid="{00000000-0005-0000-0000-0000B1230000}"/>
    <cellStyle name="Prozent 4" xfId="8674" xr:uid="{00000000-0005-0000-0000-0000B2230000}"/>
    <cellStyle name="PSChar" xfId="8675" xr:uid="{00000000-0005-0000-0000-0000B3230000}"/>
    <cellStyle name="PSDate" xfId="8676" xr:uid="{00000000-0005-0000-0000-0000B4230000}"/>
    <cellStyle name="PSHeading" xfId="8677" xr:uid="{00000000-0005-0000-0000-0000B5230000}"/>
    <cellStyle name="PSHeading 2" xfId="8678" xr:uid="{00000000-0005-0000-0000-0000B6230000}"/>
    <cellStyle name="PSHeading 3" xfId="8679" xr:uid="{00000000-0005-0000-0000-0000B7230000}"/>
    <cellStyle name="PSInt" xfId="8680" xr:uid="{00000000-0005-0000-0000-0000B8230000}"/>
    <cellStyle name="PSSpacer" xfId="8681" xr:uid="{00000000-0005-0000-0000-0000B9230000}"/>
    <cellStyle name="Pyör. luku_Layo9704" xfId="8682" xr:uid="{00000000-0005-0000-0000-0000BA230000}"/>
    <cellStyle name="Pyör. valuutta_Layo9704" xfId="8683" xr:uid="{00000000-0005-0000-0000-0000BB230000}"/>
    <cellStyle name="quarterformat" xfId="8684" xr:uid="{00000000-0005-0000-0000-0000BC230000}"/>
    <cellStyle name="Rate" xfId="8685" xr:uid="{00000000-0005-0000-0000-0000BD230000}"/>
    <cellStyle name="Region" xfId="8686" xr:uid="{00000000-0005-0000-0000-0000BE230000}"/>
    <cellStyle name="région" xfId="8687" xr:uid="{00000000-0005-0000-0000-0000BF230000}"/>
    <cellStyle name="Region 2" xfId="8688" xr:uid="{00000000-0005-0000-0000-0000C0230000}"/>
    <cellStyle name="Region 3" xfId="8689" xr:uid="{00000000-0005-0000-0000-0000C1230000}"/>
    <cellStyle name="Remarque" xfId="8690" xr:uid="{00000000-0005-0000-0000-0000C2230000}"/>
    <cellStyle name="Remarque 2" xfId="8691" xr:uid="{00000000-0005-0000-0000-0000C3230000}"/>
    <cellStyle name="Remarque 2 2" xfId="8692" xr:uid="{00000000-0005-0000-0000-0000C4230000}"/>
    <cellStyle name="Remarque 2 2 2" xfId="20131" xr:uid="{EC38C556-8642-4522-8295-F7F08451DC1A}"/>
    <cellStyle name="Remarque 2 3" xfId="20130" xr:uid="{DB2CCFAB-662D-40FB-92D6-30708123D38D}"/>
    <cellStyle name="Remarque 3" xfId="8693" xr:uid="{00000000-0005-0000-0000-0000C5230000}"/>
    <cellStyle name="Remarque 3 2" xfId="20132" xr:uid="{ADF57498-3906-42E9-BE14-CEEFCFF04E0C}"/>
    <cellStyle name="Remarque 4" xfId="8694" xr:uid="{00000000-0005-0000-0000-0000C6230000}"/>
    <cellStyle name="Remarque 4 2" xfId="20133" xr:uid="{91DF959B-4AA1-480C-AD98-651D135F8E98}"/>
    <cellStyle name="Remarque 5" xfId="8695" xr:uid="{00000000-0005-0000-0000-0000C7230000}"/>
    <cellStyle name="Remarque 5 2" xfId="20134" xr:uid="{3CE7FE46-C20C-48D5-98C3-4038AE9D55BE}"/>
    <cellStyle name="Remarque 6" xfId="20129" xr:uid="{627F0348-918D-4DF7-A502-E247C4E183D2}"/>
    <cellStyle name="Résultat 1" xfId="8696" xr:uid="{00000000-0005-0000-0000-0000C8230000}"/>
    <cellStyle name="Results % 1 dp" xfId="8697" xr:uid="{00000000-0005-0000-0000-0000C9230000}"/>
    <cellStyle name="Results 0 dp" xfId="8698" xr:uid="{00000000-0005-0000-0000-0000CA230000}"/>
    <cellStyle name="Results 2 dp" xfId="8699" xr:uid="{00000000-0005-0000-0000-0000CB230000}"/>
    <cellStyle name="rmlegd" xfId="8700" xr:uid="{00000000-0005-0000-0000-0000CC230000}"/>
    <cellStyle name="rmlegd 2" xfId="8701" xr:uid="{00000000-0005-0000-0000-0000CD230000}"/>
    <cellStyle name="rmlegd 2 2" xfId="25883" xr:uid="{A80A3FB2-907F-4C09-A2FF-532019AE2C00}"/>
    <cellStyle name="rmlegd 3" xfId="8702" xr:uid="{00000000-0005-0000-0000-0000CE230000}"/>
    <cellStyle name="rmlegd 3 2" xfId="25884" xr:uid="{F975F83F-E752-47F9-843D-8FB375859C30}"/>
    <cellStyle name="rmlegd 4" xfId="8703" xr:uid="{00000000-0005-0000-0000-0000CF230000}"/>
    <cellStyle name="rmlegd 4 2" xfId="25885" xr:uid="{180571D2-6E8E-4720-8CCE-3D08063E8126}"/>
    <cellStyle name="rmlegd 5" xfId="8704" xr:uid="{00000000-0005-0000-0000-0000D0230000}"/>
    <cellStyle name="rmlegd 5 2" xfId="25886" xr:uid="{4E4D5242-BE48-4E44-9F80-A09297ED6161}"/>
    <cellStyle name="rmlegd 6" xfId="8705" xr:uid="{00000000-0005-0000-0000-0000D1230000}"/>
    <cellStyle name="rmlegd 6 2" xfId="25887" xr:uid="{D61778EF-FD76-4D73-93DC-4F4F98528A35}"/>
    <cellStyle name="rmlegd 7" xfId="25882" xr:uid="{3293F557-F309-4A5A-835E-7BEB19991CCB}"/>
    <cellStyle name="ROA Ref" xfId="8706" xr:uid="{00000000-0005-0000-0000-0000D2230000}"/>
    <cellStyle name="ROA Ref 2" xfId="8707" xr:uid="{00000000-0005-0000-0000-0000D3230000}"/>
    <cellStyle name="ROA Ref 3" xfId="8708" xr:uid="{00000000-0005-0000-0000-0000D4230000}"/>
    <cellStyle name="Rõhk1" xfId="8709" xr:uid="{00000000-0005-0000-0000-0000D5230000}"/>
    <cellStyle name="Rõhk1 2" xfId="8710" xr:uid="{00000000-0005-0000-0000-0000D6230000}"/>
    <cellStyle name="Rõhk1 3" xfId="8711" xr:uid="{00000000-0005-0000-0000-0000D7230000}"/>
    <cellStyle name="Rõhk2" xfId="8712" xr:uid="{00000000-0005-0000-0000-0000D8230000}"/>
    <cellStyle name="Rõhk2 2" xfId="8713" xr:uid="{00000000-0005-0000-0000-0000D9230000}"/>
    <cellStyle name="Rõhk2 3" xfId="8714" xr:uid="{00000000-0005-0000-0000-0000DA230000}"/>
    <cellStyle name="Rõhk3" xfId="8715" xr:uid="{00000000-0005-0000-0000-0000DB230000}"/>
    <cellStyle name="Rõhk3 2" xfId="8716" xr:uid="{00000000-0005-0000-0000-0000DC230000}"/>
    <cellStyle name="Rõhk3 3" xfId="8717" xr:uid="{00000000-0005-0000-0000-0000DD230000}"/>
    <cellStyle name="Rõhk4" xfId="8718" xr:uid="{00000000-0005-0000-0000-0000DE230000}"/>
    <cellStyle name="Rõhk4 2" xfId="8719" xr:uid="{00000000-0005-0000-0000-0000DF230000}"/>
    <cellStyle name="Rõhk4 3" xfId="8720" xr:uid="{00000000-0005-0000-0000-0000E0230000}"/>
    <cellStyle name="Rõhk5" xfId="8721" xr:uid="{00000000-0005-0000-0000-0000E1230000}"/>
    <cellStyle name="Rõhk5 2" xfId="8722" xr:uid="{00000000-0005-0000-0000-0000E2230000}"/>
    <cellStyle name="Rõhk5 3" xfId="8723" xr:uid="{00000000-0005-0000-0000-0000E3230000}"/>
    <cellStyle name="Rõhk6" xfId="8724" xr:uid="{00000000-0005-0000-0000-0000E4230000}"/>
    <cellStyle name="Rõhk6 2" xfId="8725" xr:uid="{00000000-0005-0000-0000-0000E5230000}"/>
    <cellStyle name="Rõhk6 3" xfId="8726" xr:uid="{00000000-0005-0000-0000-0000E6230000}"/>
    <cellStyle name="Rossz 2" xfId="8727" xr:uid="{00000000-0005-0000-0000-0000E7230000}"/>
    <cellStyle name="Rouge" xfId="8728" xr:uid="{00000000-0005-0000-0000-0000E8230000}"/>
    <cellStyle name="Rouge 2" xfId="8729" xr:uid="{00000000-0005-0000-0000-0000E9230000}"/>
    <cellStyle name="Rouge 2 2" xfId="20136" xr:uid="{97CC0380-0376-4009-B249-C84531F0E30C}"/>
    <cellStyle name="Rouge 3" xfId="8730" xr:uid="{00000000-0005-0000-0000-0000EA230000}"/>
    <cellStyle name="Rouge 3 2" xfId="8731" xr:uid="{00000000-0005-0000-0000-0000EB230000}"/>
    <cellStyle name="Rouge 3 2 2" xfId="20138" xr:uid="{8FF4C51D-D045-432E-A5B4-916488548805}"/>
    <cellStyle name="Rouge 3 3" xfId="20137" xr:uid="{1AFC39F9-F262-46B2-B364-4A5D343E4DF3}"/>
    <cellStyle name="Rouge 4" xfId="8732" xr:uid="{00000000-0005-0000-0000-0000EC230000}"/>
    <cellStyle name="Rouge 4 2" xfId="20139" xr:uid="{6DB5C7F3-F288-4DAE-A770-A8A68C1DE777}"/>
    <cellStyle name="Rouge 5" xfId="8733" xr:uid="{00000000-0005-0000-0000-0000ED230000}"/>
    <cellStyle name="Rouge 5 2" xfId="20140" xr:uid="{C32E3509-B72A-4D57-BFA8-131CC9BABB87}"/>
    <cellStyle name="Rouge 6" xfId="20135" xr:uid="{3C37F54F-5D8A-45A8-9126-605F533FC658}"/>
    <cellStyle name="Rubrik" xfId="8734" xr:uid="{00000000-0005-0000-0000-0000EE230000}"/>
    <cellStyle name="Rubrik 1" xfId="8735" xr:uid="{00000000-0005-0000-0000-0000EF230000}"/>
    <cellStyle name="Rubrik 2" xfId="8736" xr:uid="{00000000-0005-0000-0000-0000F0230000}"/>
    <cellStyle name="Rubrik 3" xfId="8737" xr:uid="{00000000-0005-0000-0000-0000F1230000}"/>
    <cellStyle name="Rubrik 4" xfId="8738" xr:uid="{00000000-0005-0000-0000-0000F2230000}"/>
    <cellStyle name="Rubrik_Table 2 Unit Rate" xfId="8739" xr:uid="{00000000-0005-0000-0000-0000F3230000}"/>
    <cellStyle name="Salida" xfId="8740" xr:uid="{00000000-0005-0000-0000-0000F4230000}"/>
    <cellStyle name="Salida 10" xfId="8741" xr:uid="{00000000-0005-0000-0000-0000F5230000}"/>
    <cellStyle name="Salida 10 2" xfId="8742" xr:uid="{00000000-0005-0000-0000-0000F6230000}"/>
    <cellStyle name="Salida 10 2 2" xfId="8743" xr:uid="{00000000-0005-0000-0000-0000F7230000}"/>
    <cellStyle name="Salida 10 2 2 2" xfId="20144" xr:uid="{40D41505-6E0F-4D6B-ADBF-09C74FF83DC2}"/>
    <cellStyle name="Salida 10 2 3" xfId="8744" xr:uid="{00000000-0005-0000-0000-0000F8230000}"/>
    <cellStyle name="Salida 10 2 3 2" xfId="20145" xr:uid="{310AC454-B812-40F5-BD86-1A452214F1D6}"/>
    <cellStyle name="Salida 10 2 4" xfId="8745" xr:uid="{00000000-0005-0000-0000-0000F9230000}"/>
    <cellStyle name="Salida 10 2 4 2" xfId="20146" xr:uid="{E5D818EC-C97A-43D1-AEE9-FED0BEC810C6}"/>
    <cellStyle name="Salida 10 2 5" xfId="8746" xr:uid="{00000000-0005-0000-0000-0000FA230000}"/>
    <cellStyle name="Salida 10 2 5 2" xfId="20147" xr:uid="{42C6598F-C22A-49BD-AD44-30B9EF7AE047}"/>
    <cellStyle name="Salida 10 2 6" xfId="20143" xr:uid="{E2C72B13-7AC5-4A81-92AE-E54BD446BD38}"/>
    <cellStyle name="Salida 10 3" xfId="8747" xr:uid="{00000000-0005-0000-0000-0000FB230000}"/>
    <cellStyle name="Salida 10 3 2" xfId="20148" xr:uid="{9E09DC9D-94E4-4D8B-8CC8-F2A792C9EC62}"/>
    <cellStyle name="Salida 10 4" xfId="8748" xr:uid="{00000000-0005-0000-0000-0000FC230000}"/>
    <cellStyle name="Salida 10 4 2" xfId="20149" xr:uid="{E9B0C828-1F5C-4948-83A2-1312256C0CBE}"/>
    <cellStyle name="Salida 10 5" xfId="8749" xr:uid="{00000000-0005-0000-0000-0000FD230000}"/>
    <cellStyle name="Salida 10 5 2" xfId="20150" xr:uid="{1150D637-FBCB-496F-BA45-3CF18D9FA1BB}"/>
    <cellStyle name="Salida 10 6" xfId="8750" xr:uid="{00000000-0005-0000-0000-0000FE230000}"/>
    <cellStyle name="Salida 10 6 2" xfId="20151" xr:uid="{EBE35F8E-BD5C-44DF-AD2D-9954C144C47A}"/>
    <cellStyle name="Salida 10 7" xfId="20142" xr:uid="{26EB2A13-AB1C-48AE-931B-067C20A83584}"/>
    <cellStyle name="Salida 11" xfId="8751" xr:uid="{00000000-0005-0000-0000-0000FF230000}"/>
    <cellStyle name="Salida 11 2" xfId="8752" xr:uid="{00000000-0005-0000-0000-000000240000}"/>
    <cellStyle name="Salida 11 2 2" xfId="8753" xr:uid="{00000000-0005-0000-0000-000001240000}"/>
    <cellStyle name="Salida 11 2 2 2" xfId="20154" xr:uid="{DD9B984E-1DD6-4F58-9F60-6149B81F9849}"/>
    <cellStyle name="Salida 11 2 3" xfId="8754" xr:uid="{00000000-0005-0000-0000-000002240000}"/>
    <cellStyle name="Salida 11 2 3 2" xfId="20155" xr:uid="{E106E001-6E35-4F3C-87FF-C630A012B918}"/>
    <cellStyle name="Salida 11 2 4" xfId="8755" xr:uid="{00000000-0005-0000-0000-000003240000}"/>
    <cellStyle name="Salida 11 2 4 2" xfId="20156" xr:uid="{4E2EB4E2-7329-4475-8830-273EA1DFA60A}"/>
    <cellStyle name="Salida 11 2 5" xfId="8756" xr:uid="{00000000-0005-0000-0000-000004240000}"/>
    <cellStyle name="Salida 11 2 5 2" xfId="20157" xr:uid="{798BD867-1D78-4DA1-A949-0447E31590D8}"/>
    <cellStyle name="Salida 11 2 6" xfId="20153" xr:uid="{855BACE5-7127-4802-B3B2-B68F36D0C36F}"/>
    <cellStyle name="Salida 11 3" xfId="8757" xr:uid="{00000000-0005-0000-0000-000005240000}"/>
    <cellStyle name="Salida 11 3 2" xfId="20158" xr:uid="{6A6A6B25-E9B4-49E3-AE68-73CF8BCECA64}"/>
    <cellStyle name="Salida 11 4" xfId="8758" xr:uid="{00000000-0005-0000-0000-000006240000}"/>
    <cellStyle name="Salida 11 4 2" xfId="20159" xr:uid="{CF57D67D-252F-47F3-ABD6-50C2962360BF}"/>
    <cellStyle name="Salida 11 5" xfId="8759" xr:uid="{00000000-0005-0000-0000-000007240000}"/>
    <cellStyle name="Salida 11 5 2" xfId="20160" xr:uid="{CD5271FA-B6BD-4AC6-8365-26B6AB05E850}"/>
    <cellStyle name="Salida 11 6" xfId="8760" xr:uid="{00000000-0005-0000-0000-000008240000}"/>
    <cellStyle name="Salida 11 6 2" xfId="20161" xr:uid="{59BDF918-A5E3-49B0-80AF-FB84585CC2BF}"/>
    <cellStyle name="Salida 11 7" xfId="20152" xr:uid="{92B5D5D1-BBB3-40B6-B1C7-2550470F64F0}"/>
    <cellStyle name="Salida 12" xfId="8761" xr:uid="{00000000-0005-0000-0000-000009240000}"/>
    <cellStyle name="Salida 12 2" xfId="8762" xr:uid="{00000000-0005-0000-0000-00000A240000}"/>
    <cellStyle name="Salida 12 2 2" xfId="8763" xr:uid="{00000000-0005-0000-0000-00000B240000}"/>
    <cellStyle name="Salida 12 2 2 2" xfId="20164" xr:uid="{2CB6E573-91F8-42AF-8575-B15BB44C0131}"/>
    <cellStyle name="Salida 12 2 3" xfId="8764" xr:uid="{00000000-0005-0000-0000-00000C240000}"/>
    <cellStyle name="Salida 12 2 3 2" xfId="20165" xr:uid="{C548B94A-B333-4744-BBC0-458B1DA80213}"/>
    <cellStyle name="Salida 12 2 4" xfId="8765" xr:uid="{00000000-0005-0000-0000-00000D240000}"/>
    <cellStyle name="Salida 12 2 4 2" xfId="20166" xr:uid="{30163B90-DFF4-42B0-9989-7EEDE8FA98EE}"/>
    <cellStyle name="Salida 12 2 5" xfId="8766" xr:uid="{00000000-0005-0000-0000-00000E240000}"/>
    <cellStyle name="Salida 12 2 5 2" xfId="20167" xr:uid="{E8A5D019-F687-4F2B-AE63-D1C568D49239}"/>
    <cellStyle name="Salida 12 2 6" xfId="20163" xr:uid="{F7E105F8-3307-4EF9-B846-A0DA354B9B8B}"/>
    <cellStyle name="Salida 12 3" xfId="8767" xr:uid="{00000000-0005-0000-0000-00000F240000}"/>
    <cellStyle name="Salida 12 3 2" xfId="20168" xr:uid="{C954AB36-A913-408C-BACC-035F6619F9D8}"/>
    <cellStyle name="Salida 12 4" xfId="8768" xr:uid="{00000000-0005-0000-0000-000010240000}"/>
    <cellStyle name="Salida 12 4 2" xfId="20169" xr:uid="{B93CA2DF-10EA-43DD-AAA1-DCC2B3BA03F1}"/>
    <cellStyle name="Salida 12 5" xfId="8769" xr:uid="{00000000-0005-0000-0000-000011240000}"/>
    <cellStyle name="Salida 12 5 2" xfId="20170" xr:uid="{C0CC838B-49B2-43B5-AEEE-A00CF0A06FBA}"/>
    <cellStyle name="Salida 12 6" xfId="8770" xr:uid="{00000000-0005-0000-0000-000012240000}"/>
    <cellStyle name="Salida 12 6 2" xfId="20171" xr:uid="{EA9E5677-3D30-443A-95C0-27D684AD81A0}"/>
    <cellStyle name="Salida 12 7" xfId="20162" xr:uid="{CADFC271-DD1E-4C1F-BB2B-9503EFBDD4E7}"/>
    <cellStyle name="Salida 13" xfId="8771" xr:uid="{00000000-0005-0000-0000-000013240000}"/>
    <cellStyle name="Salida 13 2" xfId="8772" xr:uid="{00000000-0005-0000-0000-000014240000}"/>
    <cellStyle name="Salida 13 2 2" xfId="8773" xr:uid="{00000000-0005-0000-0000-000015240000}"/>
    <cellStyle name="Salida 13 2 2 2" xfId="20174" xr:uid="{AFE64C5F-1777-47B7-AD74-71CA969C46DE}"/>
    <cellStyle name="Salida 13 2 3" xfId="8774" xr:uid="{00000000-0005-0000-0000-000016240000}"/>
    <cellStyle name="Salida 13 2 3 2" xfId="20175" xr:uid="{8274C757-672B-443D-9135-7EEDC4C65185}"/>
    <cellStyle name="Salida 13 2 4" xfId="8775" xr:uid="{00000000-0005-0000-0000-000017240000}"/>
    <cellStyle name="Salida 13 2 4 2" xfId="20176" xr:uid="{9E04F991-C8D0-412E-8256-6F04A01C09B7}"/>
    <cellStyle name="Salida 13 2 5" xfId="8776" xr:uid="{00000000-0005-0000-0000-000018240000}"/>
    <cellStyle name="Salida 13 2 5 2" xfId="20177" xr:uid="{73FEEC61-69DF-473C-9FEB-632FF54AA301}"/>
    <cellStyle name="Salida 13 2 6" xfId="20173" xr:uid="{6A83B5C6-970D-4D24-B9C3-24E2AF78AB42}"/>
    <cellStyle name="Salida 13 3" xfId="8777" xr:uid="{00000000-0005-0000-0000-000019240000}"/>
    <cellStyle name="Salida 13 3 2" xfId="20178" xr:uid="{8F350564-02F5-490F-AF90-571B5FF6BF51}"/>
    <cellStyle name="Salida 13 4" xfId="8778" xr:uid="{00000000-0005-0000-0000-00001A240000}"/>
    <cellStyle name="Salida 13 4 2" xfId="20179" xr:uid="{7A7A4868-9CB8-400E-9040-36A4F6EB9B5F}"/>
    <cellStyle name="Salida 13 5" xfId="8779" xr:uid="{00000000-0005-0000-0000-00001B240000}"/>
    <cellStyle name="Salida 13 5 2" xfId="20180" xr:uid="{9C8DAAD0-1DC3-4780-8C3A-26BB5B430763}"/>
    <cellStyle name="Salida 13 6" xfId="8780" xr:uid="{00000000-0005-0000-0000-00001C240000}"/>
    <cellStyle name="Salida 13 6 2" xfId="20181" xr:uid="{06B5EE36-6689-4A68-A8A5-08706F316BBA}"/>
    <cellStyle name="Salida 13 7" xfId="20172" xr:uid="{3651DF0E-745A-4055-851A-9E9AF7B69692}"/>
    <cellStyle name="Salida 14" xfId="8781" xr:uid="{00000000-0005-0000-0000-00001D240000}"/>
    <cellStyle name="Salida 14 2" xfId="8782" xr:uid="{00000000-0005-0000-0000-00001E240000}"/>
    <cellStyle name="Salida 14 2 2" xfId="8783" xr:uid="{00000000-0005-0000-0000-00001F240000}"/>
    <cellStyle name="Salida 14 2 2 2" xfId="20184" xr:uid="{D75B9E13-DFCF-4794-9AD5-8C6F34CACE81}"/>
    <cellStyle name="Salida 14 2 3" xfId="8784" xr:uid="{00000000-0005-0000-0000-000020240000}"/>
    <cellStyle name="Salida 14 2 3 2" xfId="20185" xr:uid="{533A1632-9749-46C2-B332-7A373B12118B}"/>
    <cellStyle name="Salida 14 2 4" xfId="8785" xr:uid="{00000000-0005-0000-0000-000021240000}"/>
    <cellStyle name="Salida 14 2 4 2" xfId="20186" xr:uid="{24F1ABD4-AA11-4AC0-9051-2386CFDB4A9B}"/>
    <cellStyle name="Salida 14 2 5" xfId="8786" xr:uid="{00000000-0005-0000-0000-000022240000}"/>
    <cellStyle name="Salida 14 2 5 2" xfId="20187" xr:uid="{8829DDD8-35A7-4A48-AF98-37C36AF0EC37}"/>
    <cellStyle name="Salida 14 2 6" xfId="20183" xr:uid="{F20C205F-3290-4F59-999C-B30FDA4A3677}"/>
    <cellStyle name="Salida 14 3" xfId="8787" xr:uid="{00000000-0005-0000-0000-000023240000}"/>
    <cellStyle name="Salida 14 3 2" xfId="20188" xr:uid="{A9DCEB24-4E9C-4F9C-839F-BC776B7FD493}"/>
    <cellStyle name="Salida 14 4" xfId="8788" xr:uid="{00000000-0005-0000-0000-000024240000}"/>
    <cellStyle name="Salida 14 4 2" xfId="20189" xr:uid="{2954CF25-AABE-4ECF-BAC4-6C2AB6DF9844}"/>
    <cellStyle name="Salida 14 5" xfId="8789" xr:uid="{00000000-0005-0000-0000-000025240000}"/>
    <cellStyle name="Salida 14 5 2" xfId="20190" xr:uid="{F284FA4C-62E2-4A0C-AC01-D489C065656D}"/>
    <cellStyle name="Salida 14 6" xfId="8790" xr:uid="{00000000-0005-0000-0000-000026240000}"/>
    <cellStyle name="Salida 14 6 2" xfId="20191" xr:uid="{3248D567-8386-4AB2-8973-1008DF94FF8F}"/>
    <cellStyle name="Salida 14 7" xfId="20182" xr:uid="{6BF06025-FDD1-4036-90F2-748B45B7CE0F}"/>
    <cellStyle name="Salida 15" xfId="8791" xr:uid="{00000000-0005-0000-0000-000027240000}"/>
    <cellStyle name="Salida 15 2" xfId="8792" xr:uid="{00000000-0005-0000-0000-000028240000}"/>
    <cellStyle name="Salida 15 2 2" xfId="8793" xr:uid="{00000000-0005-0000-0000-000029240000}"/>
    <cellStyle name="Salida 15 2 2 2" xfId="20194" xr:uid="{385C8FE7-BDF8-4015-8CF0-28DD2F038D18}"/>
    <cellStyle name="Salida 15 2 3" xfId="8794" xr:uid="{00000000-0005-0000-0000-00002A240000}"/>
    <cellStyle name="Salida 15 2 3 2" xfId="20195" xr:uid="{74500752-C83C-4D27-B6BC-41AB2A00B939}"/>
    <cellStyle name="Salida 15 2 4" xfId="8795" xr:uid="{00000000-0005-0000-0000-00002B240000}"/>
    <cellStyle name="Salida 15 2 4 2" xfId="20196" xr:uid="{85DA73CD-FF62-4AB2-953F-BE22D8F0DBC4}"/>
    <cellStyle name="Salida 15 2 5" xfId="8796" xr:uid="{00000000-0005-0000-0000-00002C240000}"/>
    <cellStyle name="Salida 15 2 5 2" xfId="20197" xr:uid="{F1D781F4-3B7B-4230-AF94-0463E1A166D5}"/>
    <cellStyle name="Salida 15 2 6" xfId="20193" xr:uid="{E67BB99A-01B1-4183-A1F5-B25B0BB495C9}"/>
    <cellStyle name="Salida 15 3" xfId="8797" xr:uid="{00000000-0005-0000-0000-00002D240000}"/>
    <cellStyle name="Salida 15 3 2" xfId="20198" xr:uid="{E8A78883-400A-454F-B468-A104D0AA157A}"/>
    <cellStyle name="Salida 15 4" xfId="8798" xr:uid="{00000000-0005-0000-0000-00002E240000}"/>
    <cellStyle name="Salida 15 4 2" xfId="20199" xr:uid="{0E36D892-0866-4D07-961A-FC6038161B76}"/>
    <cellStyle name="Salida 15 5" xfId="8799" xr:uid="{00000000-0005-0000-0000-00002F240000}"/>
    <cellStyle name="Salida 15 5 2" xfId="20200" xr:uid="{1CA55A64-E8D9-4C97-9901-66FC05F1ACCB}"/>
    <cellStyle name="Salida 15 6" xfId="8800" xr:uid="{00000000-0005-0000-0000-000030240000}"/>
    <cellStyle name="Salida 15 6 2" xfId="20201" xr:uid="{3478FE9C-D4C5-4CC4-A309-BC63527D0767}"/>
    <cellStyle name="Salida 15 7" xfId="20192" xr:uid="{C35949DE-2636-49C7-876B-E58C72B72797}"/>
    <cellStyle name="Salida 16" xfId="8801" xr:uid="{00000000-0005-0000-0000-000031240000}"/>
    <cellStyle name="Salida 16 2" xfId="20202" xr:uid="{C3C15E30-5A07-419A-9273-5BBB21FFC1CA}"/>
    <cellStyle name="Salida 17" xfId="8802" xr:uid="{00000000-0005-0000-0000-000032240000}"/>
    <cellStyle name="Salida 17 2" xfId="20203" xr:uid="{D3021832-C3B9-4755-B2EE-5F5F56D72711}"/>
    <cellStyle name="Salida 18" xfId="8803" xr:uid="{00000000-0005-0000-0000-000033240000}"/>
    <cellStyle name="Salida 18 2" xfId="20204" xr:uid="{B2913F59-300C-492F-BADC-A3D6ACA76098}"/>
    <cellStyle name="Salida 19" xfId="8804" xr:uid="{00000000-0005-0000-0000-000034240000}"/>
    <cellStyle name="Salida 19 2" xfId="20205" xr:uid="{D327FC1D-C3EE-4717-8562-C732F1FDBCE1}"/>
    <cellStyle name="Salida 2" xfId="8805" xr:uid="{00000000-0005-0000-0000-000035240000}"/>
    <cellStyle name="Salida 2 2" xfId="8806" xr:uid="{00000000-0005-0000-0000-000036240000}"/>
    <cellStyle name="Salida 2 2 2" xfId="8807" xr:uid="{00000000-0005-0000-0000-000037240000}"/>
    <cellStyle name="Salida 2 2 2 2" xfId="20208" xr:uid="{DC751284-786C-4A3E-B599-5C9655E78F4A}"/>
    <cellStyle name="Salida 2 2 3" xfId="8808" xr:uid="{00000000-0005-0000-0000-000038240000}"/>
    <cellStyle name="Salida 2 2 3 2" xfId="20209" xr:uid="{A28D22A0-FB58-43EB-9CAD-09ACAFEF2CE2}"/>
    <cellStyle name="Salida 2 2 4" xfId="8809" xr:uid="{00000000-0005-0000-0000-000039240000}"/>
    <cellStyle name="Salida 2 2 4 2" xfId="20210" xr:uid="{E7D43F1C-A234-4F4E-8419-6ADCD1092FE1}"/>
    <cellStyle name="Salida 2 2 5" xfId="8810" xr:uid="{00000000-0005-0000-0000-00003A240000}"/>
    <cellStyle name="Salida 2 2 5 2" xfId="20211" xr:uid="{EBCFBAD8-7A58-4C5B-8F58-A3B2DC168F1B}"/>
    <cellStyle name="Salida 2 2 6" xfId="20207" xr:uid="{551A6D0F-8A91-4729-A216-7F02AD36E08F}"/>
    <cellStyle name="Salida 2 3" xfId="8811" xr:uid="{00000000-0005-0000-0000-00003B240000}"/>
    <cellStyle name="Salida 2 3 2" xfId="20212" xr:uid="{A6A6B7DB-7AFF-4575-BECD-A43A655E2FA2}"/>
    <cellStyle name="Salida 2 4" xfId="8812" xr:uid="{00000000-0005-0000-0000-00003C240000}"/>
    <cellStyle name="Salida 2 4 2" xfId="20213" xr:uid="{57051644-51BD-4554-A0CD-0922AEBFF72C}"/>
    <cellStyle name="Salida 2 5" xfId="8813" xr:uid="{00000000-0005-0000-0000-00003D240000}"/>
    <cellStyle name="Salida 2 5 2" xfId="20214" xr:uid="{0F6699A3-8C8C-44DF-805F-0242CAF6DA96}"/>
    <cellStyle name="Salida 2 6" xfId="8814" xr:uid="{00000000-0005-0000-0000-00003E240000}"/>
    <cellStyle name="Salida 2 6 2" xfId="20215" xr:uid="{2A0FCA39-47FD-4666-9B3A-E365BD296D53}"/>
    <cellStyle name="Salida 2 7" xfId="20206" xr:uid="{F7E0C1FE-3BA6-4B1C-89CA-D665F724AB74}"/>
    <cellStyle name="Salida 20" xfId="15016" xr:uid="{00000000-0005-0000-0000-00003F240000}"/>
    <cellStyle name="Salida 20 2" xfId="25746" xr:uid="{3D91FAD2-2EC7-43C1-8626-456FA0EB32F6}"/>
    <cellStyle name="Salida 21" xfId="20141" xr:uid="{3403AD15-0370-4BAB-99F1-92ED58EF8D08}"/>
    <cellStyle name="Salida 3" xfId="8815" xr:uid="{00000000-0005-0000-0000-000040240000}"/>
    <cellStyle name="Salida 3 2" xfId="8816" xr:uid="{00000000-0005-0000-0000-000041240000}"/>
    <cellStyle name="Salida 3 2 2" xfId="8817" xr:uid="{00000000-0005-0000-0000-000042240000}"/>
    <cellStyle name="Salida 3 2 2 2" xfId="20218" xr:uid="{1B46FC84-273E-4BE8-9E0C-BE0C26013790}"/>
    <cellStyle name="Salida 3 2 3" xfId="8818" xr:uid="{00000000-0005-0000-0000-000043240000}"/>
    <cellStyle name="Salida 3 2 3 2" xfId="20219" xr:uid="{09590D6A-14C6-4973-BD9B-7438A3ACE09D}"/>
    <cellStyle name="Salida 3 2 4" xfId="8819" xr:uid="{00000000-0005-0000-0000-000044240000}"/>
    <cellStyle name="Salida 3 2 4 2" xfId="20220" xr:uid="{73AACCCB-8BD2-4234-A6F2-595B21434B21}"/>
    <cellStyle name="Salida 3 2 5" xfId="8820" xr:uid="{00000000-0005-0000-0000-000045240000}"/>
    <cellStyle name="Salida 3 2 5 2" xfId="20221" xr:uid="{B1329BCE-AF19-4713-91D5-0C7FD7219F8E}"/>
    <cellStyle name="Salida 3 2 6" xfId="20217" xr:uid="{28FF4FE5-F2DF-4664-88A4-5FCDEA81E7B5}"/>
    <cellStyle name="Salida 3 3" xfId="8821" xr:uid="{00000000-0005-0000-0000-000046240000}"/>
    <cellStyle name="Salida 3 3 2" xfId="20222" xr:uid="{35BCF545-30CE-4485-A87B-33D0FA54AF21}"/>
    <cellStyle name="Salida 3 4" xfId="8822" xr:uid="{00000000-0005-0000-0000-000047240000}"/>
    <cellStyle name="Salida 3 4 2" xfId="20223" xr:uid="{5F844A33-6932-42FA-B579-DBEFB3597CD3}"/>
    <cellStyle name="Salida 3 5" xfId="8823" xr:uid="{00000000-0005-0000-0000-000048240000}"/>
    <cellStyle name="Salida 3 5 2" xfId="20224" xr:uid="{F9BAC5BA-7CD8-4795-8B97-FB0312770A22}"/>
    <cellStyle name="Salida 3 6" xfId="8824" xr:uid="{00000000-0005-0000-0000-000049240000}"/>
    <cellStyle name="Salida 3 6 2" xfId="20225" xr:uid="{A20EE7D4-A755-4C9E-B7D2-3760D5279978}"/>
    <cellStyle name="Salida 3 7" xfId="20216" xr:uid="{1F16073E-D674-4AD0-8218-A94C681E97AA}"/>
    <cellStyle name="Salida 4" xfId="8825" xr:uid="{00000000-0005-0000-0000-00004A240000}"/>
    <cellStyle name="Salida 4 2" xfId="8826" xr:uid="{00000000-0005-0000-0000-00004B240000}"/>
    <cellStyle name="Salida 4 2 2" xfId="8827" xr:uid="{00000000-0005-0000-0000-00004C240000}"/>
    <cellStyle name="Salida 4 2 2 2" xfId="20228" xr:uid="{382DB9A6-3B77-4430-9DCC-5902C556B71C}"/>
    <cellStyle name="Salida 4 2 3" xfId="8828" xr:uid="{00000000-0005-0000-0000-00004D240000}"/>
    <cellStyle name="Salida 4 2 3 2" xfId="20229" xr:uid="{9EECBCE9-8AEE-4FC4-8359-B9D4477D6C9E}"/>
    <cellStyle name="Salida 4 2 4" xfId="8829" xr:uid="{00000000-0005-0000-0000-00004E240000}"/>
    <cellStyle name="Salida 4 2 4 2" xfId="20230" xr:uid="{3D99DA17-538A-4841-BA94-3A560591A24E}"/>
    <cellStyle name="Salida 4 2 5" xfId="8830" xr:uid="{00000000-0005-0000-0000-00004F240000}"/>
    <cellStyle name="Salida 4 2 5 2" xfId="20231" xr:uid="{4214C5EE-F4ED-4127-8DD5-6A0A46B43CF6}"/>
    <cellStyle name="Salida 4 2 6" xfId="20227" xr:uid="{A1037DF1-279D-4D38-B3BA-6B4328A12639}"/>
    <cellStyle name="Salida 4 3" xfId="8831" xr:uid="{00000000-0005-0000-0000-000050240000}"/>
    <cellStyle name="Salida 4 3 2" xfId="20232" xr:uid="{137A68BD-17E4-43E4-AC15-5CEF78CC7C0D}"/>
    <cellStyle name="Salida 4 4" xfId="8832" xr:uid="{00000000-0005-0000-0000-000051240000}"/>
    <cellStyle name="Salida 4 4 2" xfId="20233" xr:uid="{EB709E1C-3A13-4D99-AF00-E63684F3A2A3}"/>
    <cellStyle name="Salida 4 5" xfId="8833" xr:uid="{00000000-0005-0000-0000-000052240000}"/>
    <cellStyle name="Salida 4 5 2" xfId="20234" xr:uid="{105BBA76-D402-4481-AF69-E311D3B45C75}"/>
    <cellStyle name="Salida 4 6" xfId="8834" xr:uid="{00000000-0005-0000-0000-000053240000}"/>
    <cellStyle name="Salida 4 6 2" xfId="20235" xr:uid="{D92C15A1-A6D9-4915-871A-1DBC4B25C699}"/>
    <cellStyle name="Salida 4 7" xfId="20226" xr:uid="{DAB9414C-C62F-405F-ABA7-7576EFB61BFB}"/>
    <cellStyle name="Salida 5" xfId="8835" xr:uid="{00000000-0005-0000-0000-000054240000}"/>
    <cellStyle name="Salida 5 2" xfId="8836" xr:uid="{00000000-0005-0000-0000-000055240000}"/>
    <cellStyle name="Salida 5 2 2" xfId="8837" xr:uid="{00000000-0005-0000-0000-000056240000}"/>
    <cellStyle name="Salida 5 2 2 2" xfId="20238" xr:uid="{A09C3119-FA5C-4B67-BA17-36A85113D6DE}"/>
    <cellStyle name="Salida 5 2 3" xfId="8838" xr:uid="{00000000-0005-0000-0000-000057240000}"/>
    <cellStyle name="Salida 5 2 3 2" xfId="20239" xr:uid="{3C1478E2-9194-42FB-B6E0-BC6170F34C89}"/>
    <cellStyle name="Salida 5 2 4" xfId="8839" xr:uid="{00000000-0005-0000-0000-000058240000}"/>
    <cellStyle name="Salida 5 2 4 2" xfId="20240" xr:uid="{7A957986-4AAA-48D6-ABD5-2BD9FAD9603A}"/>
    <cellStyle name="Salida 5 2 5" xfId="8840" xr:uid="{00000000-0005-0000-0000-000059240000}"/>
    <cellStyle name="Salida 5 2 5 2" xfId="20241" xr:uid="{AA1D3DB1-72D5-42D0-9BFF-2D6B6B8C67DE}"/>
    <cellStyle name="Salida 5 2 6" xfId="20237" xr:uid="{118C020C-A2EE-4D9E-95FF-D64E952EE109}"/>
    <cellStyle name="Salida 5 3" xfId="8841" xr:uid="{00000000-0005-0000-0000-00005A240000}"/>
    <cellStyle name="Salida 5 3 2" xfId="20242" xr:uid="{5BD7DAF7-70AD-41E5-8296-531D4D69C9C7}"/>
    <cellStyle name="Salida 5 4" xfId="8842" xr:uid="{00000000-0005-0000-0000-00005B240000}"/>
    <cellStyle name="Salida 5 4 2" xfId="20243" xr:uid="{FBE7FCA3-CF0F-45B7-821A-D846200A80AC}"/>
    <cellStyle name="Salida 5 5" xfId="8843" xr:uid="{00000000-0005-0000-0000-00005C240000}"/>
    <cellStyle name="Salida 5 5 2" xfId="20244" xr:uid="{20ADD034-F296-4A8C-89B6-E2E01A8C4C2C}"/>
    <cellStyle name="Salida 5 6" xfId="8844" xr:uid="{00000000-0005-0000-0000-00005D240000}"/>
    <cellStyle name="Salida 5 6 2" xfId="20245" xr:uid="{37C55561-CD75-4A26-8256-124FF55736C2}"/>
    <cellStyle name="Salida 5 7" xfId="20236" xr:uid="{D7A9E888-AB65-4F6F-A4EB-B68A7F3F990D}"/>
    <cellStyle name="Salida 6" xfId="8845" xr:uid="{00000000-0005-0000-0000-00005E240000}"/>
    <cellStyle name="Salida 6 2" xfId="8846" xr:uid="{00000000-0005-0000-0000-00005F240000}"/>
    <cellStyle name="Salida 6 2 2" xfId="8847" xr:uid="{00000000-0005-0000-0000-000060240000}"/>
    <cellStyle name="Salida 6 2 2 2" xfId="20248" xr:uid="{8B2A6EF3-F0CB-4D55-8702-DA528537CD99}"/>
    <cellStyle name="Salida 6 2 3" xfId="8848" xr:uid="{00000000-0005-0000-0000-000061240000}"/>
    <cellStyle name="Salida 6 2 3 2" xfId="20249" xr:uid="{D1F94EC5-9AD8-404B-85CF-B8D4F07D9AB6}"/>
    <cellStyle name="Salida 6 2 4" xfId="8849" xr:uid="{00000000-0005-0000-0000-000062240000}"/>
    <cellStyle name="Salida 6 2 4 2" xfId="20250" xr:uid="{8B681376-B74E-401F-B8EF-14A21CDB59F9}"/>
    <cellStyle name="Salida 6 2 5" xfId="8850" xr:uid="{00000000-0005-0000-0000-000063240000}"/>
    <cellStyle name="Salida 6 2 5 2" xfId="20251" xr:uid="{F5C7C2B8-3D1C-46C0-BA6D-9D15AD5B98EA}"/>
    <cellStyle name="Salida 6 2 6" xfId="20247" xr:uid="{8CCA05AF-A524-44E1-A6F3-024B074606DB}"/>
    <cellStyle name="Salida 6 3" xfId="8851" xr:uid="{00000000-0005-0000-0000-000064240000}"/>
    <cellStyle name="Salida 6 3 2" xfId="20252" xr:uid="{68DC9827-AB99-4291-A701-06800E5806AC}"/>
    <cellStyle name="Salida 6 4" xfId="8852" xr:uid="{00000000-0005-0000-0000-000065240000}"/>
    <cellStyle name="Salida 6 4 2" xfId="20253" xr:uid="{43539B60-F7B7-49DD-AC79-F1BAE9F0FA82}"/>
    <cellStyle name="Salida 6 5" xfId="8853" xr:uid="{00000000-0005-0000-0000-000066240000}"/>
    <cellStyle name="Salida 6 5 2" xfId="20254" xr:uid="{FB3E3234-F20F-4C66-BC4E-BE899BFE6934}"/>
    <cellStyle name="Salida 6 6" xfId="8854" xr:uid="{00000000-0005-0000-0000-000067240000}"/>
    <cellStyle name="Salida 6 6 2" xfId="20255" xr:uid="{6DD05CDA-2D4B-44E6-B215-8120B907F20B}"/>
    <cellStyle name="Salida 6 7" xfId="20246" xr:uid="{194A8341-EC3B-4E10-A0AB-23D767620B7F}"/>
    <cellStyle name="Salida 7" xfId="8855" xr:uid="{00000000-0005-0000-0000-000068240000}"/>
    <cellStyle name="Salida 7 2" xfId="8856" xr:uid="{00000000-0005-0000-0000-000069240000}"/>
    <cellStyle name="Salida 7 2 2" xfId="8857" xr:uid="{00000000-0005-0000-0000-00006A240000}"/>
    <cellStyle name="Salida 7 2 2 2" xfId="20258" xr:uid="{36A8DE33-A1C1-4B82-AF25-DE09FB1A6155}"/>
    <cellStyle name="Salida 7 2 3" xfId="8858" xr:uid="{00000000-0005-0000-0000-00006B240000}"/>
    <cellStyle name="Salida 7 2 3 2" xfId="20259" xr:uid="{FE3F8E99-9924-446F-8ACA-48112EED25AA}"/>
    <cellStyle name="Salida 7 2 4" xfId="8859" xr:uid="{00000000-0005-0000-0000-00006C240000}"/>
    <cellStyle name="Salida 7 2 4 2" xfId="20260" xr:uid="{30F4DE5A-BFF7-4171-A0B1-38FEEB449C4F}"/>
    <cellStyle name="Salida 7 2 5" xfId="8860" xr:uid="{00000000-0005-0000-0000-00006D240000}"/>
    <cellStyle name="Salida 7 2 5 2" xfId="20261" xr:uid="{9F8C74B3-F81C-406D-A837-0F60F6CC3D0D}"/>
    <cellStyle name="Salida 7 2 6" xfId="20257" xr:uid="{7FBA22F7-30C9-4D16-82E2-57958F87E995}"/>
    <cellStyle name="Salida 7 3" xfId="8861" xr:uid="{00000000-0005-0000-0000-00006E240000}"/>
    <cellStyle name="Salida 7 3 2" xfId="20262" xr:uid="{21434809-648C-4918-B376-64D246F7B774}"/>
    <cellStyle name="Salida 7 4" xfId="8862" xr:uid="{00000000-0005-0000-0000-00006F240000}"/>
    <cellStyle name="Salida 7 4 2" xfId="20263" xr:uid="{99A0E28C-F0EA-4C8F-ADE3-2D62FDDB1A85}"/>
    <cellStyle name="Salida 7 5" xfId="8863" xr:uid="{00000000-0005-0000-0000-000070240000}"/>
    <cellStyle name="Salida 7 5 2" xfId="20264" xr:uid="{01248BF7-373A-4292-926B-CE66DA4E440C}"/>
    <cellStyle name="Salida 7 6" xfId="8864" xr:uid="{00000000-0005-0000-0000-000071240000}"/>
    <cellStyle name="Salida 7 6 2" xfId="20265" xr:uid="{614C3A5D-4298-49FC-A1E4-85855825FA8C}"/>
    <cellStyle name="Salida 7 7" xfId="20256" xr:uid="{B19C67D0-F502-4C67-AF21-9367EB17CD03}"/>
    <cellStyle name="Salida 8" xfId="8865" xr:uid="{00000000-0005-0000-0000-000072240000}"/>
    <cellStyle name="Salida 8 2" xfId="8866" xr:uid="{00000000-0005-0000-0000-000073240000}"/>
    <cellStyle name="Salida 8 2 2" xfId="8867" xr:uid="{00000000-0005-0000-0000-000074240000}"/>
    <cellStyle name="Salida 8 2 2 2" xfId="20268" xr:uid="{9337D421-F900-4B94-9D2F-D9D665081771}"/>
    <cellStyle name="Salida 8 2 3" xfId="8868" xr:uid="{00000000-0005-0000-0000-000075240000}"/>
    <cellStyle name="Salida 8 2 3 2" xfId="20269" xr:uid="{27F28593-B7A3-4DE2-9137-F0886AED49E2}"/>
    <cellStyle name="Salida 8 2 4" xfId="8869" xr:uid="{00000000-0005-0000-0000-000076240000}"/>
    <cellStyle name="Salida 8 2 4 2" xfId="20270" xr:uid="{A1C9819C-03DA-4A4B-8C40-9D0D94747A32}"/>
    <cellStyle name="Salida 8 2 5" xfId="8870" xr:uid="{00000000-0005-0000-0000-000077240000}"/>
    <cellStyle name="Salida 8 2 5 2" xfId="20271" xr:uid="{0BE2E577-FDAB-46CA-8EA3-2762347EEDE5}"/>
    <cellStyle name="Salida 8 2 6" xfId="20267" xr:uid="{CE224743-9EDE-49AD-ACEA-541B15389E70}"/>
    <cellStyle name="Salida 8 3" xfId="8871" xr:uid="{00000000-0005-0000-0000-000078240000}"/>
    <cellStyle name="Salida 8 3 2" xfId="20272" xr:uid="{E1CD7344-12F2-43F0-A22D-84C352FB302C}"/>
    <cellStyle name="Salida 8 4" xfId="8872" xr:uid="{00000000-0005-0000-0000-000079240000}"/>
    <cellStyle name="Salida 8 4 2" xfId="20273" xr:uid="{4697F375-8641-4DCE-B588-6E7EF8DB2A4C}"/>
    <cellStyle name="Salida 8 5" xfId="8873" xr:uid="{00000000-0005-0000-0000-00007A240000}"/>
    <cellStyle name="Salida 8 5 2" xfId="20274" xr:uid="{92E89124-F190-407B-9AC0-C391E504B015}"/>
    <cellStyle name="Salida 8 6" xfId="8874" xr:uid="{00000000-0005-0000-0000-00007B240000}"/>
    <cellStyle name="Salida 8 6 2" xfId="20275" xr:uid="{A56BBA01-49A7-4DA8-B0C0-7233D3E6774A}"/>
    <cellStyle name="Salida 8 7" xfId="20266" xr:uid="{77D90630-8FAA-43EF-ADF0-E25D397E4623}"/>
    <cellStyle name="Salida 9" xfId="8875" xr:uid="{00000000-0005-0000-0000-00007C240000}"/>
    <cellStyle name="Salida 9 2" xfId="8876" xr:uid="{00000000-0005-0000-0000-00007D240000}"/>
    <cellStyle name="Salida 9 2 2" xfId="8877" xr:uid="{00000000-0005-0000-0000-00007E240000}"/>
    <cellStyle name="Salida 9 2 2 2" xfId="20278" xr:uid="{B28BB589-FB5A-4630-8000-25DA40EAD8CD}"/>
    <cellStyle name="Salida 9 2 3" xfId="8878" xr:uid="{00000000-0005-0000-0000-00007F240000}"/>
    <cellStyle name="Salida 9 2 3 2" xfId="20279" xr:uid="{F2D11E4B-F03E-4F43-83D9-E8E4AF836E20}"/>
    <cellStyle name="Salida 9 2 4" xfId="8879" xr:uid="{00000000-0005-0000-0000-000080240000}"/>
    <cellStyle name="Salida 9 2 4 2" xfId="20280" xr:uid="{D0630706-27AF-4086-9AED-C69E6E286642}"/>
    <cellStyle name="Salida 9 2 5" xfId="8880" xr:uid="{00000000-0005-0000-0000-000081240000}"/>
    <cellStyle name="Salida 9 2 5 2" xfId="20281" xr:uid="{2C5784F9-7D4B-48C2-BF81-4CE93B52C596}"/>
    <cellStyle name="Salida 9 2 6" xfId="20277" xr:uid="{E989783A-772D-4D4C-9719-3D13EB1551C9}"/>
    <cellStyle name="Salida 9 3" xfId="8881" xr:uid="{00000000-0005-0000-0000-000082240000}"/>
    <cellStyle name="Salida 9 3 2" xfId="20282" xr:uid="{597B04E6-B595-4929-85E5-D5667F7602F5}"/>
    <cellStyle name="Salida 9 4" xfId="8882" xr:uid="{00000000-0005-0000-0000-000083240000}"/>
    <cellStyle name="Salida 9 4 2" xfId="20283" xr:uid="{5CDDC18C-F940-4220-B34F-28D9B022AAB5}"/>
    <cellStyle name="Salida 9 5" xfId="8883" xr:uid="{00000000-0005-0000-0000-000084240000}"/>
    <cellStyle name="Salida 9 5 2" xfId="20284" xr:uid="{FE3217CE-9A85-4D99-B272-716A3F71F488}"/>
    <cellStyle name="Salida 9 6" xfId="8884" xr:uid="{00000000-0005-0000-0000-000085240000}"/>
    <cellStyle name="Salida 9 6 2" xfId="20285" xr:uid="{A91E5BEA-01C7-48DA-AA34-B010912DC249}"/>
    <cellStyle name="Salida 9 7" xfId="20276" xr:uid="{6B51C0AB-F5A8-477A-B458-167456C61379}"/>
    <cellStyle name="Salida_KTR An-Abflug" xfId="14804" xr:uid="{00000000-0005-0000-0000-000086240000}"/>
    <cellStyle name="Sammenkædet celle" xfId="8885" xr:uid="{00000000-0005-0000-0000-000087240000}"/>
    <cellStyle name="SAPBEXaggData" xfId="8886" xr:uid="{00000000-0005-0000-0000-000088240000}"/>
    <cellStyle name="SAPBEXaggData 10" xfId="8887" xr:uid="{00000000-0005-0000-0000-000089240000}"/>
    <cellStyle name="SAPBEXaggData 10 2" xfId="8888" xr:uid="{00000000-0005-0000-0000-00008A240000}"/>
    <cellStyle name="SAPBEXaggData 10 2 2" xfId="8889" xr:uid="{00000000-0005-0000-0000-00008B240000}"/>
    <cellStyle name="SAPBEXaggData 10 2 2 2" xfId="20289" xr:uid="{FE808435-9A09-40A9-9C7F-3154D1AE59C6}"/>
    <cellStyle name="SAPBEXaggData 10 2 3" xfId="8890" xr:uid="{00000000-0005-0000-0000-00008C240000}"/>
    <cellStyle name="SAPBEXaggData 10 2 3 2" xfId="20290" xr:uid="{7933D778-0858-42C1-8D6E-34EAD96CA39C}"/>
    <cellStyle name="SAPBEXaggData 10 2 4" xfId="8891" xr:uid="{00000000-0005-0000-0000-00008D240000}"/>
    <cellStyle name="SAPBEXaggData 10 2 4 2" xfId="20291" xr:uid="{ABC36D21-3DD8-4705-B872-305DADA8F35C}"/>
    <cellStyle name="SAPBEXaggData 10 2 5" xfId="8892" xr:uid="{00000000-0005-0000-0000-00008E240000}"/>
    <cellStyle name="SAPBEXaggData 10 2 5 2" xfId="20292" xr:uid="{5E5AFA10-3175-4900-AC40-7800B80095E3}"/>
    <cellStyle name="SAPBEXaggData 10 2 6" xfId="20288" xr:uid="{74A74086-8926-4391-8295-759D5876C29F}"/>
    <cellStyle name="SAPBEXaggData 10 3" xfId="8893" xr:uid="{00000000-0005-0000-0000-00008F240000}"/>
    <cellStyle name="SAPBEXaggData 10 3 2" xfId="20293" xr:uid="{9AD0ACD8-EF44-4653-A903-2D251143B70C}"/>
    <cellStyle name="SAPBEXaggData 10 4" xfId="8894" xr:uid="{00000000-0005-0000-0000-000090240000}"/>
    <cellStyle name="SAPBEXaggData 10 4 2" xfId="20294" xr:uid="{19DB3315-0F24-4F97-A0DF-2ECFDCDA830A}"/>
    <cellStyle name="SAPBEXaggData 10 5" xfId="8895" xr:uid="{00000000-0005-0000-0000-000091240000}"/>
    <cellStyle name="SAPBEXaggData 10 5 2" xfId="20295" xr:uid="{6B9A0C76-C2EE-4B96-AFF8-2AE5370B0A68}"/>
    <cellStyle name="SAPBEXaggData 10 6" xfId="8896" xr:uid="{00000000-0005-0000-0000-000092240000}"/>
    <cellStyle name="SAPBEXaggData 10 6 2" xfId="20296" xr:uid="{3C7BEDDE-53E5-4CA2-A8E1-FD5F34CC0DEE}"/>
    <cellStyle name="SAPBEXaggData 10 7" xfId="20287" xr:uid="{C0F498A1-186E-41D3-99D4-B94C75D167B5}"/>
    <cellStyle name="SAPBEXaggData 11" xfId="8897" xr:uid="{00000000-0005-0000-0000-000093240000}"/>
    <cellStyle name="SAPBEXaggData 11 2" xfId="8898" xr:uid="{00000000-0005-0000-0000-000094240000}"/>
    <cellStyle name="SAPBEXaggData 11 2 2" xfId="8899" xr:uid="{00000000-0005-0000-0000-000095240000}"/>
    <cellStyle name="SAPBEXaggData 11 2 2 2" xfId="20299" xr:uid="{90C3ED1B-3ADE-4AB7-839B-AA0D9FE38D79}"/>
    <cellStyle name="SAPBEXaggData 11 2 3" xfId="8900" xr:uid="{00000000-0005-0000-0000-000096240000}"/>
    <cellStyle name="SAPBEXaggData 11 2 3 2" xfId="20300" xr:uid="{EAD80C0F-C19B-4039-B68B-2DC7DE28DA14}"/>
    <cellStyle name="SAPBEXaggData 11 2 4" xfId="8901" xr:uid="{00000000-0005-0000-0000-000097240000}"/>
    <cellStyle name="SAPBEXaggData 11 2 4 2" xfId="20301" xr:uid="{0FEBC12B-6514-4C60-A772-7AD9E81601BB}"/>
    <cellStyle name="SAPBEXaggData 11 2 5" xfId="8902" xr:uid="{00000000-0005-0000-0000-000098240000}"/>
    <cellStyle name="SAPBEXaggData 11 2 5 2" xfId="20302" xr:uid="{4AA80911-0B88-4BE5-BB66-EE1EC5AAEAE1}"/>
    <cellStyle name="SAPBEXaggData 11 2 6" xfId="20298" xr:uid="{3F1477F6-DAFE-4F51-9989-718D388EFD28}"/>
    <cellStyle name="SAPBEXaggData 11 3" xfId="8903" xr:uid="{00000000-0005-0000-0000-000099240000}"/>
    <cellStyle name="SAPBEXaggData 11 3 2" xfId="20303" xr:uid="{F1E4C858-80FA-4B66-A057-7E91E2A1C9CF}"/>
    <cellStyle name="SAPBEXaggData 11 4" xfId="8904" xr:uid="{00000000-0005-0000-0000-00009A240000}"/>
    <cellStyle name="SAPBEXaggData 11 4 2" xfId="20304" xr:uid="{4543F1A3-76E4-4B68-912C-51122CE96B3D}"/>
    <cellStyle name="SAPBEXaggData 11 5" xfId="8905" xr:uid="{00000000-0005-0000-0000-00009B240000}"/>
    <cellStyle name="SAPBEXaggData 11 5 2" xfId="20305" xr:uid="{6B55F709-C1FC-49C9-B9ED-042C565C591B}"/>
    <cellStyle name="SAPBEXaggData 11 6" xfId="8906" xr:uid="{00000000-0005-0000-0000-00009C240000}"/>
    <cellStyle name="SAPBEXaggData 11 6 2" xfId="20306" xr:uid="{D466D85F-0118-4C70-9C71-4D674BF9E8D1}"/>
    <cellStyle name="SAPBEXaggData 11 7" xfId="20297" xr:uid="{DAD70E4F-2FA0-44C0-8817-F08FB477D65D}"/>
    <cellStyle name="SAPBEXaggData 12" xfId="8907" xr:uid="{00000000-0005-0000-0000-00009D240000}"/>
    <cellStyle name="SAPBEXaggData 12 2" xfId="8908" xr:uid="{00000000-0005-0000-0000-00009E240000}"/>
    <cellStyle name="SAPBEXaggData 12 2 2" xfId="8909" xr:uid="{00000000-0005-0000-0000-00009F240000}"/>
    <cellStyle name="SAPBEXaggData 12 2 2 2" xfId="20309" xr:uid="{78B9D7D3-6801-4D38-A3C3-6C8BD6365CE1}"/>
    <cellStyle name="SAPBEXaggData 12 2 3" xfId="8910" xr:uid="{00000000-0005-0000-0000-0000A0240000}"/>
    <cellStyle name="SAPBEXaggData 12 2 3 2" xfId="20310" xr:uid="{1FD89749-8DE6-44F7-8F3B-8532716909E6}"/>
    <cellStyle name="SAPBEXaggData 12 2 4" xfId="8911" xr:uid="{00000000-0005-0000-0000-0000A1240000}"/>
    <cellStyle name="SAPBEXaggData 12 2 4 2" xfId="20311" xr:uid="{19395823-691B-41AE-8303-50AB107E4746}"/>
    <cellStyle name="SAPBEXaggData 12 2 5" xfId="8912" xr:uid="{00000000-0005-0000-0000-0000A2240000}"/>
    <cellStyle name="SAPBEXaggData 12 2 5 2" xfId="20312" xr:uid="{05386B60-5D78-4A39-AFC8-9C773E820DE4}"/>
    <cellStyle name="SAPBEXaggData 12 2 6" xfId="20308" xr:uid="{30E8E316-6685-48E2-A65C-9DCAA7FF1E9A}"/>
    <cellStyle name="SAPBEXaggData 12 3" xfId="8913" xr:uid="{00000000-0005-0000-0000-0000A3240000}"/>
    <cellStyle name="SAPBEXaggData 12 3 2" xfId="20313" xr:uid="{4223CAD8-FDD1-4660-B07E-B23D9CE78DEE}"/>
    <cellStyle name="SAPBEXaggData 12 4" xfId="8914" xr:uid="{00000000-0005-0000-0000-0000A4240000}"/>
    <cellStyle name="SAPBEXaggData 12 4 2" xfId="20314" xr:uid="{37C1E916-176C-4218-84A2-13335708713E}"/>
    <cellStyle name="SAPBEXaggData 12 5" xfId="8915" xr:uid="{00000000-0005-0000-0000-0000A5240000}"/>
    <cellStyle name="SAPBEXaggData 12 5 2" xfId="20315" xr:uid="{42624A37-26F5-4956-A406-0A74A1F7852A}"/>
    <cellStyle name="SAPBEXaggData 12 6" xfId="8916" xr:uid="{00000000-0005-0000-0000-0000A6240000}"/>
    <cellStyle name="SAPBEXaggData 12 6 2" xfId="20316" xr:uid="{6C4C651F-F530-4810-8882-CAB9FCC7214D}"/>
    <cellStyle name="SAPBEXaggData 12 7" xfId="20307" xr:uid="{D5823838-8F6E-4CE7-B7E6-13D138E69F95}"/>
    <cellStyle name="SAPBEXaggData 13" xfId="8917" xr:uid="{00000000-0005-0000-0000-0000A7240000}"/>
    <cellStyle name="SAPBEXaggData 13 2" xfId="8918" xr:uid="{00000000-0005-0000-0000-0000A8240000}"/>
    <cellStyle name="SAPBEXaggData 13 2 2" xfId="8919" xr:uid="{00000000-0005-0000-0000-0000A9240000}"/>
    <cellStyle name="SAPBEXaggData 13 2 2 2" xfId="20319" xr:uid="{9CDC5DD9-3DC7-4A93-BD3D-F9A30AC3F8AF}"/>
    <cellStyle name="SAPBEXaggData 13 2 3" xfId="8920" xr:uid="{00000000-0005-0000-0000-0000AA240000}"/>
    <cellStyle name="SAPBEXaggData 13 2 3 2" xfId="20320" xr:uid="{645B9FF8-4EA2-48AE-9160-CB7C762BF0E8}"/>
    <cellStyle name="SAPBEXaggData 13 2 4" xfId="8921" xr:uid="{00000000-0005-0000-0000-0000AB240000}"/>
    <cellStyle name="SAPBEXaggData 13 2 4 2" xfId="20321" xr:uid="{214B6DAF-00FA-4D1C-9211-F1053A2BD0E2}"/>
    <cellStyle name="SAPBEXaggData 13 2 5" xfId="8922" xr:uid="{00000000-0005-0000-0000-0000AC240000}"/>
    <cellStyle name="SAPBEXaggData 13 2 5 2" xfId="20322" xr:uid="{1048A63A-AC1D-47C8-998F-E42937CC8DEE}"/>
    <cellStyle name="SAPBEXaggData 13 2 6" xfId="20318" xr:uid="{2CAE7D9F-036E-4F68-90D9-D6C678F3124A}"/>
    <cellStyle name="SAPBEXaggData 13 3" xfId="8923" xr:uid="{00000000-0005-0000-0000-0000AD240000}"/>
    <cellStyle name="SAPBEXaggData 13 3 2" xfId="20323" xr:uid="{1BAB7D49-F0EA-4B0F-9B57-53337B4D4AE7}"/>
    <cellStyle name="SAPBEXaggData 13 4" xfId="8924" xr:uid="{00000000-0005-0000-0000-0000AE240000}"/>
    <cellStyle name="SAPBEXaggData 13 4 2" xfId="20324" xr:uid="{641EFC81-E6D5-4504-AC54-D044FC3F6423}"/>
    <cellStyle name="SAPBEXaggData 13 5" xfId="8925" xr:uid="{00000000-0005-0000-0000-0000AF240000}"/>
    <cellStyle name="SAPBEXaggData 13 5 2" xfId="20325" xr:uid="{1D887894-A705-4A74-8A64-9F60E89B51D7}"/>
    <cellStyle name="SAPBEXaggData 13 6" xfId="8926" xr:uid="{00000000-0005-0000-0000-0000B0240000}"/>
    <cellStyle name="SAPBEXaggData 13 6 2" xfId="20326" xr:uid="{19BE312A-C2BB-4123-B020-1C2FE7E44E9D}"/>
    <cellStyle name="SAPBEXaggData 13 7" xfId="20317" xr:uid="{D7ABCE9F-CCC0-4FAA-99FC-317C863A9754}"/>
    <cellStyle name="SAPBEXaggData 14" xfId="8927" xr:uid="{00000000-0005-0000-0000-0000B1240000}"/>
    <cellStyle name="SAPBEXaggData 14 2" xfId="8928" xr:uid="{00000000-0005-0000-0000-0000B2240000}"/>
    <cellStyle name="SAPBEXaggData 14 2 2" xfId="8929" xr:uid="{00000000-0005-0000-0000-0000B3240000}"/>
    <cellStyle name="SAPBEXaggData 14 2 2 2" xfId="20329" xr:uid="{01FE5062-35F0-425C-BD39-F6E1ABB665AE}"/>
    <cellStyle name="SAPBEXaggData 14 2 3" xfId="8930" xr:uid="{00000000-0005-0000-0000-0000B4240000}"/>
    <cellStyle name="SAPBEXaggData 14 2 3 2" xfId="20330" xr:uid="{8C7D3CDB-FC7B-4704-8A8B-F22CE293CC7A}"/>
    <cellStyle name="SAPBEXaggData 14 2 4" xfId="8931" xr:uid="{00000000-0005-0000-0000-0000B5240000}"/>
    <cellStyle name="SAPBEXaggData 14 2 4 2" xfId="20331" xr:uid="{B54025E1-D22D-4C91-9C0C-C4C1157D7677}"/>
    <cellStyle name="SAPBEXaggData 14 2 5" xfId="8932" xr:uid="{00000000-0005-0000-0000-0000B6240000}"/>
    <cellStyle name="SAPBEXaggData 14 2 5 2" xfId="20332" xr:uid="{E47BFD3F-2842-4C02-9198-766B63582A77}"/>
    <cellStyle name="SAPBEXaggData 14 2 6" xfId="20328" xr:uid="{011F488A-3452-4484-92BA-2C8600E6E110}"/>
    <cellStyle name="SAPBEXaggData 14 3" xfId="8933" xr:uid="{00000000-0005-0000-0000-0000B7240000}"/>
    <cellStyle name="SAPBEXaggData 14 3 2" xfId="20333" xr:uid="{094DF132-2AB0-4101-8FE2-93C256E3ED5C}"/>
    <cellStyle name="SAPBEXaggData 14 4" xfId="8934" xr:uid="{00000000-0005-0000-0000-0000B8240000}"/>
    <cellStyle name="SAPBEXaggData 14 4 2" xfId="20334" xr:uid="{95BBE648-7535-48C3-8322-05ABF42D2D0C}"/>
    <cellStyle name="SAPBEXaggData 14 5" xfId="8935" xr:uid="{00000000-0005-0000-0000-0000B9240000}"/>
    <cellStyle name="SAPBEXaggData 14 5 2" xfId="20335" xr:uid="{4DF45DEC-3B6B-435C-945A-938870DDFCD2}"/>
    <cellStyle name="SAPBEXaggData 14 6" xfId="8936" xr:uid="{00000000-0005-0000-0000-0000BA240000}"/>
    <cellStyle name="SAPBEXaggData 14 6 2" xfId="20336" xr:uid="{AF4BB358-A190-4C96-B1E5-840C424794E5}"/>
    <cellStyle name="SAPBEXaggData 14 7" xfId="20327" xr:uid="{A9EA7AE1-6265-4F19-84CB-AB193C54802D}"/>
    <cellStyle name="SAPBEXaggData 15" xfId="8937" xr:uid="{00000000-0005-0000-0000-0000BB240000}"/>
    <cellStyle name="SAPBEXaggData 15 2" xfId="8938" xr:uid="{00000000-0005-0000-0000-0000BC240000}"/>
    <cellStyle name="SAPBEXaggData 15 2 2" xfId="8939" xr:uid="{00000000-0005-0000-0000-0000BD240000}"/>
    <cellStyle name="SAPBEXaggData 15 2 2 2" xfId="20339" xr:uid="{104CEBD8-5467-4D05-8A5F-88146819A3D2}"/>
    <cellStyle name="SAPBEXaggData 15 2 3" xfId="8940" xr:uid="{00000000-0005-0000-0000-0000BE240000}"/>
    <cellStyle name="SAPBEXaggData 15 2 3 2" xfId="20340" xr:uid="{6F572379-3FE0-4527-8203-7D268ECDC9C2}"/>
    <cellStyle name="SAPBEXaggData 15 2 4" xfId="8941" xr:uid="{00000000-0005-0000-0000-0000BF240000}"/>
    <cellStyle name="SAPBEXaggData 15 2 4 2" xfId="20341" xr:uid="{052725DD-F036-417F-AA16-241CB8DF6F93}"/>
    <cellStyle name="SAPBEXaggData 15 2 5" xfId="8942" xr:uid="{00000000-0005-0000-0000-0000C0240000}"/>
    <cellStyle name="SAPBEXaggData 15 2 5 2" xfId="20342" xr:uid="{E9E9495C-EF0F-413F-8D00-72C179ED261C}"/>
    <cellStyle name="SAPBEXaggData 15 2 6" xfId="20338" xr:uid="{FAF75D2B-84D0-434A-BCCE-1F5FBBFA6569}"/>
    <cellStyle name="SAPBEXaggData 15 3" xfId="8943" xr:uid="{00000000-0005-0000-0000-0000C1240000}"/>
    <cellStyle name="SAPBEXaggData 15 3 2" xfId="20343" xr:uid="{B64226FB-F503-4A07-A826-BD5CA317E148}"/>
    <cellStyle name="SAPBEXaggData 15 4" xfId="8944" xr:uid="{00000000-0005-0000-0000-0000C2240000}"/>
    <cellStyle name="SAPBEXaggData 15 4 2" xfId="20344" xr:uid="{DD221939-E32B-4FF0-8E9C-67D2824D5A02}"/>
    <cellStyle name="SAPBEXaggData 15 5" xfId="8945" xr:uid="{00000000-0005-0000-0000-0000C3240000}"/>
    <cellStyle name="SAPBEXaggData 15 5 2" xfId="20345" xr:uid="{9AE45459-D0FF-4FEE-A430-37B3FF04B92B}"/>
    <cellStyle name="SAPBEXaggData 15 6" xfId="8946" xr:uid="{00000000-0005-0000-0000-0000C4240000}"/>
    <cellStyle name="SAPBEXaggData 15 6 2" xfId="20346" xr:uid="{3F5B0A44-3384-4A86-85D3-97D448DD3BCD}"/>
    <cellStyle name="SAPBEXaggData 15 7" xfId="20337" xr:uid="{32AA738A-7BD8-4CF6-9F98-106FF1FD0D12}"/>
    <cellStyle name="SAPBEXaggData 16" xfId="8947" xr:uid="{00000000-0005-0000-0000-0000C5240000}"/>
    <cellStyle name="SAPBEXaggData 16 2" xfId="20347" xr:uid="{84FC506B-1D75-4233-ABA8-BB739903BA43}"/>
    <cellStyle name="SAPBEXaggData 17" xfId="8948" xr:uid="{00000000-0005-0000-0000-0000C6240000}"/>
    <cellStyle name="SAPBEXaggData 17 2" xfId="20348" xr:uid="{BEB93A23-7AAA-41A4-81B3-796438BFBDDD}"/>
    <cellStyle name="SAPBEXaggData 18" xfId="8949" xr:uid="{00000000-0005-0000-0000-0000C7240000}"/>
    <cellStyle name="SAPBEXaggData 18 2" xfId="20349" xr:uid="{D2026B90-FFE5-4B00-844D-892C1D00DAFB}"/>
    <cellStyle name="SAPBEXaggData 19" xfId="8950" xr:uid="{00000000-0005-0000-0000-0000C8240000}"/>
    <cellStyle name="SAPBEXaggData 19 2" xfId="20350" xr:uid="{8966FFDB-C7CC-4C8D-9164-2BE613677FC3}"/>
    <cellStyle name="SAPBEXaggData 2" xfId="8951" xr:uid="{00000000-0005-0000-0000-0000C9240000}"/>
    <cellStyle name="SAPBEXaggData 2 2" xfId="8952" xr:uid="{00000000-0005-0000-0000-0000CA240000}"/>
    <cellStyle name="SAPBEXaggData 2 2 2" xfId="8953" xr:uid="{00000000-0005-0000-0000-0000CB240000}"/>
    <cellStyle name="SAPBEXaggData 2 2 2 2" xfId="20353" xr:uid="{DFD7BB0E-89D3-4BC3-B870-F9A1E3A94DCB}"/>
    <cellStyle name="SAPBEXaggData 2 2 3" xfId="8954" xr:uid="{00000000-0005-0000-0000-0000CC240000}"/>
    <cellStyle name="SAPBEXaggData 2 2 3 2" xfId="20354" xr:uid="{02C6C783-124D-4418-BC2E-9BEF8C940CA3}"/>
    <cellStyle name="SAPBEXaggData 2 2 4" xfId="8955" xr:uid="{00000000-0005-0000-0000-0000CD240000}"/>
    <cellStyle name="SAPBEXaggData 2 2 4 2" xfId="20355" xr:uid="{043C924A-8AC3-4965-9C63-A5FA84BD4285}"/>
    <cellStyle name="SAPBEXaggData 2 2 5" xfId="8956" xr:uid="{00000000-0005-0000-0000-0000CE240000}"/>
    <cellStyle name="SAPBEXaggData 2 2 5 2" xfId="20356" xr:uid="{2DB78213-7660-4579-8DFA-79B08701C932}"/>
    <cellStyle name="SAPBEXaggData 2 2 6" xfId="20352" xr:uid="{2187C9EF-210B-47FD-B86D-725A4B6CFE90}"/>
    <cellStyle name="SAPBEXaggData 2 3" xfId="8957" xr:uid="{00000000-0005-0000-0000-0000CF240000}"/>
    <cellStyle name="SAPBEXaggData 2 3 2" xfId="20357" xr:uid="{53F70717-DE74-4F5D-A442-3551054935D6}"/>
    <cellStyle name="SAPBEXaggData 2 4" xfId="8958" xr:uid="{00000000-0005-0000-0000-0000D0240000}"/>
    <cellStyle name="SAPBEXaggData 2 4 2" xfId="20358" xr:uid="{0D25479C-9469-4CF7-AE4D-8E86D27DD6C3}"/>
    <cellStyle name="SAPBEXaggData 2 5" xfId="8959" xr:uid="{00000000-0005-0000-0000-0000D1240000}"/>
    <cellStyle name="SAPBEXaggData 2 5 2" xfId="20359" xr:uid="{7A55316A-A083-475B-929D-05D3170DA0EE}"/>
    <cellStyle name="SAPBEXaggData 2 6" xfId="8960" xr:uid="{00000000-0005-0000-0000-0000D2240000}"/>
    <cellStyle name="SAPBEXaggData 2 6 2" xfId="20360" xr:uid="{FE81C9FF-090F-4AEB-AF5F-5999EC33B751}"/>
    <cellStyle name="SAPBEXaggData 2 7" xfId="20351" xr:uid="{705549B9-F89F-4B61-BC64-0F3AFDA5CC96}"/>
    <cellStyle name="SAPBEXaggData 20" xfId="15017" xr:uid="{00000000-0005-0000-0000-0000D3240000}"/>
    <cellStyle name="SAPBEXaggData 20 2" xfId="25747" xr:uid="{C6D93D84-C33C-45E7-BBE8-2ADDD25A532F}"/>
    <cellStyle name="SAPBEXaggData 21" xfId="20286" xr:uid="{6D5DD3FF-D855-4FD7-BCDD-6C615C0D52CD}"/>
    <cellStyle name="SAPBEXaggData 3" xfId="8961" xr:uid="{00000000-0005-0000-0000-0000D4240000}"/>
    <cellStyle name="SAPBEXaggData 3 2" xfId="8962" xr:uid="{00000000-0005-0000-0000-0000D5240000}"/>
    <cellStyle name="SAPBEXaggData 3 2 2" xfId="8963" xr:uid="{00000000-0005-0000-0000-0000D6240000}"/>
    <cellStyle name="SAPBEXaggData 3 2 2 2" xfId="20363" xr:uid="{944252BC-0B48-4D45-B1E2-B0A36EF88A94}"/>
    <cellStyle name="SAPBEXaggData 3 2 3" xfId="8964" xr:uid="{00000000-0005-0000-0000-0000D7240000}"/>
    <cellStyle name="SAPBEXaggData 3 2 3 2" xfId="20364" xr:uid="{070C5ECB-5B50-4DCF-8283-8BF200BA63F5}"/>
    <cellStyle name="SAPBEXaggData 3 2 4" xfId="8965" xr:uid="{00000000-0005-0000-0000-0000D8240000}"/>
    <cellStyle name="SAPBEXaggData 3 2 4 2" xfId="20365" xr:uid="{1E4AD59D-FCCB-4A07-9C56-A5A960E0C0AB}"/>
    <cellStyle name="SAPBEXaggData 3 2 5" xfId="8966" xr:uid="{00000000-0005-0000-0000-0000D9240000}"/>
    <cellStyle name="SAPBEXaggData 3 2 5 2" xfId="20366" xr:uid="{3F1741E2-A990-4D10-BF94-7D11A1B28EF1}"/>
    <cellStyle name="SAPBEXaggData 3 2 6" xfId="20362" xr:uid="{52203C84-49B3-4116-AA2C-9C91AFCD5A0B}"/>
    <cellStyle name="SAPBEXaggData 3 3" xfId="8967" xr:uid="{00000000-0005-0000-0000-0000DA240000}"/>
    <cellStyle name="SAPBEXaggData 3 3 2" xfId="20367" xr:uid="{1079DB3B-6182-4B25-AEBD-2618A0EB5AB6}"/>
    <cellStyle name="SAPBEXaggData 3 4" xfId="8968" xr:uid="{00000000-0005-0000-0000-0000DB240000}"/>
    <cellStyle name="SAPBEXaggData 3 4 2" xfId="20368" xr:uid="{F7A11D24-91A6-4153-ADBE-4024F4264DDA}"/>
    <cellStyle name="SAPBEXaggData 3 5" xfId="8969" xr:uid="{00000000-0005-0000-0000-0000DC240000}"/>
    <cellStyle name="SAPBEXaggData 3 5 2" xfId="20369" xr:uid="{41B6F685-7EF0-4779-A7DB-18C76BB9FB94}"/>
    <cellStyle name="SAPBEXaggData 3 6" xfId="8970" xr:uid="{00000000-0005-0000-0000-0000DD240000}"/>
    <cellStyle name="SAPBEXaggData 3 6 2" xfId="20370" xr:uid="{9AF622A5-5135-4239-9C36-5EEF6AC5CE28}"/>
    <cellStyle name="SAPBEXaggData 3 7" xfId="20361" xr:uid="{A29FA8C1-EE4F-45DC-BD88-C8DBDA061446}"/>
    <cellStyle name="SAPBEXaggData 4" xfId="8971" xr:uid="{00000000-0005-0000-0000-0000DE240000}"/>
    <cellStyle name="SAPBEXaggData 4 2" xfId="8972" xr:uid="{00000000-0005-0000-0000-0000DF240000}"/>
    <cellStyle name="SAPBEXaggData 4 2 2" xfId="8973" xr:uid="{00000000-0005-0000-0000-0000E0240000}"/>
    <cellStyle name="SAPBEXaggData 4 2 2 2" xfId="20373" xr:uid="{060F2F31-EFAD-486C-8697-45EA923DC158}"/>
    <cellStyle name="SAPBEXaggData 4 2 3" xfId="8974" xr:uid="{00000000-0005-0000-0000-0000E1240000}"/>
    <cellStyle name="SAPBEXaggData 4 2 3 2" xfId="20374" xr:uid="{55E9FD4F-2FAD-4985-A48A-5824DD8A7F97}"/>
    <cellStyle name="SAPBEXaggData 4 2 4" xfId="8975" xr:uid="{00000000-0005-0000-0000-0000E2240000}"/>
    <cellStyle name="SAPBEXaggData 4 2 4 2" xfId="20375" xr:uid="{DAB70F56-35CA-4C46-8ACE-ADAA50012511}"/>
    <cellStyle name="SAPBEXaggData 4 2 5" xfId="8976" xr:uid="{00000000-0005-0000-0000-0000E3240000}"/>
    <cellStyle name="SAPBEXaggData 4 2 5 2" xfId="20376" xr:uid="{4EB5FA59-9D18-4759-A3C5-0DE9FE60779F}"/>
    <cellStyle name="SAPBEXaggData 4 2 6" xfId="20372" xr:uid="{8ECEE059-438C-4B20-B3CD-5CBD2BAD1B99}"/>
    <cellStyle name="SAPBEXaggData 4 3" xfId="8977" xr:uid="{00000000-0005-0000-0000-0000E4240000}"/>
    <cellStyle name="SAPBEXaggData 4 3 2" xfId="20377" xr:uid="{6FFA2585-E8B2-4354-AB92-C48AD93D8A85}"/>
    <cellStyle name="SAPBEXaggData 4 4" xfId="8978" xr:uid="{00000000-0005-0000-0000-0000E5240000}"/>
    <cellStyle name="SAPBEXaggData 4 4 2" xfId="20378" xr:uid="{CA411C4E-825A-4884-B25C-023BDF66F057}"/>
    <cellStyle name="SAPBEXaggData 4 5" xfId="8979" xr:uid="{00000000-0005-0000-0000-0000E6240000}"/>
    <cellStyle name="SAPBEXaggData 4 5 2" xfId="20379" xr:uid="{AFA5A827-1BB3-4204-90F3-EC71543150D1}"/>
    <cellStyle name="SAPBEXaggData 4 6" xfId="8980" xr:uid="{00000000-0005-0000-0000-0000E7240000}"/>
    <cellStyle name="SAPBEXaggData 4 6 2" xfId="20380" xr:uid="{76AE5731-B88A-415C-A3E4-DC06EAD91BE6}"/>
    <cellStyle name="SAPBEXaggData 4 7" xfId="20371" xr:uid="{54109AB4-BC7B-4D93-9257-D78D431BF24E}"/>
    <cellStyle name="SAPBEXaggData 5" xfId="8981" xr:uid="{00000000-0005-0000-0000-0000E8240000}"/>
    <cellStyle name="SAPBEXaggData 5 2" xfId="8982" xr:uid="{00000000-0005-0000-0000-0000E9240000}"/>
    <cellStyle name="SAPBEXaggData 5 2 2" xfId="8983" xr:uid="{00000000-0005-0000-0000-0000EA240000}"/>
    <cellStyle name="SAPBEXaggData 5 2 2 2" xfId="20383" xr:uid="{1496C6E1-8355-42ED-8294-35AE19A0DF09}"/>
    <cellStyle name="SAPBEXaggData 5 2 3" xfId="8984" xr:uid="{00000000-0005-0000-0000-0000EB240000}"/>
    <cellStyle name="SAPBEXaggData 5 2 3 2" xfId="20384" xr:uid="{E5C53E76-055F-44D6-92F0-24ECC27D90AB}"/>
    <cellStyle name="SAPBEXaggData 5 2 4" xfId="8985" xr:uid="{00000000-0005-0000-0000-0000EC240000}"/>
    <cellStyle name="SAPBEXaggData 5 2 4 2" xfId="20385" xr:uid="{FD0BB91E-C21D-4444-8AC1-A6B8D1A637A9}"/>
    <cellStyle name="SAPBEXaggData 5 2 5" xfId="8986" xr:uid="{00000000-0005-0000-0000-0000ED240000}"/>
    <cellStyle name="SAPBEXaggData 5 2 5 2" xfId="20386" xr:uid="{72146A62-28AA-4BD4-9052-2AA5DD1FCE67}"/>
    <cellStyle name="SAPBEXaggData 5 2 6" xfId="20382" xr:uid="{AF3D4D3E-42B2-4081-A588-922D4B4746E7}"/>
    <cellStyle name="SAPBEXaggData 5 3" xfId="8987" xr:uid="{00000000-0005-0000-0000-0000EE240000}"/>
    <cellStyle name="SAPBEXaggData 5 3 2" xfId="20387" xr:uid="{C27E5049-7CB8-41C2-A16E-BA6783FD101D}"/>
    <cellStyle name="SAPBEXaggData 5 4" xfId="8988" xr:uid="{00000000-0005-0000-0000-0000EF240000}"/>
    <cellStyle name="SAPBEXaggData 5 4 2" xfId="20388" xr:uid="{75999677-4EB6-4F44-9B1B-46D9B2B8E476}"/>
    <cellStyle name="SAPBEXaggData 5 5" xfId="8989" xr:uid="{00000000-0005-0000-0000-0000F0240000}"/>
    <cellStyle name="SAPBEXaggData 5 5 2" xfId="20389" xr:uid="{3231CDC7-92B8-482F-98A1-78843F83906B}"/>
    <cellStyle name="SAPBEXaggData 5 6" xfId="8990" xr:uid="{00000000-0005-0000-0000-0000F1240000}"/>
    <cellStyle name="SAPBEXaggData 5 6 2" xfId="20390" xr:uid="{79566578-EB1D-4692-A43B-6A402F1F8372}"/>
    <cellStyle name="SAPBEXaggData 5 7" xfId="20381" xr:uid="{D3BCECEF-09A3-4DBA-943A-40536AB5CD77}"/>
    <cellStyle name="SAPBEXaggData 6" xfId="8991" xr:uid="{00000000-0005-0000-0000-0000F2240000}"/>
    <cellStyle name="SAPBEXaggData 6 2" xfId="8992" xr:uid="{00000000-0005-0000-0000-0000F3240000}"/>
    <cellStyle name="SAPBEXaggData 6 2 2" xfId="8993" xr:uid="{00000000-0005-0000-0000-0000F4240000}"/>
    <cellStyle name="SAPBEXaggData 6 2 2 2" xfId="20393" xr:uid="{D36D0D4D-0549-4DCC-AC48-2D682EE44DC5}"/>
    <cellStyle name="SAPBEXaggData 6 2 3" xfId="8994" xr:uid="{00000000-0005-0000-0000-0000F5240000}"/>
    <cellStyle name="SAPBEXaggData 6 2 3 2" xfId="20394" xr:uid="{3B059600-69A5-408D-A868-B7891E0D070D}"/>
    <cellStyle name="SAPBEXaggData 6 2 4" xfId="8995" xr:uid="{00000000-0005-0000-0000-0000F6240000}"/>
    <cellStyle name="SAPBEXaggData 6 2 4 2" xfId="20395" xr:uid="{46476D2D-0987-434C-AF4A-752B6270993A}"/>
    <cellStyle name="SAPBEXaggData 6 2 5" xfId="8996" xr:uid="{00000000-0005-0000-0000-0000F7240000}"/>
    <cellStyle name="SAPBEXaggData 6 2 5 2" xfId="20396" xr:uid="{9B42D31D-C4AC-474A-A41E-DF710D3A060E}"/>
    <cellStyle name="SAPBEXaggData 6 2 6" xfId="20392" xr:uid="{265413CE-3224-40E1-A112-5FBA9AB41D7D}"/>
    <cellStyle name="SAPBEXaggData 6 3" xfId="8997" xr:uid="{00000000-0005-0000-0000-0000F8240000}"/>
    <cellStyle name="SAPBEXaggData 6 3 2" xfId="20397" xr:uid="{ABD0C949-97CC-48B3-8BF6-EF53128DDF0C}"/>
    <cellStyle name="SAPBEXaggData 6 4" xfId="8998" xr:uid="{00000000-0005-0000-0000-0000F9240000}"/>
    <cellStyle name="SAPBEXaggData 6 4 2" xfId="20398" xr:uid="{307C0A50-3DDF-4B20-B3E6-03D598966DC1}"/>
    <cellStyle name="SAPBEXaggData 6 5" xfId="8999" xr:uid="{00000000-0005-0000-0000-0000FA240000}"/>
    <cellStyle name="SAPBEXaggData 6 5 2" xfId="20399" xr:uid="{01B70E3B-4957-4B88-9FAE-0B7924E96F8C}"/>
    <cellStyle name="SAPBEXaggData 6 6" xfId="9000" xr:uid="{00000000-0005-0000-0000-0000FB240000}"/>
    <cellStyle name="SAPBEXaggData 6 6 2" xfId="20400" xr:uid="{39BBC62F-6B78-491F-BB03-CA8099E55D69}"/>
    <cellStyle name="SAPBEXaggData 6 7" xfId="20391" xr:uid="{B7511342-3EE4-4737-AC66-F00B49C82FFD}"/>
    <cellStyle name="SAPBEXaggData 7" xfId="9001" xr:uid="{00000000-0005-0000-0000-0000FC240000}"/>
    <cellStyle name="SAPBEXaggData 7 2" xfId="9002" xr:uid="{00000000-0005-0000-0000-0000FD240000}"/>
    <cellStyle name="SAPBEXaggData 7 2 2" xfId="9003" xr:uid="{00000000-0005-0000-0000-0000FE240000}"/>
    <cellStyle name="SAPBEXaggData 7 2 2 2" xfId="20403" xr:uid="{E462F2CB-9DE2-4B38-9CB1-39B2BEF34476}"/>
    <cellStyle name="SAPBEXaggData 7 2 3" xfId="9004" xr:uid="{00000000-0005-0000-0000-0000FF240000}"/>
    <cellStyle name="SAPBEXaggData 7 2 3 2" xfId="20404" xr:uid="{096396C2-3FC0-4C5B-880E-92CD40F83EE4}"/>
    <cellStyle name="SAPBEXaggData 7 2 4" xfId="9005" xr:uid="{00000000-0005-0000-0000-000000250000}"/>
    <cellStyle name="SAPBEXaggData 7 2 4 2" xfId="20405" xr:uid="{968EBFCE-E27B-4A9E-9875-FF49FD667EFA}"/>
    <cellStyle name="SAPBEXaggData 7 2 5" xfId="9006" xr:uid="{00000000-0005-0000-0000-000001250000}"/>
    <cellStyle name="SAPBEXaggData 7 2 5 2" xfId="20406" xr:uid="{4E5CCF70-A57D-4BB3-9BA2-135963963F0B}"/>
    <cellStyle name="SAPBEXaggData 7 2 6" xfId="20402" xr:uid="{174D6F5E-8212-4F6A-B49F-CED04C8A6EBE}"/>
    <cellStyle name="SAPBEXaggData 7 3" xfId="9007" xr:uid="{00000000-0005-0000-0000-000002250000}"/>
    <cellStyle name="SAPBEXaggData 7 3 2" xfId="20407" xr:uid="{5A690286-A549-4C1C-BD2F-A25CC796A2E4}"/>
    <cellStyle name="SAPBEXaggData 7 4" xfId="9008" xr:uid="{00000000-0005-0000-0000-000003250000}"/>
    <cellStyle name="SAPBEXaggData 7 4 2" xfId="20408" xr:uid="{561D75E2-F4D4-4D35-A2C1-F3CD24823CCB}"/>
    <cellStyle name="SAPBEXaggData 7 5" xfId="9009" xr:uid="{00000000-0005-0000-0000-000004250000}"/>
    <cellStyle name="SAPBEXaggData 7 5 2" xfId="20409" xr:uid="{7179C201-DA00-49AD-B305-5ABF5207862B}"/>
    <cellStyle name="SAPBEXaggData 7 6" xfId="9010" xr:uid="{00000000-0005-0000-0000-000005250000}"/>
    <cellStyle name="SAPBEXaggData 7 6 2" xfId="20410" xr:uid="{8C99EB15-25D8-404F-B11C-CB3D790DE566}"/>
    <cellStyle name="SAPBEXaggData 7 7" xfId="20401" xr:uid="{B6D14BAA-BEB3-4D41-B009-7FCEA3793291}"/>
    <cellStyle name="SAPBEXaggData 8" xfId="9011" xr:uid="{00000000-0005-0000-0000-000006250000}"/>
    <cellStyle name="SAPBEXaggData 8 2" xfId="9012" xr:uid="{00000000-0005-0000-0000-000007250000}"/>
    <cellStyle name="SAPBEXaggData 8 2 2" xfId="9013" xr:uid="{00000000-0005-0000-0000-000008250000}"/>
    <cellStyle name="SAPBEXaggData 8 2 2 2" xfId="20413" xr:uid="{EAA9E895-2F67-41BD-BB58-40ACD0A1EB3F}"/>
    <cellStyle name="SAPBEXaggData 8 2 3" xfId="9014" xr:uid="{00000000-0005-0000-0000-000009250000}"/>
    <cellStyle name="SAPBEXaggData 8 2 3 2" xfId="20414" xr:uid="{FA1CC8FD-506C-4338-9772-65135A3628D2}"/>
    <cellStyle name="SAPBEXaggData 8 2 4" xfId="9015" xr:uid="{00000000-0005-0000-0000-00000A250000}"/>
    <cellStyle name="SAPBEXaggData 8 2 4 2" xfId="20415" xr:uid="{08BC8F5B-61AB-4790-94E4-072C406EEC2B}"/>
    <cellStyle name="SAPBEXaggData 8 2 5" xfId="9016" xr:uid="{00000000-0005-0000-0000-00000B250000}"/>
    <cellStyle name="SAPBEXaggData 8 2 5 2" xfId="20416" xr:uid="{36319A03-4EA4-4423-BE7B-88C3C3DF14E2}"/>
    <cellStyle name="SAPBEXaggData 8 2 6" xfId="20412" xr:uid="{B1FB6FA2-1ED4-417C-97FC-7FF35F5A9004}"/>
    <cellStyle name="SAPBEXaggData 8 3" xfId="9017" xr:uid="{00000000-0005-0000-0000-00000C250000}"/>
    <cellStyle name="SAPBEXaggData 8 3 2" xfId="20417" xr:uid="{6BE2F2AE-86CD-441E-9E00-E090F928E0CE}"/>
    <cellStyle name="SAPBEXaggData 8 4" xfId="9018" xr:uid="{00000000-0005-0000-0000-00000D250000}"/>
    <cellStyle name="SAPBEXaggData 8 4 2" xfId="20418" xr:uid="{B4BBBE22-876B-410C-86F6-DF3FCE84B5F3}"/>
    <cellStyle name="SAPBEXaggData 8 5" xfId="9019" xr:uid="{00000000-0005-0000-0000-00000E250000}"/>
    <cellStyle name="SAPBEXaggData 8 5 2" xfId="20419" xr:uid="{D8F9018F-8E88-4FE6-8406-4D3CBC6FDE26}"/>
    <cellStyle name="SAPBEXaggData 8 6" xfId="9020" xr:uid="{00000000-0005-0000-0000-00000F250000}"/>
    <cellStyle name="SAPBEXaggData 8 6 2" xfId="20420" xr:uid="{B8D30E31-3424-4337-AD4C-37DF179E41AE}"/>
    <cellStyle name="SAPBEXaggData 8 7" xfId="20411" xr:uid="{284288B9-336A-4A50-9700-DE68C89640D2}"/>
    <cellStyle name="SAPBEXaggData 9" xfId="9021" xr:uid="{00000000-0005-0000-0000-000010250000}"/>
    <cellStyle name="SAPBEXaggData 9 2" xfId="9022" xr:uid="{00000000-0005-0000-0000-000011250000}"/>
    <cellStyle name="SAPBEXaggData 9 2 2" xfId="9023" xr:uid="{00000000-0005-0000-0000-000012250000}"/>
    <cellStyle name="SAPBEXaggData 9 2 2 2" xfId="20423" xr:uid="{A79621B1-C0FC-4A42-813D-4CA9CD0D4432}"/>
    <cellStyle name="SAPBEXaggData 9 2 3" xfId="9024" xr:uid="{00000000-0005-0000-0000-000013250000}"/>
    <cellStyle name="SAPBEXaggData 9 2 3 2" xfId="20424" xr:uid="{E4E3C682-F2C3-4F5A-B2DA-C4A593EA1725}"/>
    <cellStyle name="SAPBEXaggData 9 2 4" xfId="9025" xr:uid="{00000000-0005-0000-0000-000014250000}"/>
    <cellStyle name="SAPBEXaggData 9 2 4 2" xfId="20425" xr:uid="{C0C506D1-EB83-4E54-B69D-6DC0990BCCE0}"/>
    <cellStyle name="SAPBEXaggData 9 2 5" xfId="9026" xr:uid="{00000000-0005-0000-0000-000015250000}"/>
    <cellStyle name="SAPBEXaggData 9 2 5 2" xfId="20426" xr:uid="{3929ABC8-0235-417F-8319-940F75D99B80}"/>
    <cellStyle name="SAPBEXaggData 9 2 6" xfId="20422" xr:uid="{AD3225C1-2C50-4B42-BF03-A5831308C9FA}"/>
    <cellStyle name="SAPBEXaggData 9 3" xfId="9027" xr:uid="{00000000-0005-0000-0000-000016250000}"/>
    <cellStyle name="SAPBEXaggData 9 3 2" xfId="20427" xr:uid="{B21DED39-3AC8-427C-8FF7-BA3D60577D07}"/>
    <cellStyle name="SAPBEXaggData 9 4" xfId="9028" xr:uid="{00000000-0005-0000-0000-000017250000}"/>
    <cellStyle name="SAPBEXaggData 9 4 2" xfId="20428" xr:uid="{CDC6C4BD-3D59-4413-9FDA-D5A10CB318AF}"/>
    <cellStyle name="SAPBEXaggData 9 5" xfId="9029" xr:uid="{00000000-0005-0000-0000-000018250000}"/>
    <cellStyle name="SAPBEXaggData 9 5 2" xfId="20429" xr:uid="{FB6334FC-0348-496E-8F3C-5330C334ED98}"/>
    <cellStyle name="SAPBEXaggData 9 6" xfId="9030" xr:uid="{00000000-0005-0000-0000-000019250000}"/>
    <cellStyle name="SAPBEXaggData 9 6 2" xfId="20430" xr:uid="{DC41A17D-C91C-4E28-8ABA-6DCC330D5568}"/>
    <cellStyle name="SAPBEXaggData 9 7" xfId="20421" xr:uid="{5AE8BC6E-DA10-40BE-A49A-E1E472BE194D}"/>
    <cellStyle name="SAPBEXaggData_KTR An-Abflug" xfId="14671" xr:uid="{00000000-0005-0000-0000-00001A250000}"/>
    <cellStyle name="SAPBEXaggDataEmph" xfId="9031" xr:uid="{00000000-0005-0000-0000-00001B250000}"/>
    <cellStyle name="SAPBEXaggDataEmph 10" xfId="9032" xr:uid="{00000000-0005-0000-0000-00001C250000}"/>
    <cellStyle name="SAPBEXaggDataEmph 10 2" xfId="9033" xr:uid="{00000000-0005-0000-0000-00001D250000}"/>
    <cellStyle name="SAPBEXaggDataEmph 10 2 2" xfId="9034" xr:uid="{00000000-0005-0000-0000-00001E250000}"/>
    <cellStyle name="SAPBEXaggDataEmph 10 2 2 2" xfId="20434" xr:uid="{4D24004E-BBFC-4BD4-8837-D8E762545DC6}"/>
    <cellStyle name="SAPBEXaggDataEmph 10 2 3" xfId="9035" xr:uid="{00000000-0005-0000-0000-00001F250000}"/>
    <cellStyle name="SAPBEXaggDataEmph 10 2 3 2" xfId="20435" xr:uid="{929487A4-D60F-41F0-A7D2-A9C03BC0B522}"/>
    <cellStyle name="SAPBEXaggDataEmph 10 2 4" xfId="9036" xr:uid="{00000000-0005-0000-0000-000020250000}"/>
    <cellStyle name="SAPBEXaggDataEmph 10 2 4 2" xfId="20436" xr:uid="{8334550A-DFEB-4CFA-B083-A9723A27E985}"/>
    <cellStyle name="SAPBEXaggDataEmph 10 2 5" xfId="9037" xr:uid="{00000000-0005-0000-0000-000021250000}"/>
    <cellStyle name="SAPBEXaggDataEmph 10 2 5 2" xfId="20437" xr:uid="{534A11DC-4EAE-4C1D-B881-74E23EA3E548}"/>
    <cellStyle name="SAPBEXaggDataEmph 10 2 6" xfId="20433" xr:uid="{DEE4E52F-2219-437B-93CB-0385529D5ED2}"/>
    <cellStyle name="SAPBEXaggDataEmph 10 3" xfId="9038" xr:uid="{00000000-0005-0000-0000-000022250000}"/>
    <cellStyle name="SAPBEXaggDataEmph 10 3 2" xfId="20438" xr:uid="{7233DC6A-DD57-4C3A-8C7E-BA4407F4B072}"/>
    <cellStyle name="SAPBEXaggDataEmph 10 4" xfId="9039" xr:uid="{00000000-0005-0000-0000-000023250000}"/>
    <cellStyle name="SAPBEXaggDataEmph 10 4 2" xfId="20439" xr:uid="{D61FF3E1-BE21-4AA9-9C32-80E91B311993}"/>
    <cellStyle name="SAPBEXaggDataEmph 10 5" xfId="9040" xr:uid="{00000000-0005-0000-0000-000024250000}"/>
    <cellStyle name="SAPBEXaggDataEmph 10 5 2" xfId="20440" xr:uid="{38219868-593E-47E6-B0F7-36200F728097}"/>
    <cellStyle name="SAPBEXaggDataEmph 10 6" xfId="9041" xr:uid="{00000000-0005-0000-0000-000025250000}"/>
    <cellStyle name="SAPBEXaggDataEmph 10 6 2" xfId="20441" xr:uid="{F9A08DBC-09CD-4D62-9CB3-CA4A1512056E}"/>
    <cellStyle name="SAPBEXaggDataEmph 10 7" xfId="20432" xr:uid="{805E0855-B552-4E0D-ACD0-8056C7A821FA}"/>
    <cellStyle name="SAPBEXaggDataEmph 11" xfId="9042" xr:uid="{00000000-0005-0000-0000-000026250000}"/>
    <cellStyle name="SAPBEXaggDataEmph 11 2" xfId="9043" xr:uid="{00000000-0005-0000-0000-000027250000}"/>
    <cellStyle name="SAPBEXaggDataEmph 11 2 2" xfId="9044" xr:uid="{00000000-0005-0000-0000-000028250000}"/>
    <cellStyle name="SAPBEXaggDataEmph 11 2 2 2" xfId="20444" xr:uid="{003FEA8B-7EC7-4F42-AE4B-6C59DDF06116}"/>
    <cellStyle name="SAPBEXaggDataEmph 11 2 3" xfId="9045" xr:uid="{00000000-0005-0000-0000-000029250000}"/>
    <cellStyle name="SAPBEXaggDataEmph 11 2 3 2" xfId="20445" xr:uid="{EC662367-959D-404D-997B-A2A498FB3AD8}"/>
    <cellStyle name="SAPBEXaggDataEmph 11 2 4" xfId="9046" xr:uid="{00000000-0005-0000-0000-00002A250000}"/>
    <cellStyle name="SAPBEXaggDataEmph 11 2 4 2" xfId="20446" xr:uid="{B1A85B7B-2187-4749-BBB3-EB62F2F40797}"/>
    <cellStyle name="SAPBEXaggDataEmph 11 2 5" xfId="9047" xr:uid="{00000000-0005-0000-0000-00002B250000}"/>
    <cellStyle name="SAPBEXaggDataEmph 11 2 5 2" xfId="20447" xr:uid="{A0BFB7A4-E2D9-4B37-9B0C-ED26E9E50B77}"/>
    <cellStyle name="SAPBEXaggDataEmph 11 2 6" xfId="20443" xr:uid="{7D64F2A2-3330-42C5-802D-FCB093CBEA47}"/>
    <cellStyle name="SAPBEXaggDataEmph 11 3" xfId="9048" xr:uid="{00000000-0005-0000-0000-00002C250000}"/>
    <cellStyle name="SAPBEXaggDataEmph 11 3 2" xfId="20448" xr:uid="{CEC7A7BC-C1E0-4598-B7FF-6291F858E184}"/>
    <cellStyle name="SAPBEXaggDataEmph 11 4" xfId="9049" xr:uid="{00000000-0005-0000-0000-00002D250000}"/>
    <cellStyle name="SAPBEXaggDataEmph 11 4 2" xfId="20449" xr:uid="{B65BA697-C39C-44E3-B6A1-221A3BAB36EB}"/>
    <cellStyle name="SAPBEXaggDataEmph 11 5" xfId="9050" xr:uid="{00000000-0005-0000-0000-00002E250000}"/>
    <cellStyle name="SAPBEXaggDataEmph 11 5 2" xfId="20450" xr:uid="{E2C410A7-3E3F-40A6-8125-5942C1A5F64F}"/>
    <cellStyle name="SAPBEXaggDataEmph 11 6" xfId="9051" xr:uid="{00000000-0005-0000-0000-00002F250000}"/>
    <cellStyle name="SAPBEXaggDataEmph 11 6 2" xfId="20451" xr:uid="{890232FE-D33A-4C30-83BF-FAA6AB80DC77}"/>
    <cellStyle name="SAPBEXaggDataEmph 11 7" xfId="20442" xr:uid="{FF5C7146-6B92-4975-9F2C-F3F3F937678E}"/>
    <cellStyle name="SAPBEXaggDataEmph 12" xfId="9052" xr:uid="{00000000-0005-0000-0000-000030250000}"/>
    <cellStyle name="SAPBEXaggDataEmph 12 2" xfId="9053" xr:uid="{00000000-0005-0000-0000-000031250000}"/>
    <cellStyle name="SAPBEXaggDataEmph 12 2 2" xfId="9054" xr:uid="{00000000-0005-0000-0000-000032250000}"/>
    <cellStyle name="SAPBEXaggDataEmph 12 2 2 2" xfId="20454" xr:uid="{F6F05FA6-5CA7-4270-A9DB-EC3F47F828B9}"/>
    <cellStyle name="SAPBEXaggDataEmph 12 2 3" xfId="9055" xr:uid="{00000000-0005-0000-0000-000033250000}"/>
    <cellStyle name="SAPBEXaggDataEmph 12 2 3 2" xfId="20455" xr:uid="{B3E7D41B-04E8-43F6-8166-23EE98B25CB6}"/>
    <cellStyle name="SAPBEXaggDataEmph 12 2 4" xfId="9056" xr:uid="{00000000-0005-0000-0000-000034250000}"/>
    <cellStyle name="SAPBEXaggDataEmph 12 2 4 2" xfId="20456" xr:uid="{468D7560-89CC-452E-BB81-C33269E56C3F}"/>
    <cellStyle name="SAPBEXaggDataEmph 12 2 5" xfId="9057" xr:uid="{00000000-0005-0000-0000-000035250000}"/>
    <cellStyle name="SAPBEXaggDataEmph 12 2 5 2" xfId="20457" xr:uid="{5ED432FE-C8EA-4F7E-AD4A-9A1E8BF1935D}"/>
    <cellStyle name="SAPBEXaggDataEmph 12 2 6" xfId="20453" xr:uid="{F218B610-11D5-4A7E-912E-B4F19D8E17F0}"/>
    <cellStyle name="SAPBEXaggDataEmph 12 3" xfId="9058" xr:uid="{00000000-0005-0000-0000-000036250000}"/>
    <cellStyle name="SAPBEXaggDataEmph 12 3 2" xfId="20458" xr:uid="{84DE948A-C79A-4F60-847F-41E8D625F2E5}"/>
    <cellStyle name="SAPBEXaggDataEmph 12 4" xfId="9059" xr:uid="{00000000-0005-0000-0000-000037250000}"/>
    <cellStyle name="SAPBEXaggDataEmph 12 4 2" xfId="20459" xr:uid="{AEF620D9-1A6F-4718-81E2-9B6FA4BCD7C9}"/>
    <cellStyle name="SAPBEXaggDataEmph 12 5" xfId="9060" xr:uid="{00000000-0005-0000-0000-000038250000}"/>
    <cellStyle name="SAPBEXaggDataEmph 12 5 2" xfId="20460" xr:uid="{CF09152E-852D-41BC-BB0C-EB8F0C84B9CF}"/>
    <cellStyle name="SAPBEXaggDataEmph 12 6" xfId="9061" xr:uid="{00000000-0005-0000-0000-000039250000}"/>
    <cellStyle name="SAPBEXaggDataEmph 12 6 2" xfId="20461" xr:uid="{C6951798-EA8F-4624-860D-6C180ED00B94}"/>
    <cellStyle name="SAPBEXaggDataEmph 12 7" xfId="20452" xr:uid="{5D4D100E-D303-4E30-8C51-4D8E7B59E2FE}"/>
    <cellStyle name="SAPBEXaggDataEmph 13" xfId="9062" xr:uid="{00000000-0005-0000-0000-00003A250000}"/>
    <cellStyle name="SAPBEXaggDataEmph 13 2" xfId="9063" xr:uid="{00000000-0005-0000-0000-00003B250000}"/>
    <cellStyle name="SAPBEXaggDataEmph 13 2 2" xfId="9064" xr:uid="{00000000-0005-0000-0000-00003C250000}"/>
    <cellStyle name="SAPBEXaggDataEmph 13 2 2 2" xfId="20464" xr:uid="{FC64D00D-1EA2-4B81-B836-633CF0B53BFD}"/>
    <cellStyle name="SAPBEXaggDataEmph 13 2 3" xfId="9065" xr:uid="{00000000-0005-0000-0000-00003D250000}"/>
    <cellStyle name="SAPBEXaggDataEmph 13 2 3 2" xfId="20465" xr:uid="{AAB6F00E-11BA-44B9-9B51-CF61B549A929}"/>
    <cellStyle name="SAPBEXaggDataEmph 13 2 4" xfId="9066" xr:uid="{00000000-0005-0000-0000-00003E250000}"/>
    <cellStyle name="SAPBEXaggDataEmph 13 2 4 2" xfId="20466" xr:uid="{A9FB97A5-1720-4A54-8D03-5AF25946A81F}"/>
    <cellStyle name="SAPBEXaggDataEmph 13 2 5" xfId="9067" xr:uid="{00000000-0005-0000-0000-00003F250000}"/>
    <cellStyle name="SAPBEXaggDataEmph 13 2 5 2" xfId="20467" xr:uid="{10728A74-163F-4E9E-AFAA-55134DB0709A}"/>
    <cellStyle name="SAPBEXaggDataEmph 13 2 6" xfId="20463" xr:uid="{EF9CC845-F561-41C2-B996-B175D4CB50BB}"/>
    <cellStyle name="SAPBEXaggDataEmph 13 3" xfId="9068" xr:uid="{00000000-0005-0000-0000-000040250000}"/>
    <cellStyle name="SAPBEXaggDataEmph 13 3 2" xfId="20468" xr:uid="{B3647617-80E8-4220-8143-080FB71B57D3}"/>
    <cellStyle name="SAPBEXaggDataEmph 13 4" xfId="9069" xr:uid="{00000000-0005-0000-0000-000041250000}"/>
    <cellStyle name="SAPBEXaggDataEmph 13 4 2" xfId="20469" xr:uid="{CF6B8BAF-3668-4D9C-9442-4B34E1ACD73E}"/>
    <cellStyle name="SAPBEXaggDataEmph 13 5" xfId="9070" xr:uid="{00000000-0005-0000-0000-000042250000}"/>
    <cellStyle name="SAPBEXaggDataEmph 13 5 2" xfId="20470" xr:uid="{0838331C-4D96-48A0-8A62-7600E3431640}"/>
    <cellStyle name="SAPBEXaggDataEmph 13 6" xfId="9071" xr:uid="{00000000-0005-0000-0000-000043250000}"/>
    <cellStyle name="SAPBEXaggDataEmph 13 6 2" xfId="20471" xr:uid="{8EB9D108-4B03-4CB1-81C6-B524D4ACE604}"/>
    <cellStyle name="SAPBEXaggDataEmph 13 7" xfId="20462" xr:uid="{05E14992-B8F6-48C3-A9A3-5BDAE78914CD}"/>
    <cellStyle name="SAPBEXaggDataEmph 14" xfId="9072" xr:uid="{00000000-0005-0000-0000-000044250000}"/>
    <cellStyle name="SAPBEXaggDataEmph 14 2" xfId="9073" xr:uid="{00000000-0005-0000-0000-000045250000}"/>
    <cellStyle name="SAPBEXaggDataEmph 14 2 2" xfId="9074" xr:uid="{00000000-0005-0000-0000-000046250000}"/>
    <cellStyle name="SAPBEXaggDataEmph 14 2 2 2" xfId="20474" xr:uid="{12019B42-2BDD-4CFA-9877-32D14C8C8A8B}"/>
    <cellStyle name="SAPBEXaggDataEmph 14 2 3" xfId="9075" xr:uid="{00000000-0005-0000-0000-000047250000}"/>
    <cellStyle name="SAPBEXaggDataEmph 14 2 3 2" xfId="20475" xr:uid="{5B4F578A-2B92-4027-AA9D-190F87D771C2}"/>
    <cellStyle name="SAPBEXaggDataEmph 14 2 4" xfId="9076" xr:uid="{00000000-0005-0000-0000-000048250000}"/>
    <cellStyle name="SAPBEXaggDataEmph 14 2 4 2" xfId="20476" xr:uid="{98756F18-B234-4BCC-BBAD-A66948295A1A}"/>
    <cellStyle name="SAPBEXaggDataEmph 14 2 5" xfId="9077" xr:uid="{00000000-0005-0000-0000-000049250000}"/>
    <cellStyle name="SAPBEXaggDataEmph 14 2 5 2" xfId="20477" xr:uid="{9C9E6AA4-94B4-4935-9115-395E526CE045}"/>
    <cellStyle name="SAPBEXaggDataEmph 14 2 6" xfId="20473" xr:uid="{CDF759E0-4338-421C-98A2-F03C8129C9D8}"/>
    <cellStyle name="SAPBEXaggDataEmph 14 3" xfId="9078" xr:uid="{00000000-0005-0000-0000-00004A250000}"/>
    <cellStyle name="SAPBEXaggDataEmph 14 3 2" xfId="20478" xr:uid="{FC54A32D-DADF-4F28-B127-64D3463D5EAE}"/>
    <cellStyle name="SAPBEXaggDataEmph 14 4" xfId="9079" xr:uid="{00000000-0005-0000-0000-00004B250000}"/>
    <cellStyle name="SAPBEXaggDataEmph 14 4 2" xfId="20479" xr:uid="{3E4176CA-C7EE-41E3-9124-25B573FB8912}"/>
    <cellStyle name="SAPBEXaggDataEmph 14 5" xfId="9080" xr:uid="{00000000-0005-0000-0000-00004C250000}"/>
    <cellStyle name="SAPBEXaggDataEmph 14 5 2" xfId="20480" xr:uid="{0E62EE16-B5A4-46DC-82CD-B1FB9FA6B97F}"/>
    <cellStyle name="SAPBEXaggDataEmph 14 6" xfId="9081" xr:uid="{00000000-0005-0000-0000-00004D250000}"/>
    <cellStyle name="SAPBEXaggDataEmph 14 6 2" xfId="20481" xr:uid="{0FAA927A-D223-4625-B990-DBC1D18DDFC8}"/>
    <cellStyle name="SAPBEXaggDataEmph 14 7" xfId="20472" xr:uid="{E685BF3C-AB6B-4AB6-AB1A-FBF1951742A8}"/>
    <cellStyle name="SAPBEXaggDataEmph 15" xfId="9082" xr:uid="{00000000-0005-0000-0000-00004E250000}"/>
    <cellStyle name="SAPBEXaggDataEmph 15 2" xfId="9083" xr:uid="{00000000-0005-0000-0000-00004F250000}"/>
    <cellStyle name="SAPBEXaggDataEmph 15 2 2" xfId="9084" xr:uid="{00000000-0005-0000-0000-000050250000}"/>
    <cellStyle name="SAPBEXaggDataEmph 15 2 2 2" xfId="20484" xr:uid="{20881B6C-39D2-4B12-B395-2C92A8DB196D}"/>
    <cellStyle name="SAPBEXaggDataEmph 15 2 3" xfId="9085" xr:uid="{00000000-0005-0000-0000-000051250000}"/>
    <cellStyle name="SAPBEXaggDataEmph 15 2 3 2" xfId="20485" xr:uid="{316C22F4-32B1-482E-B63F-E07AFB8336E4}"/>
    <cellStyle name="SAPBEXaggDataEmph 15 2 4" xfId="9086" xr:uid="{00000000-0005-0000-0000-000052250000}"/>
    <cellStyle name="SAPBEXaggDataEmph 15 2 4 2" xfId="20486" xr:uid="{D0887AD2-CD86-405F-89BE-03A62CEC2EA4}"/>
    <cellStyle name="SAPBEXaggDataEmph 15 2 5" xfId="9087" xr:uid="{00000000-0005-0000-0000-000053250000}"/>
    <cellStyle name="SAPBEXaggDataEmph 15 2 5 2" xfId="20487" xr:uid="{DAC934A5-A9B5-4AF7-BB4D-6FE5A08C5145}"/>
    <cellStyle name="SAPBEXaggDataEmph 15 2 6" xfId="20483" xr:uid="{898B3264-A271-49B4-ACA2-54D3CE2F7DEA}"/>
    <cellStyle name="SAPBEXaggDataEmph 15 3" xfId="9088" xr:uid="{00000000-0005-0000-0000-000054250000}"/>
    <cellStyle name="SAPBEXaggDataEmph 15 3 2" xfId="20488" xr:uid="{5C0E4D89-4161-451D-8777-C87C4170A9E3}"/>
    <cellStyle name="SAPBEXaggDataEmph 15 4" xfId="9089" xr:uid="{00000000-0005-0000-0000-000055250000}"/>
    <cellStyle name="SAPBEXaggDataEmph 15 4 2" xfId="20489" xr:uid="{4F7CC0CC-F076-4F66-A460-956CD2D28120}"/>
    <cellStyle name="SAPBEXaggDataEmph 15 5" xfId="9090" xr:uid="{00000000-0005-0000-0000-000056250000}"/>
    <cellStyle name="SAPBEXaggDataEmph 15 5 2" xfId="20490" xr:uid="{4B343389-3327-4340-83DF-28E8A54C98BA}"/>
    <cellStyle name="SAPBEXaggDataEmph 15 6" xfId="9091" xr:uid="{00000000-0005-0000-0000-000057250000}"/>
    <cellStyle name="SAPBEXaggDataEmph 15 6 2" xfId="20491" xr:uid="{F49EA30F-C7E3-4E9A-9F28-D277886935EB}"/>
    <cellStyle name="SAPBEXaggDataEmph 15 7" xfId="20482" xr:uid="{98F2D57D-0975-4F21-9F72-A31DBBE7C542}"/>
    <cellStyle name="SAPBEXaggDataEmph 16" xfId="9092" xr:uid="{00000000-0005-0000-0000-000058250000}"/>
    <cellStyle name="SAPBEXaggDataEmph 16 2" xfId="20492" xr:uid="{B30652FC-D6D2-4C87-AC59-711BCBFFDC1D}"/>
    <cellStyle name="SAPBEXaggDataEmph 17" xfId="9093" xr:uid="{00000000-0005-0000-0000-000059250000}"/>
    <cellStyle name="SAPBEXaggDataEmph 17 2" xfId="20493" xr:uid="{A9D9267A-D712-4CB4-9A74-6AAF1DF22C27}"/>
    <cellStyle name="SAPBEXaggDataEmph 18" xfId="9094" xr:uid="{00000000-0005-0000-0000-00005A250000}"/>
    <cellStyle name="SAPBEXaggDataEmph 18 2" xfId="20494" xr:uid="{103ECC6F-7E2F-485E-A8A5-86A49D0C72C3}"/>
    <cellStyle name="SAPBEXaggDataEmph 19" xfId="9095" xr:uid="{00000000-0005-0000-0000-00005B250000}"/>
    <cellStyle name="SAPBEXaggDataEmph 19 2" xfId="20495" xr:uid="{09636C02-D894-4B5F-B0AF-23B00FA04731}"/>
    <cellStyle name="SAPBEXaggDataEmph 2" xfId="9096" xr:uid="{00000000-0005-0000-0000-00005C250000}"/>
    <cellStyle name="SAPBEXaggDataEmph 2 2" xfId="9097" xr:uid="{00000000-0005-0000-0000-00005D250000}"/>
    <cellStyle name="SAPBEXaggDataEmph 2 2 2" xfId="9098" xr:uid="{00000000-0005-0000-0000-00005E250000}"/>
    <cellStyle name="SAPBEXaggDataEmph 2 2 2 2" xfId="20498" xr:uid="{3D78BB9B-6309-4C90-A1B8-AB06F4D993AA}"/>
    <cellStyle name="SAPBEXaggDataEmph 2 2 3" xfId="9099" xr:uid="{00000000-0005-0000-0000-00005F250000}"/>
    <cellStyle name="SAPBEXaggDataEmph 2 2 3 2" xfId="20499" xr:uid="{210F2F20-4334-4CDD-AF8C-CDE06B2426DE}"/>
    <cellStyle name="SAPBEXaggDataEmph 2 2 4" xfId="9100" xr:uid="{00000000-0005-0000-0000-000060250000}"/>
    <cellStyle name="SAPBEXaggDataEmph 2 2 4 2" xfId="20500" xr:uid="{3B3C2C98-1491-405E-8735-5CE8A743C970}"/>
    <cellStyle name="SAPBEXaggDataEmph 2 2 5" xfId="9101" xr:uid="{00000000-0005-0000-0000-000061250000}"/>
    <cellStyle name="SAPBEXaggDataEmph 2 2 5 2" xfId="20501" xr:uid="{FF5DF3A8-37A2-4C81-838E-108692045F3C}"/>
    <cellStyle name="SAPBEXaggDataEmph 2 2 6" xfId="20497" xr:uid="{594C2B74-5803-46D3-8813-ABCB9379425E}"/>
    <cellStyle name="SAPBEXaggDataEmph 2 3" xfId="9102" xr:uid="{00000000-0005-0000-0000-000062250000}"/>
    <cellStyle name="SAPBEXaggDataEmph 2 3 2" xfId="20502" xr:uid="{CD3ADCB2-0ECB-440B-87B7-36A57667E506}"/>
    <cellStyle name="SAPBEXaggDataEmph 2 4" xfId="9103" xr:uid="{00000000-0005-0000-0000-000063250000}"/>
    <cellStyle name="SAPBEXaggDataEmph 2 4 2" xfId="20503" xr:uid="{D4BA7B5F-92F1-4A62-A2D7-D8FE11D1DE4C}"/>
    <cellStyle name="SAPBEXaggDataEmph 2 5" xfId="9104" xr:uid="{00000000-0005-0000-0000-000064250000}"/>
    <cellStyle name="SAPBEXaggDataEmph 2 5 2" xfId="20504" xr:uid="{92AFC841-21FC-45C4-8AA3-C096E2BA8098}"/>
    <cellStyle name="SAPBEXaggDataEmph 2 6" xfId="9105" xr:uid="{00000000-0005-0000-0000-000065250000}"/>
    <cellStyle name="SAPBEXaggDataEmph 2 6 2" xfId="20505" xr:uid="{1944F7BD-8887-405C-BA24-D7D770CE74D4}"/>
    <cellStyle name="SAPBEXaggDataEmph 2 7" xfId="20496" xr:uid="{2E0D33C3-8336-4A22-A1AB-04A4CF5E1866}"/>
    <cellStyle name="SAPBEXaggDataEmph 20" xfId="15018" xr:uid="{00000000-0005-0000-0000-000066250000}"/>
    <cellStyle name="SAPBEXaggDataEmph 20 2" xfId="25748" xr:uid="{410CA923-E63E-4CF4-BB4C-9FBE34CA6216}"/>
    <cellStyle name="SAPBEXaggDataEmph 21" xfId="20431" xr:uid="{B3338735-394E-4CE5-BB3E-22B997B25967}"/>
    <cellStyle name="SAPBEXaggDataEmph 3" xfId="9106" xr:uid="{00000000-0005-0000-0000-000067250000}"/>
    <cellStyle name="SAPBEXaggDataEmph 3 2" xfId="9107" xr:uid="{00000000-0005-0000-0000-000068250000}"/>
    <cellStyle name="SAPBEXaggDataEmph 3 2 2" xfId="9108" xr:uid="{00000000-0005-0000-0000-000069250000}"/>
    <cellStyle name="SAPBEXaggDataEmph 3 2 2 2" xfId="20508" xr:uid="{7B3A8560-3F36-4595-807D-06EC9EF4CADE}"/>
    <cellStyle name="SAPBEXaggDataEmph 3 2 3" xfId="9109" xr:uid="{00000000-0005-0000-0000-00006A250000}"/>
    <cellStyle name="SAPBEXaggDataEmph 3 2 3 2" xfId="20509" xr:uid="{36E6AF9C-51FC-4816-9391-00741A09D4A3}"/>
    <cellStyle name="SAPBEXaggDataEmph 3 2 4" xfId="9110" xr:uid="{00000000-0005-0000-0000-00006B250000}"/>
    <cellStyle name="SAPBEXaggDataEmph 3 2 4 2" xfId="20510" xr:uid="{7441E9E4-8C5B-483C-8A94-AE23434F81D2}"/>
    <cellStyle name="SAPBEXaggDataEmph 3 2 5" xfId="9111" xr:uid="{00000000-0005-0000-0000-00006C250000}"/>
    <cellStyle name="SAPBEXaggDataEmph 3 2 5 2" xfId="20511" xr:uid="{80341DA1-B59F-402E-8EC9-2A1E211C6BC9}"/>
    <cellStyle name="SAPBEXaggDataEmph 3 2 6" xfId="20507" xr:uid="{9F7501C4-FD16-42C5-8B22-57CFB2424EDF}"/>
    <cellStyle name="SAPBEXaggDataEmph 3 3" xfId="9112" xr:uid="{00000000-0005-0000-0000-00006D250000}"/>
    <cellStyle name="SAPBEXaggDataEmph 3 3 2" xfId="20512" xr:uid="{FEC31D0E-B3EF-4D81-BBE3-53BD29EFA6F0}"/>
    <cellStyle name="SAPBEXaggDataEmph 3 4" xfId="9113" xr:uid="{00000000-0005-0000-0000-00006E250000}"/>
    <cellStyle name="SAPBEXaggDataEmph 3 4 2" xfId="20513" xr:uid="{3483E440-1BF3-42D0-8CA6-8985F1711B2C}"/>
    <cellStyle name="SAPBEXaggDataEmph 3 5" xfId="9114" xr:uid="{00000000-0005-0000-0000-00006F250000}"/>
    <cellStyle name="SAPBEXaggDataEmph 3 5 2" xfId="20514" xr:uid="{1315543C-BEDE-4AD6-9961-FBA59DFB5C55}"/>
    <cellStyle name="SAPBEXaggDataEmph 3 6" xfId="9115" xr:uid="{00000000-0005-0000-0000-000070250000}"/>
    <cellStyle name="SAPBEXaggDataEmph 3 6 2" xfId="20515" xr:uid="{4737F672-D879-4D0F-B9BB-F106B7E207CF}"/>
    <cellStyle name="SAPBEXaggDataEmph 3 7" xfId="20506" xr:uid="{218FAE11-5AE6-4382-AF92-42EBBB12C816}"/>
    <cellStyle name="SAPBEXaggDataEmph 4" xfId="9116" xr:uid="{00000000-0005-0000-0000-000071250000}"/>
    <cellStyle name="SAPBEXaggDataEmph 4 2" xfId="9117" xr:uid="{00000000-0005-0000-0000-000072250000}"/>
    <cellStyle name="SAPBEXaggDataEmph 4 2 2" xfId="9118" xr:uid="{00000000-0005-0000-0000-000073250000}"/>
    <cellStyle name="SAPBEXaggDataEmph 4 2 2 2" xfId="20518" xr:uid="{7AAA1625-ACBB-4872-81A6-DB9B0EEB11F8}"/>
    <cellStyle name="SAPBEXaggDataEmph 4 2 3" xfId="9119" xr:uid="{00000000-0005-0000-0000-000074250000}"/>
    <cellStyle name="SAPBEXaggDataEmph 4 2 3 2" xfId="20519" xr:uid="{7840A44D-1583-4C8F-B86D-0215AA839508}"/>
    <cellStyle name="SAPBEXaggDataEmph 4 2 4" xfId="9120" xr:uid="{00000000-0005-0000-0000-000075250000}"/>
    <cellStyle name="SAPBEXaggDataEmph 4 2 4 2" xfId="20520" xr:uid="{6F46ED04-7A7C-4415-B77E-7FE85B618FC0}"/>
    <cellStyle name="SAPBEXaggDataEmph 4 2 5" xfId="9121" xr:uid="{00000000-0005-0000-0000-000076250000}"/>
    <cellStyle name="SAPBEXaggDataEmph 4 2 5 2" xfId="20521" xr:uid="{006594B0-E35D-4B68-87E7-7AC584F3AB31}"/>
    <cellStyle name="SAPBEXaggDataEmph 4 2 6" xfId="20517" xr:uid="{69EC176E-422A-4BC7-A67B-2E940C0D5D94}"/>
    <cellStyle name="SAPBEXaggDataEmph 4 3" xfId="9122" xr:uid="{00000000-0005-0000-0000-000077250000}"/>
    <cellStyle name="SAPBEXaggDataEmph 4 3 2" xfId="20522" xr:uid="{7D63C2E8-A62B-4E34-8C28-3D8415FB69C4}"/>
    <cellStyle name="SAPBEXaggDataEmph 4 4" xfId="9123" xr:uid="{00000000-0005-0000-0000-000078250000}"/>
    <cellStyle name="SAPBEXaggDataEmph 4 4 2" xfId="20523" xr:uid="{72E96FCA-9BC1-4DFE-8640-DF4366CEED48}"/>
    <cellStyle name="SAPBEXaggDataEmph 4 5" xfId="9124" xr:uid="{00000000-0005-0000-0000-000079250000}"/>
    <cellStyle name="SAPBEXaggDataEmph 4 5 2" xfId="20524" xr:uid="{E8929E43-CEE5-486B-8E80-9BE1A94D0C60}"/>
    <cellStyle name="SAPBEXaggDataEmph 4 6" xfId="9125" xr:uid="{00000000-0005-0000-0000-00007A250000}"/>
    <cellStyle name="SAPBEXaggDataEmph 4 6 2" xfId="20525" xr:uid="{54CA5B16-E479-4ADD-924A-017797396970}"/>
    <cellStyle name="SAPBEXaggDataEmph 4 7" xfId="20516" xr:uid="{823E4044-493D-45F0-ADBA-9CA3957EDEE6}"/>
    <cellStyle name="SAPBEXaggDataEmph 5" xfId="9126" xr:uid="{00000000-0005-0000-0000-00007B250000}"/>
    <cellStyle name="SAPBEXaggDataEmph 5 2" xfId="9127" xr:uid="{00000000-0005-0000-0000-00007C250000}"/>
    <cellStyle name="SAPBEXaggDataEmph 5 2 2" xfId="9128" xr:uid="{00000000-0005-0000-0000-00007D250000}"/>
    <cellStyle name="SAPBEXaggDataEmph 5 2 2 2" xfId="20528" xr:uid="{9B0A556F-9BAF-4083-8F99-4E9979067135}"/>
    <cellStyle name="SAPBEXaggDataEmph 5 2 3" xfId="9129" xr:uid="{00000000-0005-0000-0000-00007E250000}"/>
    <cellStyle name="SAPBEXaggDataEmph 5 2 3 2" xfId="20529" xr:uid="{3E21C0D7-6788-4276-81A0-2C436771D8BB}"/>
    <cellStyle name="SAPBEXaggDataEmph 5 2 4" xfId="9130" xr:uid="{00000000-0005-0000-0000-00007F250000}"/>
    <cellStyle name="SAPBEXaggDataEmph 5 2 4 2" xfId="20530" xr:uid="{BB9E99C3-67A4-4978-A7D0-C561DBDC1950}"/>
    <cellStyle name="SAPBEXaggDataEmph 5 2 5" xfId="9131" xr:uid="{00000000-0005-0000-0000-000080250000}"/>
    <cellStyle name="SAPBEXaggDataEmph 5 2 5 2" xfId="20531" xr:uid="{68F6563A-EC67-4F35-9100-8BD282C6BF03}"/>
    <cellStyle name="SAPBEXaggDataEmph 5 2 6" xfId="20527" xr:uid="{3D395F68-C2AD-4328-82D7-4D2C2F2BA08F}"/>
    <cellStyle name="SAPBEXaggDataEmph 5 3" xfId="9132" xr:uid="{00000000-0005-0000-0000-000081250000}"/>
    <cellStyle name="SAPBEXaggDataEmph 5 3 2" xfId="20532" xr:uid="{4EB879B1-378D-4BFB-855C-A8B2A13062D9}"/>
    <cellStyle name="SAPBEXaggDataEmph 5 4" xfId="9133" xr:uid="{00000000-0005-0000-0000-000082250000}"/>
    <cellStyle name="SAPBEXaggDataEmph 5 4 2" xfId="20533" xr:uid="{C722036A-AF90-4A1B-A903-70B59CCBAA67}"/>
    <cellStyle name="SAPBEXaggDataEmph 5 5" xfId="9134" xr:uid="{00000000-0005-0000-0000-000083250000}"/>
    <cellStyle name="SAPBEXaggDataEmph 5 5 2" xfId="20534" xr:uid="{B8D13328-A199-4362-89F0-ED777B8824A8}"/>
    <cellStyle name="SAPBEXaggDataEmph 5 6" xfId="9135" xr:uid="{00000000-0005-0000-0000-000084250000}"/>
    <cellStyle name="SAPBEXaggDataEmph 5 6 2" xfId="20535" xr:uid="{66E3B45D-6E1B-4C74-85C2-D63830C01FDE}"/>
    <cellStyle name="SAPBEXaggDataEmph 5 7" xfId="20526" xr:uid="{5B3E1FD2-348C-4361-A90E-49857F6B0F4E}"/>
    <cellStyle name="SAPBEXaggDataEmph 6" xfId="9136" xr:uid="{00000000-0005-0000-0000-000085250000}"/>
    <cellStyle name="SAPBEXaggDataEmph 6 2" xfId="9137" xr:uid="{00000000-0005-0000-0000-000086250000}"/>
    <cellStyle name="SAPBEXaggDataEmph 6 2 2" xfId="9138" xr:uid="{00000000-0005-0000-0000-000087250000}"/>
    <cellStyle name="SAPBEXaggDataEmph 6 2 2 2" xfId="20538" xr:uid="{B3171005-6D72-4399-9E72-9819E65AB699}"/>
    <cellStyle name="SAPBEXaggDataEmph 6 2 3" xfId="9139" xr:uid="{00000000-0005-0000-0000-000088250000}"/>
    <cellStyle name="SAPBEXaggDataEmph 6 2 3 2" xfId="20539" xr:uid="{5275DB35-75E6-44D2-BCAA-77221ACEAB05}"/>
    <cellStyle name="SAPBEXaggDataEmph 6 2 4" xfId="9140" xr:uid="{00000000-0005-0000-0000-000089250000}"/>
    <cellStyle name="SAPBEXaggDataEmph 6 2 4 2" xfId="20540" xr:uid="{7724EEDC-23F5-424B-B69F-0205ABD92702}"/>
    <cellStyle name="SAPBEXaggDataEmph 6 2 5" xfId="9141" xr:uid="{00000000-0005-0000-0000-00008A250000}"/>
    <cellStyle name="SAPBEXaggDataEmph 6 2 5 2" xfId="20541" xr:uid="{C50500C2-C898-48D7-BC63-9FA578D9558B}"/>
    <cellStyle name="SAPBEXaggDataEmph 6 2 6" xfId="20537" xr:uid="{405A78C2-AA00-4137-82E8-F26ABA7A4C29}"/>
    <cellStyle name="SAPBEXaggDataEmph 6 3" xfId="9142" xr:uid="{00000000-0005-0000-0000-00008B250000}"/>
    <cellStyle name="SAPBEXaggDataEmph 6 3 2" xfId="20542" xr:uid="{D80F22F7-DDDA-42EC-A6C6-28397E947CEE}"/>
    <cellStyle name="SAPBEXaggDataEmph 6 4" xfId="9143" xr:uid="{00000000-0005-0000-0000-00008C250000}"/>
    <cellStyle name="SAPBEXaggDataEmph 6 4 2" xfId="20543" xr:uid="{FC8388F7-16E3-4DB6-88B5-F7A5A7BEF82E}"/>
    <cellStyle name="SAPBEXaggDataEmph 6 5" xfId="9144" xr:uid="{00000000-0005-0000-0000-00008D250000}"/>
    <cellStyle name="SAPBEXaggDataEmph 6 5 2" xfId="20544" xr:uid="{9261FB21-FE27-4177-9F83-2500FF3C7891}"/>
    <cellStyle name="SAPBEXaggDataEmph 6 6" xfId="9145" xr:uid="{00000000-0005-0000-0000-00008E250000}"/>
    <cellStyle name="SAPBEXaggDataEmph 6 6 2" xfId="20545" xr:uid="{EEA11092-AEEF-4B67-899E-1CB02905DE80}"/>
    <cellStyle name="SAPBEXaggDataEmph 6 7" xfId="20536" xr:uid="{EF0CB4E5-07C5-49A3-B009-50B7065554AE}"/>
    <cellStyle name="SAPBEXaggDataEmph 7" xfId="9146" xr:uid="{00000000-0005-0000-0000-00008F250000}"/>
    <cellStyle name="SAPBEXaggDataEmph 7 2" xfId="9147" xr:uid="{00000000-0005-0000-0000-000090250000}"/>
    <cellStyle name="SAPBEXaggDataEmph 7 2 2" xfId="9148" xr:uid="{00000000-0005-0000-0000-000091250000}"/>
    <cellStyle name="SAPBEXaggDataEmph 7 2 2 2" xfId="20548" xr:uid="{3B763A04-BBDB-4DB1-B68D-7EAC0A140B6F}"/>
    <cellStyle name="SAPBEXaggDataEmph 7 2 3" xfId="9149" xr:uid="{00000000-0005-0000-0000-000092250000}"/>
    <cellStyle name="SAPBEXaggDataEmph 7 2 3 2" xfId="20549" xr:uid="{30D51A24-F52A-4A12-BBB9-994BDBA15A13}"/>
    <cellStyle name="SAPBEXaggDataEmph 7 2 4" xfId="9150" xr:uid="{00000000-0005-0000-0000-000093250000}"/>
    <cellStyle name="SAPBEXaggDataEmph 7 2 4 2" xfId="20550" xr:uid="{C80CBC7F-8F34-4FE8-8FEB-B805ECD00C65}"/>
    <cellStyle name="SAPBEXaggDataEmph 7 2 5" xfId="9151" xr:uid="{00000000-0005-0000-0000-000094250000}"/>
    <cellStyle name="SAPBEXaggDataEmph 7 2 5 2" xfId="20551" xr:uid="{85922EAC-B9AB-410C-8025-B3F30886830B}"/>
    <cellStyle name="SAPBEXaggDataEmph 7 2 6" xfId="20547" xr:uid="{B880C0D4-BD58-4169-B3EE-669E0566FD4D}"/>
    <cellStyle name="SAPBEXaggDataEmph 7 3" xfId="9152" xr:uid="{00000000-0005-0000-0000-000095250000}"/>
    <cellStyle name="SAPBEXaggDataEmph 7 3 2" xfId="20552" xr:uid="{1D7DCDC7-2C9D-49B2-B559-86EE65A59DD5}"/>
    <cellStyle name="SAPBEXaggDataEmph 7 4" xfId="9153" xr:uid="{00000000-0005-0000-0000-000096250000}"/>
    <cellStyle name="SAPBEXaggDataEmph 7 4 2" xfId="20553" xr:uid="{3476ABE0-F687-4F85-976B-262164075F6A}"/>
    <cellStyle name="SAPBEXaggDataEmph 7 5" xfId="9154" xr:uid="{00000000-0005-0000-0000-000097250000}"/>
    <cellStyle name="SAPBEXaggDataEmph 7 5 2" xfId="20554" xr:uid="{7290E6A6-24D4-466A-A91B-5D6ACD097C95}"/>
    <cellStyle name="SAPBEXaggDataEmph 7 6" xfId="9155" xr:uid="{00000000-0005-0000-0000-000098250000}"/>
    <cellStyle name="SAPBEXaggDataEmph 7 6 2" xfId="20555" xr:uid="{1E874373-BB51-430E-9D8E-06099CC9B76B}"/>
    <cellStyle name="SAPBEXaggDataEmph 7 7" xfId="20546" xr:uid="{3B7D7444-F02A-439C-920B-6C0460CD5BEF}"/>
    <cellStyle name="SAPBEXaggDataEmph 8" xfId="9156" xr:uid="{00000000-0005-0000-0000-000099250000}"/>
    <cellStyle name="SAPBEXaggDataEmph 8 2" xfId="9157" xr:uid="{00000000-0005-0000-0000-00009A250000}"/>
    <cellStyle name="SAPBEXaggDataEmph 8 2 2" xfId="9158" xr:uid="{00000000-0005-0000-0000-00009B250000}"/>
    <cellStyle name="SAPBEXaggDataEmph 8 2 2 2" xfId="20558" xr:uid="{918422F7-3452-4E3E-A2A5-F5E0807D82F4}"/>
    <cellStyle name="SAPBEXaggDataEmph 8 2 3" xfId="9159" xr:uid="{00000000-0005-0000-0000-00009C250000}"/>
    <cellStyle name="SAPBEXaggDataEmph 8 2 3 2" xfId="20559" xr:uid="{53358BA7-E70C-4F14-8963-8229B0AA03E3}"/>
    <cellStyle name="SAPBEXaggDataEmph 8 2 4" xfId="9160" xr:uid="{00000000-0005-0000-0000-00009D250000}"/>
    <cellStyle name="SAPBEXaggDataEmph 8 2 4 2" xfId="20560" xr:uid="{67D378B6-73D5-4788-B3D1-6CC00B9BE7DF}"/>
    <cellStyle name="SAPBEXaggDataEmph 8 2 5" xfId="9161" xr:uid="{00000000-0005-0000-0000-00009E250000}"/>
    <cellStyle name="SAPBEXaggDataEmph 8 2 5 2" xfId="20561" xr:uid="{5B1776F4-ED0D-427B-9CD6-8B513A61BC2C}"/>
    <cellStyle name="SAPBEXaggDataEmph 8 2 6" xfId="20557" xr:uid="{B451F399-FBA3-4F7B-AA88-2766889968E0}"/>
    <cellStyle name="SAPBEXaggDataEmph 8 3" xfId="9162" xr:uid="{00000000-0005-0000-0000-00009F250000}"/>
    <cellStyle name="SAPBEXaggDataEmph 8 3 2" xfId="20562" xr:uid="{715D13E2-D13A-41E2-B39A-530E959EE7BB}"/>
    <cellStyle name="SAPBEXaggDataEmph 8 4" xfId="9163" xr:uid="{00000000-0005-0000-0000-0000A0250000}"/>
    <cellStyle name="SAPBEXaggDataEmph 8 4 2" xfId="20563" xr:uid="{92FDAEFE-2F14-4C7C-A2A2-C20D1B0BE07B}"/>
    <cellStyle name="SAPBEXaggDataEmph 8 5" xfId="9164" xr:uid="{00000000-0005-0000-0000-0000A1250000}"/>
    <cellStyle name="SAPBEXaggDataEmph 8 5 2" xfId="20564" xr:uid="{6EFFBC03-D3CD-426D-B206-2DF6D4ABC59C}"/>
    <cellStyle name="SAPBEXaggDataEmph 8 6" xfId="9165" xr:uid="{00000000-0005-0000-0000-0000A2250000}"/>
    <cellStyle name="SAPBEXaggDataEmph 8 6 2" xfId="20565" xr:uid="{DB88C6A3-EFDC-41BB-931F-C5CFB5FEC6AD}"/>
    <cellStyle name="SAPBEXaggDataEmph 8 7" xfId="20556" xr:uid="{35A09A7C-6CDA-4752-9CC7-0C5FB1704D01}"/>
    <cellStyle name="SAPBEXaggDataEmph 9" xfId="9166" xr:uid="{00000000-0005-0000-0000-0000A3250000}"/>
    <cellStyle name="SAPBEXaggDataEmph 9 2" xfId="9167" xr:uid="{00000000-0005-0000-0000-0000A4250000}"/>
    <cellStyle name="SAPBEXaggDataEmph 9 2 2" xfId="9168" xr:uid="{00000000-0005-0000-0000-0000A5250000}"/>
    <cellStyle name="SAPBEXaggDataEmph 9 2 2 2" xfId="20568" xr:uid="{4AECFF5B-FC77-459A-A7EF-FAB8BC783272}"/>
    <cellStyle name="SAPBEXaggDataEmph 9 2 3" xfId="9169" xr:uid="{00000000-0005-0000-0000-0000A6250000}"/>
    <cellStyle name="SAPBEXaggDataEmph 9 2 3 2" xfId="20569" xr:uid="{29236FEF-4626-43D1-9472-B1393235CBBC}"/>
    <cellStyle name="SAPBEXaggDataEmph 9 2 4" xfId="9170" xr:uid="{00000000-0005-0000-0000-0000A7250000}"/>
    <cellStyle name="SAPBEXaggDataEmph 9 2 4 2" xfId="20570" xr:uid="{7A964BB7-FD40-4EE7-BCE2-9266E9B44FD7}"/>
    <cellStyle name="SAPBEXaggDataEmph 9 2 5" xfId="9171" xr:uid="{00000000-0005-0000-0000-0000A8250000}"/>
    <cellStyle name="SAPBEXaggDataEmph 9 2 5 2" xfId="20571" xr:uid="{B9E78976-3D26-4315-B09A-068426B04163}"/>
    <cellStyle name="SAPBEXaggDataEmph 9 2 6" xfId="20567" xr:uid="{FA4EEB5E-955B-4E2A-9D18-9B59EC774C0F}"/>
    <cellStyle name="SAPBEXaggDataEmph 9 3" xfId="9172" xr:uid="{00000000-0005-0000-0000-0000A9250000}"/>
    <cellStyle name="SAPBEXaggDataEmph 9 3 2" xfId="20572" xr:uid="{94B0CF9D-DB88-4CCA-B073-5BF3290E1353}"/>
    <cellStyle name="SAPBEXaggDataEmph 9 4" xfId="9173" xr:uid="{00000000-0005-0000-0000-0000AA250000}"/>
    <cellStyle name="SAPBEXaggDataEmph 9 4 2" xfId="20573" xr:uid="{67035BAC-22CC-42E4-8909-2B2DC75BA6BF}"/>
    <cellStyle name="SAPBEXaggDataEmph 9 5" xfId="9174" xr:uid="{00000000-0005-0000-0000-0000AB250000}"/>
    <cellStyle name="SAPBEXaggDataEmph 9 5 2" xfId="20574" xr:uid="{D97A87F9-B4AF-4BC8-AC0D-AC26B5A3271D}"/>
    <cellStyle name="SAPBEXaggDataEmph 9 6" xfId="9175" xr:uid="{00000000-0005-0000-0000-0000AC250000}"/>
    <cellStyle name="SAPBEXaggDataEmph 9 6 2" xfId="20575" xr:uid="{BA1188BC-97D0-45E3-B006-A727D96BCC70}"/>
    <cellStyle name="SAPBEXaggDataEmph 9 7" xfId="20566" xr:uid="{7495C275-5E35-4E5A-9E41-33F98A80B3F3}"/>
    <cellStyle name="SAPBEXaggDataEmph_KTR An-Abflug" xfId="14684" xr:uid="{00000000-0005-0000-0000-0000AD250000}"/>
    <cellStyle name="SAPBEXaggItem" xfId="9176" xr:uid="{00000000-0005-0000-0000-0000AE250000}"/>
    <cellStyle name="SAPBEXaggItem 10" xfId="9177" xr:uid="{00000000-0005-0000-0000-0000AF250000}"/>
    <cellStyle name="SAPBEXaggItem 10 2" xfId="9178" xr:uid="{00000000-0005-0000-0000-0000B0250000}"/>
    <cellStyle name="SAPBEXaggItem 10 2 2" xfId="9179" xr:uid="{00000000-0005-0000-0000-0000B1250000}"/>
    <cellStyle name="SAPBEXaggItem 10 2 2 2" xfId="20579" xr:uid="{CE815F33-02BC-4A1B-9D84-1EF1F0128B26}"/>
    <cellStyle name="SAPBEXaggItem 10 2 3" xfId="9180" xr:uid="{00000000-0005-0000-0000-0000B2250000}"/>
    <cellStyle name="SAPBEXaggItem 10 2 3 2" xfId="20580" xr:uid="{4604E203-154C-48E8-974B-307012301090}"/>
    <cellStyle name="SAPBEXaggItem 10 2 4" xfId="9181" xr:uid="{00000000-0005-0000-0000-0000B3250000}"/>
    <cellStyle name="SAPBEXaggItem 10 2 4 2" xfId="20581" xr:uid="{3434D330-AE57-450E-B841-2828E23F7117}"/>
    <cellStyle name="SAPBEXaggItem 10 2 5" xfId="9182" xr:uid="{00000000-0005-0000-0000-0000B4250000}"/>
    <cellStyle name="SAPBEXaggItem 10 2 5 2" xfId="20582" xr:uid="{9F819D95-B461-45D8-8EDB-35B20381366A}"/>
    <cellStyle name="SAPBEXaggItem 10 2 6" xfId="20578" xr:uid="{6CD7191C-EB88-4FC9-A9B6-51B2A7821C31}"/>
    <cellStyle name="SAPBEXaggItem 10 3" xfId="9183" xr:uid="{00000000-0005-0000-0000-0000B5250000}"/>
    <cellStyle name="SAPBEXaggItem 10 3 2" xfId="20583" xr:uid="{EE92ADFA-E0E6-4771-B235-B1E92A76F2BE}"/>
    <cellStyle name="SAPBEXaggItem 10 4" xfId="9184" xr:uid="{00000000-0005-0000-0000-0000B6250000}"/>
    <cellStyle name="SAPBEXaggItem 10 4 2" xfId="20584" xr:uid="{1BC17DE8-6B38-4F56-877F-914ACCEDC83A}"/>
    <cellStyle name="SAPBEXaggItem 10 5" xfId="9185" xr:uid="{00000000-0005-0000-0000-0000B7250000}"/>
    <cellStyle name="SAPBEXaggItem 10 5 2" xfId="20585" xr:uid="{9B4A271B-0458-4506-9F01-30FE57C2B2DA}"/>
    <cellStyle name="SAPBEXaggItem 10 6" xfId="9186" xr:uid="{00000000-0005-0000-0000-0000B8250000}"/>
    <cellStyle name="SAPBEXaggItem 10 6 2" xfId="20586" xr:uid="{DFAC40F1-E67E-4829-B418-C356F6284CBB}"/>
    <cellStyle name="SAPBEXaggItem 10 7" xfId="20577" xr:uid="{41C5FD86-6BE9-41E3-85FB-432D0A6410EC}"/>
    <cellStyle name="SAPBEXaggItem 11" xfId="9187" xr:uid="{00000000-0005-0000-0000-0000B9250000}"/>
    <cellStyle name="SAPBEXaggItem 11 2" xfId="9188" xr:uid="{00000000-0005-0000-0000-0000BA250000}"/>
    <cellStyle name="SAPBEXaggItem 11 2 2" xfId="9189" xr:uid="{00000000-0005-0000-0000-0000BB250000}"/>
    <cellStyle name="SAPBEXaggItem 11 2 2 2" xfId="20589" xr:uid="{67282A46-00EA-447F-9455-0175E47E6A42}"/>
    <cellStyle name="SAPBEXaggItem 11 2 3" xfId="9190" xr:uid="{00000000-0005-0000-0000-0000BC250000}"/>
    <cellStyle name="SAPBEXaggItem 11 2 3 2" xfId="20590" xr:uid="{6AB05758-D669-4E0B-A250-1FD48E251FF1}"/>
    <cellStyle name="SAPBEXaggItem 11 2 4" xfId="9191" xr:uid="{00000000-0005-0000-0000-0000BD250000}"/>
    <cellStyle name="SAPBEXaggItem 11 2 4 2" xfId="20591" xr:uid="{333CB33D-364C-4FBA-BBAC-8FE3B6798782}"/>
    <cellStyle name="SAPBEXaggItem 11 2 5" xfId="9192" xr:uid="{00000000-0005-0000-0000-0000BE250000}"/>
    <cellStyle name="SAPBEXaggItem 11 2 5 2" xfId="20592" xr:uid="{CEB93789-E3B9-4D3D-B5F7-0905F92C056E}"/>
    <cellStyle name="SAPBEXaggItem 11 2 6" xfId="20588" xr:uid="{DB44CA10-6E14-43C4-857A-7C3F712D2569}"/>
    <cellStyle name="SAPBEXaggItem 11 3" xfId="9193" xr:uid="{00000000-0005-0000-0000-0000BF250000}"/>
    <cellStyle name="SAPBEXaggItem 11 3 2" xfId="20593" xr:uid="{B17861D4-6B85-463B-B984-5620EFC244E1}"/>
    <cellStyle name="SAPBEXaggItem 11 4" xfId="9194" xr:uid="{00000000-0005-0000-0000-0000C0250000}"/>
    <cellStyle name="SAPBEXaggItem 11 4 2" xfId="20594" xr:uid="{0B39523B-FFC7-4EF2-A959-336837B777C3}"/>
    <cellStyle name="SAPBEXaggItem 11 5" xfId="9195" xr:uid="{00000000-0005-0000-0000-0000C1250000}"/>
    <cellStyle name="SAPBEXaggItem 11 5 2" xfId="20595" xr:uid="{3AB84843-F069-438C-A17F-F9BACC3B93B6}"/>
    <cellStyle name="SAPBEXaggItem 11 6" xfId="9196" xr:uid="{00000000-0005-0000-0000-0000C2250000}"/>
    <cellStyle name="SAPBEXaggItem 11 6 2" xfId="20596" xr:uid="{910ED6B3-28A8-43CA-AF88-11E09F4662BE}"/>
    <cellStyle name="SAPBEXaggItem 11 7" xfId="20587" xr:uid="{93D4B736-4ED5-4EDD-B9E7-D95A7519B692}"/>
    <cellStyle name="SAPBEXaggItem 12" xfId="9197" xr:uid="{00000000-0005-0000-0000-0000C3250000}"/>
    <cellStyle name="SAPBEXaggItem 12 2" xfId="9198" xr:uid="{00000000-0005-0000-0000-0000C4250000}"/>
    <cellStyle name="SAPBEXaggItem 12 2 2" xfId="9199" xr:uid="{00000000-0005-0000-0000-0000C5250000}"/>
    <cellStyle name="SAPBEXaggItem 12 2 2 2" xfId="20599" xr:uid="{36DFB8EB-78AC-495F-A663-A916792FDCD4}"/>
    <cellStyle name="SAPBEXaggItem 12 2 3" xfId="9200" xr:uid="{00000000-0005-0000-0000-0000C6250000}"/>
    <cellStyle name="SAPBEXaggItem 12 2 3 2" xfId="20600" xr:uid="{D81171B5-D9A2-418E-988E-584B926079E3}"/>
    <cellStyle name="SAPBEXaggItem 12 2 4" xfId="9201" xr:uid="{00000000-0005-0000-0000-0000C7250000}"/>
    <cellStyle name="SAPBEXaggItem 12 2 4 2" xfId="20601" xr:uid="{CE3FBDB0-CEB8-4253-9AC3-4DB4EE8F7372}"/>
    <cellStyle name="SAPBEXaggItem 12 2 5" xfId="9202" xr:uid="{00000000-0005-0000-0000-0000C8250000}"/>
    <cellStyle name="SAPBEXaggItem 12 2 5 2" xfId="20602" xr:uid="{91057A59-20D4-4A2D-B2D1-7091BB09B448}"/>
    <cellStyle name="SAPBEXaggItem 12 2 6" xfId="20598" xr:uid="{AEC9D5ED-6E6A-4F7F-A1E5-A0ED917A2CE6}"/>
    <cellStyle name="SAPBEXaggItem 12 3" xfId="9203" xr:uid="{00000000-0005-0000-0000-0000C9250000}"/>
    <cellStyle name="SAPBEXaggItem 12 3 2" xfId="20603" xr:uid="{8F903686-E586-4952-9688-4D359E93B792}"/>
    <cellStyle name="SAPBEXaggItem 12 4" xfId="9204" xr:uid="{00000000-0005-0000-0000-0000CA250000}"/>
    <cellStyle name="SAPBEXaggItem 12 4 2" xfId="20604" xr:uid="{935CA397-994C-4E41-839E-57D8E8461911}"/>
    <cellStyle name="SAPBEXaggItem 12 5" xfId="9205" xr:uid="{00000000-0005-0000-0000-0000CB250000}"/>
    <cellStyle name="SAPBEXaggItem 12 5 2" xfId="20605" xr:uid="{19298CCA-3905-4932-91C8-68108CECD808}"/>
    <cellStyle name="SAPBEXaggItem 12 6" xfId="9206" xr:uid="{00000000-0005-0000-0000-0000CC250000}"/>
    <cellStyle name="SAPBEXaggItem 12 6 2" xfId="20606" xr:uid="{5ECF9254-D249-49A2-9FC4-D2943F0B7E79}"/>
    <cellStyle name="SAPBEXaggItem 12 7" xfId="20597" xr:uid="{7838C378-BA96-462F-9872-86C1DCC46576}"/>
    <cellStyle name="SAPBEXaggItem 13" xfId="9207" xr:uid="{00000000-0005-0000-0000-0000CD250000}"/>
    <cellStyle name="SAPBEXaggItem 13 2" xfId="9208" xr:uid="{00000000-0005-0000-0000-0000CE250000}"/>
    <cellStyle name="SAPBEXaggItem 13 2 2" xfId="9209" xr:uid="{00000000-0005-0000-0000-0000CF250000}"/>
    <cellStyle name="SAPBEXaggItem 13 2 2 2" xfId="20609" xr:uid="{3B020C9F-1D9E-4FDB-9756-5F406AAE33D4}"/>
    <cellStyle name="SAPBEXaggItem 13 2 3" xfId="9210" xr:uid="{00000000-0005-0000-0000-0000D0250000}"/>
    <cellStyle name="SAPBEXaggItem 13 2 3 2" xfId="20610" xr:uid="{5F4FD909-BA7E-4897-B132-858A11502D98}"/>
    <cellStyle name="SAPBEXaggItem 13 2 4" xfId="9211" xr:uid="{00000000-0005-0000-0000-0000D1250000}"/>
    <cellStyle name="SAPBEXaggItem 13 2 4 2" xfId="20611" xr:uid="{57B417D4-759E-40EB-9462-57FCD875127C}"/>
    <cellStyle name="SAPBEXaggItem 13 2 5" xfId="9212" xr:uid="{00000000-0005-0000-0000-0000D2250000}"/>
    <cellStyle name="SAPBEXaggItem 13 2 5 2" xfId="20612" xr:uid="{063D3C88-01F3-44BC-8B75-5E2D18CC6D1A}"/>
    <cellStyle name="SAPBEXaggItem 13 2 6" xfId="20608" xr:uid="{9C4CE7F2-0798-4A4C-AEE0-65A38AF0D21E}"/>
    <cellStyle name="SAPBEXaggItem 13 3" xfId="9213" xr:uid="{00000000-0005-0000-0000-0000D3250000}"/>
    <cellStyle name="SAPBEXaggItem 13 3 2" xfId="20613" xr:uid="{35CF8916-D161-43B1-B2A1-D447F5446037}"/>
    <cellStyle name="SAPBEXaggItem 13 4" xfId="9214" xr:uid="{00000000-0005-0000-0000-0000D4250000}"/>
    <cellStyle name="SAPBEXaggItem 13 4 2" xfId="20614" xr:uid="{A4AD5160-CC46-452D-B43F-69B9282F1B19}"/>
    <cellStyle name="SAPBEXaggItem 13 5" xfId="9215" xr:uid="{00000000-0005-0000-0000-0000D5250000}"/>
    <cellStyle name="SAPBEXaggItem 13 5 2" xfId="20615" xr:uid="{1F6ECE6B-4715-4D84-A2E6-A02FABB57705}"/>
    <cellStyle name="SAPBEXaggItem 13 6" xfId="9216" xr:uid="{00000000-0005-0000-0000-0000D6250000}"/>
    <cellStyle name="SAPBEXaggItem 13 6 2" xfId="20616" xr:uid="{A64666BE-E808-4839-AB97-1F711E8A15AF}"/>
    <cellStyle name="SAPBEXaggItem 13 7" xfId="20607" xr:uid="{2F76EC55-8623-4391-B6A4-E93A46D55E3B}"/>
    <cellStyle name="SAPBEXaggItem 14" xfId="9217" xr:uid="{00000000-0005-0000-0000-0000D7250000}"/>
    <cellStyle name="SAPBEXaggItem 14 2" xfId="9218" xr:uid="{00000000-0005-0000-0000-0000D8250000}"/>
    <cellStyle name="SAPBEXaggItem 14 2 2" xfId="9219" xr:uid="{00000000-0005-0000-0000-0000D9250000}"/>
    <cellStyle name="SAPBEXaggItem 14 2 2 2" xfId="20619" xr:uid="{5E19DB88-75CF-41EE-98D9-6326092C61C0}"/>
    <cellStyle name="SAPBEXaggItem 14 2 3" xfId="9220" xr:uid="{00000000-0005-0000-0000-0000DA250000}"/>
    <cellStyle name="SAPBEXaggItem 14 2 3 2" xfId="20620" xr:uid="{138108EF-B7B1-4344-B98F-0DCF6FB10A89}"/>
    <cellStyle name="SAPBEXaggItem 14 2 4" xfId="9221" xr:uid="{00000000-0005-0000-0000-0000DB250000}"/>
    <cellStyle name="SAPBEXaggItem 14 2 4 2" xfId="20621" xr:uid="{D5745B23-6DA3-4C18-8F92-DAA00F2C709F}"/>
    <cellStyle name="SAPBEXaggItem 14 2 5" xfId="9222" xr:uid="{00000000-0005-0000-0000-0000DC250000}"/>
    <cellStyle name="SAPBEXaggItem 14 2 5 2" xfId="20622" xr:uid="{6A323BFD-4689-4C5C-8FC7-B42350AD8459}"/>
    <cellStyle name="SAPBEXaggItem 14 2 6" xfId="20618" xr:uid="{82D4BCCA-DB75-4001-87D7-22553F130AAC}"/>
    <cellStyle name="SAPBEXaggItem 14 3" xfId="9223" xr:uid="{00000000-0005-0000-0000-0000DD250000}"/>
    <cellStyle name="SAPBEXaggItem 14 3 2" xfId="20623" xr:uid="{C9C7B0E4-556A-43E6-927A-1DB30F3508EA}"/>
    <cellStyle name="SAPBEXaggItem 14 4" xfId="9224" xr:uid="{00000000-0005-0000-0000-0000DE250000}"/>
    <cellStyle name="SAPBEXaggItem 14 4 2" xfId="20624" xr:uid="{8AD04234-2A06-45FA-9734-F8EBDD5CE162}"/>
    <cellStyle name="SAPBEXaggItem 14 5" xfId="9225" xr:uid="{00000000-0005-0000-0000-0000DF250000}"/>
    <cellStyle name="SAPBEXaggItem 14 5 2" xfId="20625" xr:uid="{8AEDCB9B-4070-4405-BDBB-346EA10A1A3D}"/>
    <cellStyle name="SAPBEXaggItem 14 6" xfId="9226" xr:uid="{00000000-0005-0000-0000-0000E0250000}"/>
    <cellStyle name="SAPBEXaggItem 14 6 2" xfId="20626" xr:uid="{962113B3-80B6-40BD-983A-C4A5D2D253DA}"/>
    <cellStyle name="SAPBEXaggItem 14 7" xfId="20617" xr:uid="{2EB31CDF-7B6A-489D-BA24-914A11BA7C01}"/>
    <cellStyle name="SAPBEXaggItem 15" xfId="9227" xr:uid="{00000000-0005-0000-0000-0000E1250000}"/>
    <cellStyle name="SAPBEXaggItem 15 2" xfId="9228" xr:uid="{00000000-0005-0000-0000-0000E2250000}"/>
    <cellStyle name="SAPBEXaggItem 15 2 2" xfId="9229" xr:uid="{00000000-0005-0000-0000-0000E3250000}"/>
    <cellStyle name="SAPBEXaggItem 15 2 2 2" xfId="20629" xr:uid="{F50A11AB-0374-4F4F-B9A0-12B6D4FB26E0}"/>
    <cellStyle name="SAPBEXaggItem 15 2 3" xfId="9230" xr:uid="{00000000-0005-0000-0000-0000E4250000}"/>
    <cellStyle name="SAPBEXaggItem 15 2 3 2" xfId="20630" xr:uid="{63D71627-7ED8-4E88-9A73-50FCFE0FEBEB}"/>
    <cellStyle name="SAPBEXaggItem 15 2 4" xfId="9231" xr:uid="{00000000-0005-0000-0000-0000E5250000}"/>
    <cellStyle name="SAPBEXaggItem 15 2 4 2" xfId="20631" xr:uid="{0DBBD431-01AA-48CE-88B8-2A6DCF6B1625}"/>
    <cellStyle name="SAPBEXaggItem 15 2 5" xfId="9232" xr:uid="{00000000-0005-0000-0000-0000E6250000}"/>
    <cellStyle name="SAPBEXaggItem 15 2 5 2" xfId="20632" xr:uid="{CC39E68D-E29D-409F-BAE3-89DDDC550D57}"/>
    <cellStyle name="SAPBEXaggItem 15 2 6" xfId="20628" xr:uid="{BAB4C0F6-38DE-42C1-A26E-E3B5562C478B}"/>
    <cellStyle name="SAPBEXaggItem 15 3" xfId="9233" xr:uid="{00000000-0005-0000-0000-0000E7250000}"/>
    <cellStyle name="SAPBEXaggItem 15 3 2" xfId="20633" xr:uid="{989271CC-FDB3-490F-A646-B321270C57BD}"/>
    <cellStyle name="SAPBEXaggItem 15 4" xfId="9234" xr:uid="{00000000-0005-0000-0000-0000E8250000}"/>
    <cellStyle name="SAPBEXaggItem 15 4 2" xfId="20634" xr:uid="{29976253-7F0A-46A6-8EA8-0BBE2B251AA7}"/>
    <cellStyle name="SAPBEXaggItem 15 5" xfId="9235" xr:uid="{00000000-0005-0000-0000-0000E9250000}"/>
    <cellStyle name="SAPBEXaggItem 15 5 2" xfId="20635" xr:uid="{99D9C8DC-2740-4C82-8585-A28FF01D38CD}"/>
    <cellStyle name="SAPBEXaggItem 15 6" xfId="9236" xr:uid="{00000000-0005-0000-0000-0000EA250000}"/>
    <cellStyle name="SAPBEXaggItem 15 6 2" xfId="20636" xr:uid="{F1AB4DC3-87BA-456E-B538-578E7D22CDCE}"/>
    <cellStyle name="SAPBEXaggItem 15 7" xfId="20627" xr:uid="{E87A0940-7D98-4706-9D00-275B165807C1}"/>
    <cellStyle name="SAPBEXaggItem 16" xfId="9237" xr:uid="{00000000-0005-0000-0000-0000EB250000}"/>
    <cellStyle name="SAPBEXaggItem 16 2" xfId="20637" xr:uid="{6AD2EC06-1D54-47D0-9D23-811B0194DDA0}"/>
    <cellStyle name="SAPBEXaggItem 17" xfId="9238" xr:uid="{00000000-0005-0000-0000-0000EC250000}"/>
    <cellStyle name="SAPBEXaggItem 17 2" xfId="20638" xr:uid="{1E981AF7-5369-422A-9D82-B3369465FF1A}"/>
    <cellStyle name="SAPBEXaggItem 18" xfId="9239" xr:uid="{00000000-0005-0000-0000-0000ED250000}"/>
    <cellStyle name="SAPBEXaggItem 18 2" xfId="20639" xr:uid="{6CCAFEBB-4F0B-455E-AB84-7D308D956606}"/>
    <cellStyle name="SAPBEXaggItem 19" xfId="9240" xr:uid="{00000000-0005-0000-0000-0000EE250000}"/>
    <cellStyle name="SAPBEXaggItem 19 2" xfId="20640" xr:uid="{5F9E0146-1E0E-4AC3-A6C3-E99781FD4A33}"/>
    <cellStyle name="SAPBEXaggItem 2" xfId="9241" xr:uid="{00000000-0005-0000-0000-0000EF250000}"/>
    <cellStyle name="SAPBEXaggItem 2 2" xfId="9242" xr:uid="{00000000-0005-0000-0000-0000F0250000}"/>
    <cellStyle name="SAPBEXaggItem 2 2 2" xfId="9243" xr:uid="{00000000-0005-0000-0000-0000F1250000}"/>
    <cellStyle name="SAPBEXaggItem 2 2 2 2" xfId="20643" xr:uid="{A3420AFF-21D3-4A2F-9A70-58253CC8C162}"/>
    <cellStyle name="SAPBEXaggItem 2 2 3" xfId="9244" xr:uid="{00000000-0005-0000-0000-0000F2250000}"/>
    <cellStyle name="SAPBEXaggItem 2 2 3 2" xfId="20644" xr:uid="{E6416752-600C-420C-B551-795CC4DE154F}"/>
    <cellStyle name="SAPBEXaggItem 2 2 4" xfId="9245" xr:uid="{00000000-0005-0000-0000-0000F3250000}"/>
    <cellStyle name="SAPBEXaggItem 2 2 4 2" xfId="20645" xr:uid="{E95E301C-B818-4C18-A0F6-EFE9DAFE7F3C}"/>
    <cellStyle name="SAPBEXaggItem 2 2 5" xfId="9246" xr:uid="{00000000-0005-0000-0000-0000F4250000}"/>
    <cellStyle name="SAPBEXaggItem 2 2 5 2" xfId="20646" xr:uid="{DBCC000D-5928-4750-883D-775242005477}"/>
    <cellStyle name="SAPBEXaggItem 2 2 6" xfId="20642" xr:uid="{339BF1DE-EC74-4D35-8F87-777C986FF7BD}"/>
    <cellStyle name="SAPBEXaggItem 2 3" xfId="9247" xr:uid="{00000000-0005-0000-0000-0000F5250000}"/>
    <cellStyle name="SAPBEXaggItem 2 3 2" xfId="20647" xr:uid="{6B3523C4-3550-4947-9287-312A80542285}"/>
    <cellStyle name="SAPBEXaggItem 2 4" xfId="9248" xr:uid="{00000000-0005-0000-0000-0000F6250000}"/>
    <cellStyle name="SAPBEXaggItem 2 4 2" xfId="20648" xr:uid="{0AAC8084-A1B1-44FB-ABE3-E5761988DE2C}"/>
    <cellStyle name="SAPBEXaggItem 2 5" xfId="9249" xr:uid="{00000000-0005-0000-0000-0000F7250000}"/>
    <cellStyle name="SAPBEXaggItem 2 5 2" xfId="20649" xr:uid="{AC322FD5-3EC9-4E65-9795-89342020D1C0}"/>
    <cellStyle name="SAPBEXaggItem 2 6" xfId="9250" xr:uid="{00000000-0005-0000-0000-0000F8250000}"/>
    <cellStyle name="SAPBEXaggItem 2 6 2" xfId="20650" xr:uid="{8053657A-F06B-4562-B682-67235863FBA6}"/>
    <cellStyle name="SAPBEXaggItem 2 7" xfId="20641" xr:uid="{02664686-AE7A-40D4-8621-F2856433E8CC}"/>
    <cellStyle name="SAPBEXaggItem 20" xfId="15019" xr:uid="{00000000-0005-0000-0000-0000F9250000}"/>
    <cellStyle name="SAPBEXaggItem 20 2" xfId="25749" xr:uid="{554AA8F3-2FFE-4A26-BF00-9513B6236FAC}"/>
    <cellStyle name="SAPBEXaggItem 21" xfId="20576" xr:uid="{0EA995ED-3376-4441-87DA-DF8045855BC8}"/>
    <cellStyle name="SAPBEXaggItem 3" xfId="9251" xr:uid="{00000000-0005-0000-0000-0000FA250000}"/>
    <cellStyle name="SAPBEXaggItem 3 2" xfId="9252" xr:uid="{00000000-0005-0000-0000-0000FB250000}"/>
    <cellStyle name="SAPBEXaggItem 3 2 2" xfId="9253" xr:uid="{00000000-0005-0000-0000-0000FC250000}"/>
    <cellStyle name="SAPBEXaggItem 3 2 2 2" xfId="20653" xr:uid="{856A8B3A-F9AD-4ED7-9E74-CEC5A2053602}"/>
    <cellStyle name="SAPBEXaggItem 3 2 3" xfId="9254" xr:uid="{00000000-0005-0000-0000-0000FD250000}"/>
    <cellStyle name="SAPBEXaggItem 3 2 3 2" xfId="20654" xr:uid="{629F27E5-8BB9-4E2F-9D66-60AA1AFB0F69}"/>
    <cellStyle name="SAPBEXaggItem 3 2 4" xfId="9255" xr:uid="{00000000-0005-0000-0000-0000FE250000}"/>
    <cellStyle name="SAPBEXaggItem 3 2 4 2" xfId="20655" xr:uid="{301E7906-678C-4786-8362-9EB777DDDACC}"/>
    <cellStyle name="SAPBEXaggItem 3 2 5" xfId="9256" xr:uid="{00000000-0005-0000-0000-0000FF250000}"/>
    <cellStyle name="SAPBEXaggItem 3 2 5 2" xfId="20656" xr:uid="{2ACB2B97-90D8-426E-B10C-31BBBB71A031}"/>
    <cellStyle name="SAPBEXaggItem 3 2 6" xfId="20652" xr:uid="{9F9BA025-E4B4-4130-82BF-B4CFB5817C74}"/>
    <cellStyle name="SAPBEXaggItem 3 3" xfId="9257" xr:uid="{00000000-0005-0000-0000-000000260000}"/>
    <cellStyle name="SAPBEXaggItem 3 3 2" xfId="20657" xr:uid="{275295B1-8FEE-48FD-AA6B-80B9938C1119}"/>
    <cellStyle name="SAPBEXaggItem 3 4" xfId="9258" xr:uid="{00000000-0005-0000-0000-000001260000}"/>
    <cellStyle name="SAPBEXaggItem 3 4 2" xfId="20658" xr:uid="{9025C1BC-0CC7-4F93-80D5-1232B62DDE4F}"/>
    <cellStyle name="SAPBEXaggItem 3 5" xfId="9259" xr:uid="{00000000-0005-0000-0000-000002260000}"/>
    <cellStyle name="SAPBEXaggItem 3 5 2" xfId="20659" xr:uid="{FDEEAEAD-87BE-4261-A140-1940D6647294}"/>
    <cellStyle name="SAPBEXaggItem 3 6" xfId="9260" xr:uid="{00000000-0005-0000-0000-000003260000}"/>
    <cellStyle name="SAPBEXaggItem 3 6 2" xfId="20660" xr:uid="{62313472-7ACD-44C7-BB90-2166DDC42D5B}"/>
    <cellStyle name="SAPBEXaggItem 3 7" xfId="20651" xr:uid="{C7E3A845-9FDC-44C9-AD89-D7296F0768E8}"/>
    <cellStyle name="SAPBEXaggItem 4" xfId="9261" xr:uid="{00000000-0005-0000-0000-000004260000}"/>
    <cellStyle name="SAPBEXaggItem 4 2" xfId="9262" xr:uid="{00000000-0005-0000-0000-000005260000}"/>
    <cellStyle name="SAPBEXaggItem 4 2 2" xfId="9263" xr:uid="{00000000-0005-0000-0000-000006260000}"/>
    <cellStyle name="SAPBEXaggItem 4 2 2 2" xfId="20663" xr:uid="{E170B45F-252B-453F-AB60-D1D6C3527391}"/>
    <cellStyle name="SAPBEXaggItem 4 2 3" xfId="9264" xr:uid="{00000000-0005-0000-0000-000007260000}"/>
    <cellStyle name="SAPBEXaggItem 4 2 3 2" xfId="20664" xr:uid="{55F99805-2AED-4A83-A793-F7229CEFD1C3}"/>
    <cellStyle name="SAPBEXaggItem 4 2 4" xfId="9265" xr:uid="{00000000-0005-0000-0000-000008260000}"/>
    <cellStyle name="SAPBEXaggItem 4 2 4 2" xfId="20665" xr:uid="{DBAEA7E3-542B-4590-B6C6-969BE8246D9E}"/>
    <cellStyle name="SAPBEXaggItem 4 2 5" xfId="9266" xr:uid="{00000000-0005-0000-0000-000009260000}"/>
    <cellStyle name="SAPBEXaggItem 4 2 5 2" xfId="20666" xr:uid="{A0D81E4C-F58E-4BC3-BFEB-C5CE57DE53C1}"/>
    <cellStyle name="SAPBEXaggItem 4 2 6" xfId="20662" xr:uid="{4FC4B074-DF3D-45CB-9B12-29E29EE9438B}"/>
    <cellStyle name="SAPBEXaggItem 4 3" xfId="9267" xr:uid="{00000000-0005-0000-0000-00000A260000}"/>
    <cellStyle name="SAPBEXaggItem 4 3 2" xfId="20667" xr:uid="{2B4A250C-3328-4F46-ACA3-441725EAB7CD}"/>
    <cellStyle name="SAPBEXaggItem 4 4" xfId="9268" xr:uid="{00000000-0005-0000-0000-00000B260000}"/>
    <cellStyle name="SAPBEXaggItem 4 4 2" xfId="20668" xr:uid="{5F55C3BD-F780-4388-80CC-72BEF31D6C1C}"/>
    <cellStyle name="SAPBEXaggItem 4 5" xfId="9269" xr:uid="{00000000-0005-0000-0000-00000C260000}"/>
    <cellStyle name="SAPBEXaggItem 4 5 2" xfId="20669" xr:uid="{9877E883-52DD-4296-BCDF-355349057016}"/>
    <cellStyle name="SAPBEXaggItem 4 6" xfId="9270" xr:uid="{00000000-0005-0000-0000-00000D260000}"/>
    <cellStyle name="SAPBEXaggItem 4 6 2" xfId="20670" xr:uid="{6869B708-E781-454E-8527-4EA29A8A67E1}"/>
    <cellStyle name="SAPBEXaggItem 4 7" xfId="20661" xr:uid="{D18D93A8-FB5F-4E2D-8FE3-FD27D7EC6147}"/>
    <cellStyle name="SAPBEXaggItem 5" xfId="9271" xr:uid="{00000000-0005-0000-0000-00000E260000}"/>
    <cellStyle name="SAPBEXaggItem 5 2" xfId="9272" xr:uid="{00000000-0005-0000-0000-00000F260000}"/>
    <cellStyle name="SAPBEXaggItem 5 2 2" xfId="9273" xr:uid="{00000000-0005-0000-0000-000010260000}"/>
    <cellStyle name="SAPBEXaggItem 5 2 2 2" xfId="20673" xr:uid="{183B1005-C0B7-48E9-891A-AD0C6613F7F7}"/>
    <cellStyle name="SAPBEXaggItem 5 2 3" xfId="9274" xr:uid="{00000000-0005-0000-0000-000011260000}"/>
    <cellStyle name="SAPBEXaggItem 5 2 3 2" xfId="20674" xr:uid="{E5EA5F4B-ECEB-4E30-B6D3-6D9D2890D778}"/>
    <cellStyle name="SAPBEXaggItem 5 2 4" xfId="9275" xr:uid="{00000000-0005-0000-0000-000012260000}"/>
    <cellStyle name="SAPBEXaggItem 5 2 4 2" xfId="20675" xr:uid="{D16B42DA-4E78-4FD6-A8F5-2A2DE0378116}"/>
    <cellStyle name="SAPBEXaggItem 5 2 5" xfId="9276" xr:uid="{00000000-0005-0000-0000-000013260000}"/>
    <cellStyle name="SAPBEXaggItem 5 2 5 2" xfId="20676" xr:uid="{45A6496B-3FA4-4B81-9D22-F0DA3F3A6AFF}"/>
    <cellStyle name="SAPBEXaggItem 5 2 6" xfId="20672" xr:uid="{1C7183AD-6751-4EE7-80D1-E0E21FE3D489}"/>
    <cellStyle name="SAPBEXaggItem 5 3" xfId="9277" xr:uid="{00000000-0005-0000-0000-000014260000}"/>
    <cellStyle name="SAPBEXaggItem 5 3 2" xfId="20677" xr:uid="{62A4EBF7-F037-4C3C-94EF-6105CD91F284}"/>
    <cellStyle name="SAPBEXaggItem 5 4" xfId="9278" xr:uid="{00000000-0005-0000-0000-000015260000}"/>
    <cellStyle name="SAPBEXaggItem 5 4 2" xfId="20678" xr:uid="{8074C008-7958-43B8-86C2-32DF15466536}"/>
    <cellStyle name="SAPBEXaggItem 5 5" xfId="9279" xr:uid="{00000000-0005-0000-0000-000016260000}"/>
    <cellStyle name="SAPBEXaggItem 5 5 2" xfId="20679" xr:uid="{4BB09759-4380-4BEC-9B20-D66FA1AAF6D8}"/>
    <cellStyle name="SAPBEXaggItem 5 6" xfId="9280" xr:uid="{00000000-0005-0000-0000-000017260000}"/>
    <cellStyle name="SAPBEXaggItem 5 6 2" xfId="20680" xr:uid="{07C8AB7B-2036-4779-96C3-5FDBA20C1FCD}"/>
    <cellStyle name="SAPBEXaggItem 5 7" xfId="20671" xr:uid="{792E26C0-E4DB-453C-978E-86474CB307CB}"/>
    <cellStyle name="SAPBEXaggItem 6" xfId="9281" xr:uid="{00000000-0005-0000-0000-000018260000}"/>
    <cellStyle name="SAPBEXaggItem 6 2" xfId="9282" xr:uid="{00000000-0005-0000-0000-000019260000}"/>
    <cellStyle name="SAPBEXaggItem 6 2 2" xfId="9283" xr:uid="{00000000-0005-0000-0000-00001A260000}"/>
    <cellStyle name="SAPBEXaggItem 6 2 2 2" xfId="20683" xr:uid="{C0E70ECD-81BF-4DB5-9D41-B5475C1C0BD4}"/>
    <cellStyle name="SAPBEXaggItem 6 2 3" xfId="9284" xr:uid="{00000000-0005-0000-0000-00001B260000}"/>
    <cellStyle name="SAPBEXaggItem 6 2 3 2" xfId="20684" xr:uid="{29BEEF98-FAAC-477B-85D0-7CBD77BCC59B}"/>
    <cellStyle name="SAPBEXaggItem 6 2 4" xfId="9285" xr:uid="{00000000-0005-0000-0000-00001C260000}"/>
    <cellStyle name="SAPBEXaggItem 6 2 4 2" xfId="20685" xr:uid="{944595F5-CBA0-414A-A581-A3FA0919649F}"/>
    <cellStyle name="SAPBEXaggItem 6 2 5" xfId="9286" xr:uid="{00000000-0005-0000-0000-00001D260000}"/>
    <cellStyle name="SAPBEXaggItem 6 2 5 2" xfId="20686" xr:uid="{E44AD93B-B9B7-4F2D-833F-939AAAD3202B}"/>
    <cellStyle name="SAPBEXaggItem 6 2 6" xfId="20682" xr:uid="{00B2FB36-34E7-479C-A892-316BE1831C59}"/>
    <cellStyle name="SAPBEXaggItem 6 3" xfId="9287" xr:uid="{00000000-0005-0000-0000-00001E260000}"/>
    <cellStyle name="SAPBEXaggItem 6 3 2" xfId="20687" xr:uid="{126DABB8-F68F-4CCA-A02D-901A2644C23F}"/>
    <cellStyle name="SAPBEXaggItem 6 4" xfId="9288" xr:uid="{00000000-0005-0000-0000-00001F260000}"/>
    <cellStyle name="SAPBEXaggItem 6 4 2" xfId="20688" xr:uid="{28D8333F-5E2B-418B-8F32-FAE51A6275C3}"/>
    <cellStyle name="SAPBEXaggItem 6 5" xfId="9289" xr:uid="{00000000-0005-0000-0000-000020260000}"/>
    <cellStyle name="SAPBEXaggItem 6 5 2" xfId="20689" xr:uid="{7C9DC4DB-E60B-4D34-9387-74CA4967DC08}"/>
    <cellStyle name="SAPBEXaggItem 6 6" xfId="9290" xr:uid="{00000000-0005-0000-0000-000021260000}"/>
    <cellStyle name="SAPBEXaggItem 6 6 2" xfId="20690" xr:uid="{9BA94015-0BE0-42EC-A50D-C2EF4257AEE3}"/>
    <cellStyle name="SAPBEXaggItem 6 7" xfId="20681" xr:uid="{A0A24023-1E37-4BA9-AE48-F4B90CC7975D}"/>
    <cellStyle name="SAPBEXaggItem 7" xfId="9291" xr:uid="{00000000-0005-0000-0000-000022260000}"/>
    <cellStyle name="SAPBEXaggItem 7 2" xfId="9292" xr:uid="{00000000-0005-0000-0000-000023260000}"/>
    <cellStyle name="SAPBEXaggItem 7 2 2" xfId="9293" xr:uid="{00000000-0005-0000-0000-000024260000}"/>
    <cellStyle name="SAPBEXaggItem 7 2 2 2" xfId="20693" xr:uid="{AA4A8115-73F3-4FF2-86D8-9F83844E2D3D}"/>
    <cellStyle name="SAPBEXaggItem 7 2 3" xfId="9294" xr:uid="{00000000-0005-0000-0000-000025260000}"/>
    <cellStyle name="SAPBEXaggItem 7 2 3 2" xfId="20694" xr:uid="{5F20DC92-5A12-4E5A-91C7-F44581F506BC}"/>
    <cellStyle name="SAPBEXaggItem 7 2 4" xfId="9295" xr:uid="{00000000-0005-0000-0000-000026260000}"/>
    <cellStyle name="SAPBEXaggItem 7 2 4 2" xfId="20695" xr:uid="{7D180234-ABA9-4FED-947A-96AAE690ED1A}"/>
    <cellStyle name="SAPBEXaggItem 7 2 5" xfId="9296" xr:uid="{00000000-0005-0000-0000-000027260000}"/>
    <cellStyle name="SAPBEXaggItem 7 2 5 2" xfId="20696" xr:uid="{93E83F86-A13D-42F0-BF29-C76901008099}"/>
    <cellStyle name="SAPBEXaggItem 7 2 6" xfId="20692" xr:uid="{4A4F67DE-577F-4E2B-B1F4-A33D980B7F43}"/>
    <cellStyle name="SAPBEXaggItem 7 3" xfId="9297" xr:uid="{00000000-0005-0000-0000-000028260000}"/>
    <cellStyle name="SAPBEXaggItem 7 3 2" xfId="20697" xr:uid="{0A78F083-D1D7-485D-BBE5-44024F6F614E}"/>
    <cellStyle name="SAPBEXaggItem 7 4" xfId="9298" xr:uid="{00000000-0005-0000-0000-000029260000}"/>
    <cellStyle name="SAPBEXaggItem 7 4 2" xfId="20698" xr:uid="{7137D17F-90F7-43E8-8335-DBA9A2D6D722}"/>
    <cellStyle name="SAPBEXaggItem 7 5" xfId="9299" xr:uid="{00000000-0005-0000-0000-00002A260000}"/>
    <cellStyle name="SAPBEXaggItem 7 5 2" xfId="20699" xr:uid="{68AB7679-EF54-4F4F-B680-5569EF80FFBF}"/>
    <cellStyle name="SAPBEXaggItem 7 6" xfId="9300" xr:uid="{00000000-0005-0000-0000-00002B260000}"/>
    <cellStyle name="SAPBEXaggItem 7 6 2" xfId="20700" xr:uid="{A2E7861B-4C85-4575-AC92-22B0734EB0C6}"/>
    <cellStyle name="SAPBEXaggItem 7 7" xfId="20691" xr:uid="{B8DCCC8D-A0FB-49D7-A793-BCF711144CEE}"/>
    <cellStyle name="SAPBEXaggItem 8" xfId="9301" xr:uid="{00000000-0005-0000-0000-00002C260000}"/>
    <cellStyle name="SAPBEXaggItem 8 2" xfId="9302" xr:uid="{00000000-0005-0000-0000-00002D260000}"/>
    <cellStyle name="SAPBEXaggItem 8 2 2" xfId="9303" xr:uid="{00000000-0005-0000-0000-00002E260000}"/>
    <cellStyle name="SAPBEXaggItem 8 2 2 2" xfId="20703" xr:uid="{6C2BF025-C6AE-43F0-86A8-980EDC1AF325}"/>
    <cellStyle name="SAPBEXaggItem 8 2 3" xfId="9304" xr:uid="{00000000-0005-0000-0000-00002F260000}"/>
    <cellStyle name="SAPBEXaggItem 8 2 3 2" xfId="20704" xr:uid="{B5E5E90C-2788-42BB-8D44-FE8894ABAF3C}"/>
    <cellStyle name="SAPBEXaggItem 8 2 4" xfId="9305" xr:uid="{00000000-0005-0000-0000-000030260000}"/>
    <cellStyle name="SAPBEXaggItem 8 2 4 2" xfId="20705" xr:uid="{17BE081B-0DFD-4FFC-8ADF-D2D98C2D6C1F}"/>
    <cellStyle name="SAPBEXaggItem 8 2 5" xfId="9306" xr:uid="{00000000-0005-0000-0000-000031260000}"/>
    <cellStyle name="SAPBEXaggItem 8 2 5 2" xfId="20706" xr:uid="{A36C3534-D2B0-426E-88B6-C2821DBE5E9E}"/>
    <cellStyle name="SAPBEXaggItem 8 2 6" xfId="20702" xr:uid="{9937FE8F-035E-4A6D-AC63-B2A912FFE156}"/>
    <cellStyle name="SAPBEXaggItem 8 3" xfId="9307" xr:uid="{00000000-0005-0000-0000-000032260000}"/>
    <cellStyle name="SAPBEXaggItem 8 3 2" xfId="20707" xr:uid="{7AE2A96B-A328-495A-B4D3-D26D1E6DE1C2}"/>
    <cellStyle name="SAPBEXaggItem 8 4" xfId="9308" xr:uid="{00000000-0005-0000-0000-000033260000}"/>
    <cellStyle name="SAPBEXaggItem 8 4 2" xfId="20708" xr:uid="{1330F6D0-011B-4DC1-A46B-6144EA050C3C}"/>
    <cellStyle name="SAPBEXaggItem 8 5" xfId="9309" xr:uid="{00000000-0005-0000-0000-000034260000}"/>
    <cellStyle name="SAPBEXaggItem 8 5 2" xfId="20709" xr:uid="{EA78604E-477B-431F-B143-14DFF51C6C3A}"/>
    <cellStyle name="SAPBEXaggItem 8 6" xfId="9310" xr:uid="{00000000-0005-0000-0000-000035260000}"/>
    <cellStyle name="SAPBEXaggItem 8 6 2" xfId="20710" xr:uid="{0FFC4184-7BE8-4846-A78D-D855496C8C52}"/>
    <cellStyle name="SAPBEXaggItem 8 7" xfId="20701" xr:uid="{96ABC370-C2A7-4130-9B8E-C6EF00AC634F}"/>
    <cellStyle name="SAPBEXaggItem 9" xfId="9311" xr:uid="{00000000-0005-0000-0000-000036260000}"/>
    <cellStyle name="SAPBEXaggItem 9 2" xfId="9312" xr:uid="{00000000-0005-0000-0000-000037260000}"/>
    <cellStyle name="SAPBEXaggItem 9 2 2" xfId="9313" xr:uid="{00000000-0005-0000-0000-000038260000}"/>
    <cellStyle name="SAPBEXaggItem 9 2 2 2" xfId="20713" xr:uid="{077DEA5A-D460-4BB8-BFC0-5EAECC4B4B4A}"/>
    <cellStyle name="SAPBEXaggItem 9 2 3" xfId="9314" xr:uid="{00000000-0005-0000-0000-000039260000}"/>
    <cellStyle name="SAPBEXaggItem 9 2 3 2" xfId="20714" xr:uid="{5C349FD1-E7A8-456B-A689-3CEC0C134670}"/>
    <cellStyle name="SAPBEXaggItem 9 2 4" xfId="9315" xr:uid="{00000000-0005-0000-0000-00003A260000}"/>
    <cellStyle name="SAPBEXaggItem 9 2 4 2" xfId="20715" xr:uid="{0294C821-7036-4831-B551-4DD1801ADF0B}"/>
    <cellStyle name="SAPBEXaggItem 9 2 5" xfId="9316" xr:uid="{00000000-0005-0000-0000-00003B260000}"/>
    <cellStyle name="SAPBEXaggItem 9 2 5 2" xfId="20716" xr:uid="{0A6C62D8-EBF3-49CE-A92F-DC1EE5194B7E}"/>
    <cellStyle name="SAPBEXaggItem 9 2 6" xfId="20712" xr:uid="{213F2BF4-0123-4CF4-A5EB-00BFFF4A72F7}"/>
    <cellStyle name="SAPBEXaggItem 9 3" xfId="9317" xr:uid="{00000000-0005-0000-0000-00003C260000}"/>
    <cellStyle name="SAPBEXaggItem 9 3 2" xfId="20717" xr:uid="{4B92D71D-2BE3-435E-90DC-A58FFA7F9059}"/>
    <cellStyle name="SAPBEXaggItem 9 4" xfId="9318" xr:uid="{00000000-0005-0000-0000-00003D260000}"/>
    <cellStyle name="SAPBEXaggItem 9 4 2" xfId="20718" xr:uid="{845B2A1E-4AC0-4355-9E0B-7157B4D937FB}"/>
    <cellStyle name="SAPBEXaggItem 9 5" xfId="9319" xr:uid="{00000000-0005-0000-0000-00003E260000}"/>
    <cellStyle name="SAPBEXaggItem 9 5 2" xfId="20719" xr:uid="{6C9704CC-99F8-4985-A6F7-8B92874F187A}"/>
    <cellStyle name="SAPBEXaggItem 9 6" xfId="9320" xr:uid="{00000000-0005-0000-0000-00003F260000}"/>
    <cellStyle name="SAPBEXaggItem 9 6 2" xfId="20720" xr:uid="{EF904545-A8F3-411F-A915-AFC019F306B6}"/>
    <cellStyle name="SAPBEXaggItem 9 7" xfId="20711" xr:uid="{B2B202B7-C545-477D-888D-F175B96DA613}"/>
    <cellStyle name="SAPBEXaggItem_KTR An-Abflug" xfId="14668" xr:uid="{00000000-0005-0000-0000-000040260000}"/>
    <cellStyle name="SAPBEXaggItemX" xfId="9321" xr:uid="{00000000-0005-0000-0000-000041260000}"/>
    <cellStyle name="SAPBEXaggItemX 10" xfId="9322" xr:uid="{00000000-0005-0000-0000-000042260000}"/>
    <cellStyle name="SAPBEXaggItemX 10 2" xfId="9323" xr:uid="{00000000-0005-0000-0000-000043260000}"/>
    <cellStyle name="SAPBEXaggItemX 10 2 2" xfId="9324" xr:uid="{00000000-0005-0000-0000-000044260000}"/>
    <cellStyle name="SAPBEXaggItemX 10 2 2 2" xfId="20724" xr:uid="{D1A0E647-0D4F-4D1D-A0DA-FD4371B1806F}"/>
    <cellStyle name="SAPBEXaggItemX 10 2 3" xfId="9325" xr:uid="{00000000-0005-0000-0000-000045260000}"/>
    <cellStyle name="SAPBEXaggItemX 10 2 3 2" xfId="20725" xr:uid="{1859C2C4-19CF-4ED1-98EB-AA008B261F60}"/>
    <cellStyle name="SAPBEXaggItemX 10 2 4" xfId="9326" xr:uid="{00000000-0005-0000-0000-000046260000}"/>
    <cellStyle name="SAPBEXaggItemX 10 2 4 2" xfId="20726" xr:uid="{86770AAA-3611-444F-BA52-6A3926F8DE0B}"/>
    <cellStyle name="SAPBEXaggItemX 10 2 5" xfId="9327" xr:uid="{00000000-0005-0000-0000-000047260000}"/>
    <cellStyle name="SAPBEXaggItemX 10 2 5 2" xfId="20727" xr:uid="{1CA51256-5FF1-43AF-8648-16685978CBE5}"/>
    <cellStyle name="SAPBEXaggItemX 10 2 6" xfId="20723" xr:uid="{A3C42CCA-10E7-4CA2-BD4C-30233EED0ED9}"/>
    <cellStyle name="SAPBEXaggItemX 10 3" xfId="9328" xr:uid="{00000000-0005-0000-0000-000048260000}"/>
    <cellStyle name="SAPBEXaggItemX 10 3 2" xfId="20728" xr:uid="{793B9C3B-F4ED-4ED4-9637-895611D2C7A6}"/>
    <cellStyle name="SAPBEXaggItemX 10 4" xfId="9329" xr:uid="{00000000-0005-0000-0000-000049260000}"/>
    <cellStyle name="SAPBEXaggItemX 10 4 2" xfId="20729" xr:uid="{D63185BC-55AE-41DE-A94C-D9F7024168E8}"/>
    <cellStyle name="SAPBEXaggItemX 10 5" xfId="9330" xr:uid="{00000000-0005-0000-0000-00004A260000}"/>
    <cellStyle name="SAPBEXaggItemX 10 5 2" xfId="20730" xr:uid="{FC7FA90E-C2EC-4B7F-A6F5-79A51004FE13}"/>
    <cellStyle name="SAPBEXaggItemX 10 6" xfId="9331" xr:uid="{00000000-0005-0000-0000-00004B260000}"/>
    <cellStyle name="SAPBEXaggItemX 10 6 2" xfId="20731" xr:uid="{07771D8E-DEFD-4D16-8229-3C28FD0297EE}"/>
    <cellStyle name="SAPBEXaggItemX 10 7" xfId="20722" xr:uid="{BE0BD66E-94C8-4191-87ED-0A73FFF2EBAE}"/>
    <cellStyle name="SAPBEXaggItemX 11" xfId="9332" xr:uid="{00000000-0005-0000-0000-00004C260000}"/>
    <cellStyle name="SAPBEXaggItemX 11 2" xfId="9333" xr:uid="{00000000-0005-0000-0000-00004D260000}"/>
    <cellStyle name="SAPBEXaggItemX 11 2 2" xfId="9334" xr:uid="{00000000-0005-0000-0000-00004E260000}"/>
    <cellStyle name="SAPBEXaggItemX 11 2 2 2" xfId="20734" xr:uid="{711A7B1F-D936-4FCD-9412-CF04C5518EC0}"/>
    <cellStyle name="SAPBEXaggItemX 11 2 3" xfId="9335" xr:uid="{00000000-0005-0000-0000-00004F260000}"/>
    <cellStyle name="SAPBEXaggItemX 11 2 3 2" xfId="20735" xr:uid="{C3B15B8D-69D6-4202-B23D-E6EB6BC02081}"/>
    <cellStyle name="SAPBEXaggItemX 11 2 4" xfId="9336" xr:uid="{00000000-0005-0000-0000-000050260000}"/>
    <cellStyle name="SAPBEXaggItemX 11 2 4 2" xfId="20736" xr:uid="{EAE32874-094C-403C-81EF-C3ACD75D65A6}"/>
    <cellStyle name="SAPBEXaggItemX 11 2 5" xfId="9337" xr:uid="{00000000-0005-0000-0000-000051260000}"/>
    <cellStyle name="SAPBEXaggItemX 11 2 5 2" xfId="20737" xr:uid="{40B997D8-CCA7-4CD9-96FA-21D2AE788BB4}"/>
    <cellStyle name="SAPBEXaggItemX 11 2 6" xfId="20733" xr:uid="{D6750CF9-A6D1-451B-8672-3C4333CDE43C}"/>
    <cellStyle name="SAPBEXaggItemX 11 3" xfId="9338" xr:uid="{00000000-0005-0000-0000-000052260000}"/>
    <cellStyle name="SAPBEXaggItemX 11 3 2" xfId="20738" xr:uid="{17B5774D-502C-4167-840C-E7408BB3CFC9}"/>
    <cellStyle name="SAPBEXaggItemX 11 4" xfId="9339" xr:uid="{00000000-0005-0000-0000-000053260000}"/>
    <cellStyle name="SAPBEXaggItemX 11 4 2" xfId="20739" xr:uid="{E4E253EA-38D0-4E75-91E4-D087514FC0F3}"/>
    <cellStyle name="SAPBEXaggItemX 11 5" xfId="9340" xr:uid="{00000000-0005-0000-0000-000054260000}"/>
    <cellStyle name="SAPBEXaggItemX 11 5 2" xfId="20740" xr:uid="{3288A9EB-5D0E-4056-908D-1EEE36B2F91A}"/>
    <cellStyle name="SAPBEXaggItemX 11 6" xfId="9341" xr:uid="{00000000-0005-0000-0000-000055260000}"/>
    <cellStyle name="SAPBEXaggItemX 11 6 2" xfId="20741" xr:uid="{51D64646-6CB4-4D7A-B151-15F12884099F}"/>
    <cellStyle name="SAPBEXaggItemX 11 7" xfId="20732" xr:uid="{9F73BA2E-D40D-4C56-A713-15B147F2A741}"/>
    <cellStyle name="SAPBEXaggItemX 12" xfId="9342" xr:uid="{00000000-0005-0000-0000-000056260000}"/>
    <cellStyle name="SAPBEXaggItemX 12 2" xfId="9343" xr:uid="{00000000-0005-0000-0000-000057260000}"/>
    <cellStyle name="SAPBEXaggItemX 12 2 2" xfId="9344" xr:uid="{00000000-0005-0000-0000-000058260000}"/>
    <cellStyle name="SAPBEXaggItemX 12 2 2 2" xfId="20744" xr:uid="{79EE417C-F18A-4329-BCBE-F4AE1DF7C068}"/>
    <cellStyle name="SAPBEXaggItemX 12 2 3" xfId="9345" xr:uid="{00000000-0005-0000-0000-000059260000}"/>
    <cellStyle name="SAPBEXaggItemX 12 2 3 2" xfId="20745" xr:uid="{EBC74C8A-808D-4184-91D4-82C23F49070C}"/>
    <cellStyle name="SAPBEXaggItemX 12 2 4" xfId="9346" xr:uid="{00000000-0005-0000-0000-00005A260000}"/>
    <cellStyle name="SAPBEXaggItemX 12 2 4 2" xfId="20746" xr:uid="{E5DA0ECB-BF0F-4D59-9F5C-E2B9E53713BA}"/>
    <cellStyle name="SAPBEXaggItemX 12 2 5" xfId="9347" xr:uid="{00000000-0005-0000-0000-00005B260000}"/>
    <cellStyle name="SAPBEXaggItemX 12 2 5 2" xfId="20747" xr:uid="{527CD0CC-1D20-4BC6-B9F0-D3A177073EFE}"/>
    <cellStyle name="SAPBEXaggItemX 12 2 6" xfId="20743" xr:uid="{4149A24D-2853-40DC-B4F7-F7F0BC6A2D70}"/>
    <cellStyle name="SAPBEXaggItemX 12 3" xfId="9348" xr:uid="{00000000-0005-0000-0000-00005C260000}"/>
    <cellStyle name="SAPBEXaggItemX 12 3 2" xfId="20748" xr:uid="{3C7AD523-89B5-473D-B4CC-7EA015CB3308}"/>
    <cellStyle name="SAPBEXaggItemX 12 4" xfId="9349" xr:uid="{00000000-0005-0000-0000-00005D260000}"/>
    <cellStyle name="SAPBEXaggItemX 12 4 2" xfId="20749" xr:uid="{F45B0B2C-24AD-4A57-A161-462C67757AEE}"/>
    <cellStyle name="SAPBEXaggItemX 12 5" xfId="9350" xr:uid="{00000000-0005-0000-0000-00005E260000}"/>
    <cellStyle name="SAPBEXaggItemX 12 5 2" xfId="20750" xr:uid="{55A55B5B-6804-4804-8406-9F30D1A92B61}"/>
    <cellStyle name="SAPBEXaggItemX 12 6" xfId="9351" xr:uid="{00000000-0005-0000-0000-00005F260000}"/>
    <cellStyle name="SAPBEXaggItemX 12 6 2" xfId="20751" xr:uid="{785A9E8F-9771-478D-9F68-1990BADE8A9C}"/>
    <cellStyle name="SAPBEXaggItemX 12 7" xfId="20742" xr:uid="{C4A9B3BA-CD1D-4ADD-9072-63543AB2DD7F}"/>
    <cellStyle name="SAPBEXaggItemX 13" xfId="9352" xr:uid="{00000000-0005-0000-0000-000060260000}"/>
    <cellStyle name="SAPBEXaggItemX 13 2" xfId="9353" xr:uid="{00000000-0005-0000-0000-000061260000}"/>
    <cellStyle name="SAPBEXaggItemX 13 2 2" xfId="9354" xr:uid="{00000000-0005-0000-0000-000062260000}"/>
    <cellStyle name="SAPBEXaggItemX 13 2 2 2" xfId="20754" xr:uid="{F45073EF-1FC1-478D-9D56-34303068D9F1}"/>
    <cellStyle name="SAPBEXaggItemX 13 2 3" xfId="9355" xr:uid="{00000000-0005-0000-0000-000063260000}"/>
    <cellStyle name="SAPBEXaggItemX 13 2 3 2" xfId="20755" xr:uid="{B7EAEC69-F894-4EEE-B92B-A89049D32E32}"/>
    <cellStyle name="SAPBEXaggItemX 13 2 4" xfId="9356" xr:uid="{00000000-0005-0000-0000-000064260000}"/>
    <cellStyle name="SAPBEXaggItemX 13 2 4 2" xfId="20756" xr:uid="{0A97C455-E693-4F1E-87A0-4EFFBB5FC350}"/>
    <cellStyle name="SAPBEXaggItemX 13 2 5" xfId="9357" xr:uid="{00000000-0005-0000-0000-000065260000}"/>
    <cellStyle name="SAPBEXaggItemX 13 2 5 2" xfId="20757" xr:uid="{6065E8E7-CB28-4D37-B17B-637303ECFB83}"/>
    <cellStyle name="SAPBEXaggItemX 13 2 6" xfId="20753" xr:uid="{CF2B2B1C-816C-4D96-9903-611DDFA72926}"/>
    <cellStyle name="SAPBEXaggItemX 13 3" xfId="9358" xr:uid="{00000000-0005-0000-0000-000066260000}"/>
    <cellStyle name="SAPBEXaggItemX 13 3 2" xfId="20758" xr:uid="{101FC870-13AD-4E42-BBB0-5969BBCAAB52}"/>
    <cellStyle name="SAPBEXaggItemX 13 4" xfId="9359" xr:uid="{00000000-0005-0000-0000-000067260000}"/>
    <cellStyle name="SAPBEXaggItemX 13 4 2" xfId="20759" xr:uid="{760967FE-94C3-47B6-B706-FB28F65E7C59}"/>
    <cellStyle name="SAPBEXaggItemX 13 5" xfId="9360" xr:uid="{00000000-0005-0000-0000-000068260000}"/>
    <cellStyle name="SAPBEXaggItemX 13 5 2" xfId="20760" xr:uid="{214F1482-5821-4366-8E41-27B19A703561}"/>
    <cellStyle name="SAPBEXaggItemX 13 6" xfId="9361" xr:uid="{00000000-0005-0000-0000-000069260000}"/>
    <cellStyle name="SAPBEXaggItemX 13 6 2" xfId="20761" xr:uid="{10F80E7B-37FD-4292-B4C0-8FA9F1180549}"/>
    <cellStyle name="SAPBEXaggItemX 13 7" xfId="20752" xr:uid="{5D3A315F-B416-4F6A-BA0D-BC39081BA953}"/>
    <cellStyle name="SAPBEXaggItemX 14" xfId="9362" xr:uid="{00000000-0005-0000-0000-00006A260000}"/>
    <cellStyle name="SAPBEXaggItemX 14 2" xfId="9363" xr:uid="{00000000-0005-0000-0000-00006B260000}"/>
    <cellStyle name="SAPBEXaggItemX 14 2 2" xfId="9364" xr:uid="{00000000-0005-0000-0000-00006C260000}"/>
    <cellStyle name="SAPBEXaggItemX 14 2 2 2" xfId="20764" xr:uid="{95309B08-E99F-4836-BDEE-C4922084035C}"/>
    <cellStyle name="SAPBEXaggItemX 14 2 3" xfId="9365" xr:uid="{00000000-0005-0000-0000-00006D260000}"/>
    <cellStyle name="SAPBEXaggItemX 14 2 3 2" xfId="20765" xr:uid="{D814A932-4777-45B7-BCEC-39EEFCA7F370}"/>
    <cellStyle name="SAPBEXaggItemX 14 2 4" xfId="9366" xr:uid="{00000000-0005-0000-0000-00006E260000}"/>
    <cellStyle name="SAPBEXaggItemX 14 2 4 2" xfId="20766" xr:uid="{C24EB2B1-9031-43E6-A7E2-7A7A68F7A3CF}"/>
    <cellStyle name="SAPBEXaggItemX 14 2 5" xfId="9367" xr:uid="{00000000-0005-0000-0000-00006F260000}"/>
    <cellStyle name="SAPBEXaggItemX 14 2 5 2" xfId="20767" xr:uid="{F91050EC-0676-4C32-AB25-FB852A9E0696}"/>
    <cellStyle name="SAPBEXaggItemX 14 2 6" xfId="20763" xr:uid="{9974FAB6-09CB-43F4-B39D-113A62F1D570}"/>
    <cellStyle name="SAPBEXaggItemX 14 3" xfId="9368" xr:uid="{00000000-0005-0000-0000-000070260000}"/>
    <cellStyle name="SAPBEXaggItemX 14 3 2" xfId="20768" xr:uid="{9B0C3225-6B42-4622-B96E-DFE6BF360129}"/>
    <cellStyle name="SAPBEXaggItemX 14 4" xfId="9369" xr:uid="{00000000-0005-0000-0000-000071260000}"/>
    <cellStyle name="SAPBEXaggItemX 14 4 2" xfId="20769" xr:uid="{BF8315DA-6E14-4B04-B454-4374A2A5AA8A}"/>
    <cellStyle name="SAPBEXaggItemX 14 5" xfId="9370" xr:uid="{00000000-0005-0000-0000-000072260000}"/>
    <cellStyle name="SAPBEXaggItemX 14 5 2" xfId="20770" xr:uid="{324FBD7F-17CC-41F2-BE5D-270294AA3024}"/>
    <cellStyle name="SAPBEXaggItemX 14 6" xfId="9371" xr:uid="{00000000-0005-0000-0000-000073260000}"/>
    <cellStyle name="SAPBEXaggItemX 14 6 2" xfId="20771" xr:uid="{868E0D9C-37A0-4551-8594-1C4876787CAF}"/>
    <cellStyle name="SAPBEXaggItemX 14 7" xfId="20762" xr:uid="{763E25A6-96FA-4D33-ABC3-90AFABD53957}"/>
    <cellStyle name="SAPBEXaggItemX 15" xfId="9372" xr:uid="{00000000-0005-0000-0000-000074260000}"/>
    <cellStyle name="SAPBEXaggItemX 15 2" xfId="9373" xr:uid="{00000000-0005-0000-0000-000075260000}"/>
    <cellStyle name="SAPBEXaggItemX 15 2 2" xfId="9374" xr:uid="{00000000-0005-0000-0000-000076260000}"/>
    <cellStyle name="SAPBEXaggItemX 15 2 2 2" xfId="20774" xr:uid="{37922200-B428-41C5-B12C-2E5D7377D6AF}"/>
    <cellStyle name="SAPBEXaggItemX 15 2 3" xfId="9375" xr:uid="{00000000-0005-0000-0000-000077260000}"/>
    <cellStyle name="SAPBEXaggItemX 15 2 3 2" xfId="20775" xr:uid="{D9AB16FA-6640-441B-93DE-9CDF50CB5573}"/>
    <cellStyle name="SAPBEXaggItemX 15 2 4" xfId="9376" xr:uid="{00000000-0005-0000-0000-000078260000}"/>
    <cellStyle name="SAPBEXaggItemX 15 2 4 2" xfId="20776" xr:uid="{D4B03048-1F9E-4F90-87BD-10EB58EF907F}"/>
    <cellStyle name="SAPBEXaggItemX 15 2 5" xfId="9377" xr:uid="{00000000-0005-0000-0000-000079260000}"/>
    <cellStyle name="SAPBEXaggItemX 15 2 5 2" xfId="20777" xr:uid="{8C449F20-6674-41F0-AB24-55EC83CBD531}"/>
    <cellStyle name="SAPBEXaggItemX 15 2 6" xfId="20773" xr:uid="{0B02E2BB-FE6F-466F-BFF3-1637579B52C0}"/>
    <cellStyle name="SAPBEXaggItemX 15 3" xfId="9378" xr:uid="{00000000-0005-0000-0000-00007A260000}"/>
    <cellStyle name="SAPBEXaggItemX 15 3 2" xfId="20778" xr:uid="{E63F5148-6D53-4ECA-A1F9-E700F51BEC35}"/>
    <cellStyle name="SAPBEXaggItemX 15 4" xfId="9379" xr:uid="{00000000-0005-0000-0000-00007B260000}"/>
    <cellStyle name="SAPBEXaggItemX 15 4 2" xfId="20779" xr:uid="{AB2AA1E4-9CC4-4A51-A967-04BBDE866F2D}"/>
    <cellStyle name="SAPBEXaggItemX 15 5" xfId="9380" xr:uid="{00000000-0005-0000-0000-00007C260000}"/>
    <cellStyle name="SAPBEXaggItemX 15 5 2" xfId="20780" xr:uid="{7CB56603-5E61-449F-9E57-A7D83A75C511}"/>
    <cellStyle name="SAPBEXaggItemX 15 6" xfId="9381" xr:uid="{00000000-0005-0000-0000-00007D260000}"/>
    <cellStyle name="SAPBEXaggItemX 15 6 2" xfId="20781" xr:uid="{9EB171BD-B061-4F2E-9A16-019D7970BAB1}"/>
    <cellStyle name="SAPBEXaggItemX 15 7" xfId="20772" xr:uid="{90622D92-5E3C-457C-AE20-3B9EC2C925FD}"/>
    <cellStyle name="SAPBEXaggItemX 16" xfId="9382" xr:uid="{00000000-0005-0000-0000-00007E260000}"/>
    <cellStyle name="SAPBEXaggItemX 16 2" xfId="20782" xr:uid="{9CC7F116-CEA3-4402-AA8B-B09E369D35E8}"/>
    <cellStyle name="SAPBEXaggItemX 17" xfId="9383" xr:uid="{00000000-0005-0000-0000-00007F260000}"/>
    <cellStyle name="SAPBEXaggItemX 17 2" xfId="20783" xr:uid="{C930D249-90EB-4110-A19E-07594CEC125E}"/>
    <cellStyle name="SAPBEXaggItemX 18" xfId="9384" xr:uid="{00000000-0005-0000-0000-000080260000}"/>
    <cellStyle name="SAPBEXaggItemX 18 2" xfId="20784" xr:uid="{E7A883D5-D448-435B-B60A-9DD3F5EE52EF}"/>
    <cellStyle name="SAPBEXaggItemX 19" xfId="9385" xr:uid="{00000000-0005-0000-0000-000081260000}"/>
    <cellStyle name="SAPBEXaggItemX 19 2" xfId="20785" xr:uid="{21CC51AA-62B3-4714-AE8C-41D24F90FD16}"/>
    <cellStyle name="SAPBEXaggItemX 2" xfId="9386" xr:uid="{00000000-0005-0000-0000-000082260000}"/>
    <cellStyle name="SAPBEXaggItemX 2 2" xfId="9387" xr:uid="{00000000-0005-0000-0000-000083260000}"/>
    <cellStyle name="SAPBEXaggItemX 2 2 2" xfId="9388" xr:uid="{00000000-0005-0000-0000-000084260000}"/>
    <cellStyle name="SAPBEXaggItemX 2 2 2 2" xfId="20788" xr:uid="{B7561C21-7E8E-43C7-B63D-A5B3F1A4A075}"/>
    <cellStyle name="SAPBEXaggItemX 2 2 3" xfId="9389" xr:uid="{00000000-0005-0000-0000-000085260000}"/>
    <cellStyle name="SAPBEXaggItemX 2 2 3 2" xfId="20789" xr:uid="{06D6EFBB-64A4-4AC7-B2A2-79FE689FA619}"/>
    <cellStyle name="SAPBEXaggItemX 2 2 4" xfId="9390" xr:uid="{00000000-0005-0000-0000-000086260000}"/>
    <cellStyle name="SAPBEXaggItemX 2 2 4 2" xfId="20790" xr:uid="{D24AF6AD-5865-4734-94C2-0D9CC01D002D}"/>
    <cellStyle name="SAPBEXaggItemX 2 2 5" xfId="9391" xr:uid="{00000000-0005-0000-0000-000087260000}"/>
    <cellStyle name="SAPBEXaggItemX 2 2 5 2" xfId="20791" xr:uid="{DE6D712D-E1DD-45DA-A764-582E20941138}"/>
    <cellStyle name="SAPBEXaggItemX 2 2 6" xfId="20787" xr:uid="{5ECD72DB-7CD2-4784-8E57-80AFF01EF371}"/>
    <cellStyle name="SAPBEXaggItemX 2 3" xfId="9392" xr:uid="{00000000-0005-0000-0000-000088260000}"/>
    <cellStyle name="SAPBEXaggItemX 2 3 2" xfId="20792" xr:uid="{2DB44843-D3F5-4BCE-BCEA-79D5FAEC32AF}"/>
    <cellStyle name="SAPBEXaggItemX 2 4" xfId="9393" xr:uid="{00000000-0005-0000-0000-000089260000}"/>
    <cellStyle name="SAPBEXaggItemX 2 4 2" xfId="20793" xr:uid="{96A87834-C95C-4336-9ED5-AAD9811E998D}"/>
    <cellStyle name="SAPBEXaggItemX 2 5" xfId="9394" xr:uid="{00000000-0005-0000-0000-00008A260000}"/>
    <cellStyle name="SAPBEXaggItemX 2 5 2" xfId="20794" xr:uid="{BF58654E-13DC-4753-8BEC-785A157B3B39}"/>
    <cellStyle name="SAPBEXaggItemX 2 6" xfId="9395" xr:uid="{00000000-0005-0000-0000-00008B260000}"/>
    <cellStyle name="SAPBEXaggItemX 2 6 2" xfId="20795" xr:uid="{83946A37-04CE-4246-8841-146235132F1B}"/>
    <cellStyle name="SAPBEXaggItemX 2 7" xfId="20786" xr:uid="{EBB5797E-478E-442C-B3EF-8EE25D2C7C98}"/>
    <cellStyle name="SAPBEXaggItemX 20" xfId="15020" xr:uid="{00000000-0005-0000-0000-00008C260000}"/>
    <cellStyle name="SAPBEXaggItemX 20 2" xfId="25750" xr:uid="{83F95375-C3BF-4320-8136-4E055787411C}"/>
    <cellStyle name="SAPBEXaggItemX 21" xfId="20721" xr:uid="{0E23D009-0EBD-4662-A413-79B4B4813231}"/>
    <cellStyle name="SAPBEXaggItemX 3" xfId="9396" xr:uid="{00000000-0005-0000-0000-00008D260000}"/>
    <cellStyle name="SAPBEXaggItemX 3 2" xfId="9397" xr:uid="{00000000-0005-0000-0000-00008E260000}"/>
    <cellStyle name="SAPBEXaggItemX 3 2 2" xfId="9398" xr:uid="{00000000-0005-0000-0000-00008F260000}"/>
    <cellStyle name="SAPBEXaggItemX 3 2 2 2" xfId="20798" xr:uid="{B1F3A067-6C16-45E4-8B69-4938C126F41F}"/>
    <cellStyle name="SAPBEXaggItemX 3 2 3" xfId="9399" xr:uid="{00000000-0005-0000-0000-000090260000}"/>
    <cellStyle name="SAPBEXaggItemX 3 2 3 2" xfId="20799" xr:uid="{260EBB81-4DA0-4481-BC62-04E6279E009C}"/>
    <cellStyle name="SAPBEXaggItemX 3 2 4" xfId="9400" xr:uid="{00000000-0005-0000-0000-000091260000}"/>
    <cellStyle name="SAPBEXaggItemX 3 2 4 2" xfId="20800" xr:uid="{0564B862-1163-40DD-8C4A-154935134FE1}"/>
    <cellStyle name="SAPBEXaggItemX 3 2 5" xfId="9401" xr:uid="{00000000-0005-0000-0000-000092260000}"/>
    <cellStyle name="SAPBEXaggItemX 3 2 5 2" xfId="20801" xr:uid="{044D93DF-72C2-4388-819F-D6205D97FC2D}"/>
    <cellStyle name="SAPBEXaggItemX 3 2 6" xfId="20797" xr:uid="{2D953508-0B94-4B8D-9A97-A5E2AC1FBD0F}"/>
    <cellStyle name="SAPBEXaggItemX 3 3" xfId="9402" xr:uid="{00000000-0005-0000-0000-000093260000}"/>
    <cellStyle name="SAPBEXaggItemX 3 3 2" xfId="20802" xr:uid="{DF31B103-103A-4073-A84E-DF52593E05B9}"/>
    <cellStyle name="SAPBEXaggItemX 3 4" xfId="9403" xr:uid="{00000000-0005-0000-0000-000094260000}"/>
    <cellStyle name="SAPBEXaggItemX 3 4 2" xfId="20803" xr:uid="{6CC96FCD-633C-46F4-8C05-E6682ED1284E}"/>
    <cellStyle name="SAPBEXaggItemX 3 5" xfId="9404" xr:uid="{00000000-0005-0000-0000-000095260000}"/>
    <cellStyle name="SAPBEXaggItemX 3 5 2" xfId="20804" xr:uid="{FEFF62AB-8D64-4543-AF21-6BF9F48D883D}"/>
    <cellStyle name="SAPBEXaggItemX 3 6" xfId="9405" xr:uid="{00000000-0005-0000-0000-000096260000}"/>
    <cellStyle name="SAPBEXaggItemX 3 6 2" xfId="20805" xr:uid="{17FEFE0E-950F-426D-8112-F993F1AB2089}"/>
    <cellStyle name="SAPBEXaggItemX 3 7" xfId="20796" xr:uid="{A123FE59-E703-44BA-A39F-7FC36D7FD926}"/>
    <cellStyle name="SAPBEXaggItemX 4" xfId="9406" xr:uid="{00000000-0005-0000-0000-000097260000}"/>
    <cellStyle name="SAPBEXaggItemX 4 2" xfId="9407" xr:uid="{00000000-0005-0000-0000-000098260000}"/>
    <cellStyle name="SAPBEXaggItemX 4 2 2" xfId="9408" xr:uid="{00000000-0005-0000-0000-000099260000}"/>
    <cellStyle name="SAPBEXaggItemX 4 2 2 2" xfId="20808" xr:uid="{559C61A2-68A2-44C5-9A07-D101940E2E04}"/>
    <cellStyle name="SAPBEXaggItemX 4 2 3" xfId="9409" xr:uid="{00000000-0005-0000-0000-00009A260000}"/>
    <cellStyle name="SAPBEXaggItemX 4 2 3 2" xfId="20809" xr:uid="{CB474DE8-6B43-448C-A001-82FD0109EDEC}"/>
    <cellStyle name="SAPBEXaggItemX 4 2 4" xfId="9410" xr:uid="{00000000-0005-0000-0000-00009B260000}"/>
    <cellStyle name="SAPBEXaggItemX 4 2 4 2" xfId="20810" xr:uid="{909BC6F1-FE55-4A7A-AAF3-85E4606E1B8D}"/>
    <cellStyle name="SAPBEXaggItemX 4 2 5" xfId="9411" xr:uid="{00000000-0005-0000-0000-00009C260000}"/>
    <cellStyle name="SAPBEXaggItemX 4 2 5 2" xfId="20811" xr:uid="{2A962B93-197E-4195-BBF0-563B92C6E5A4}"/>
    <cellStyle name="SAPBEXaggItemX 4 2 6" xfId="20807" xr:uid="{AE985CF5-1CC1-4C61-AD6A-9969A43FAFDD}"/>
    <cellStyle name="SAPBEXaggItemX 4 3" xfId="9412" xr:uid="{00000000-0005-0000-0000-00009D260000}"/>
    <cellStyle name="SAPBEXaggItemX 4 3 2" xfId="20812" xr:uid="{F0872434-AD39-4637-A9E8-63F3279E214D}"/>
    <cellStyle name="SAPBEXaggItemX 4 4" xfId="9413" xr:uid="{00000000-0005-0000-0000-00009E260000}"/>
    <cellStyle name="SAPBEXaggItemX 4 4 2" xfId="20813" xr:uid="{E3AA619C-8972-4C72-A7E2-654BC3300077}"/>
    <cellStyle name="SAPBEXaggItemX 4 5" xfId="9414" xr:uid="{00000000-0005-0000-0000-00009F260000}"/>
    <cellStyle name="SAPBEXaggItemX 4 5 2" xfId="20814" xr:uid="{9AD4F517-EFA9-4811-B122-F4DB4611365C}"/>
    <cellStyle name="SAPBEXaggItemX 4 6" xfId="9415" xr:uid="{00000000-0005-0000-0000-0000A0260000}"/>
    <cellStyle name="SAPBEXaggItemX 4 6 2" xfId="20815" xr:uid="{6B69F60B-0390-43A1-9D05-9E01A42DD877}"/>
    <cellStyle name="SAPBEXaggItemX 4 7" xfId="20806" xr:uid="{1A7ED7DB-DD89-495D-9765-B9BF7AD2ED38}"/>
    <cellStyle name="SAPBEXaggItemX 5" xfId="9416" xr:uid="{00000000-0005-0000-0000-0000A1260000}"/>
    <cellStyle name="SAPBEXaggItemX 5 2" xfId="9417" xr:uid="{00000000-0005-0000-0000-0000A2260000}"/>
    <cellStyle name="SAPBEXaggItemX 5 2 2" xfId="9418" xr:uid="{00000000-0005-0000-0000-0000A3260000}"/>
    <cellStyle name="SAPBEXaggItemX 5 2 2 2" xfId="20818" xr:uid="{A93C2ADF-9E90-4FBD-83C9-1EC41E9BF5BA}"/>
    <cellStyle name="SAPBEXaggItemX 5 2 3" xfId="9419" xr:uid="{00000000-0005-0000-0000-0000A4260000}"/>
    <cellStyle name="SAPBEXaggItemX 5 2 3 2" xfId="20819" xr:uid="{73C9EDD2-663E-42F7-B705-48D090CDB181}"/>
    <cellStyle name="SAPBEXaggItemX 5 2 4" xfId="9420" xr:uid="{00000000-0005-0000-0000-0000A5260000}"/>
    <cellStyle name="SAPBEXaggItemX 5 2 4 2" xfId="20820" xr:uid="{4CE37819-36DF-4D3D-B435-F2A22DE8325D}"/>
    <cellStyle name="SAPBEXaggItemX 5 2 5" xfId="9421" xr:uid="{00000000-0005-0000-0000-0000A6260000}"/>
    <cellStyle name="SAPBEXaggItemX 5 2 5 2" xfId="20821" xr:uid="{C5B91574-ADA7-41F4-BF24-2C2F6B5710A3}"/>
    <cellStyle name="SAPBEXaggItemX 5 2 6" xfId="20817" xr:uid="{11DDB309-DBD2-40FE-8408-4A44454B57F4}"/>
    <cellStyle name="SAPBEXaggItemX 5 3" xfId="9422" xr:uid="{00000000-0005-0000-0000-0000A7260000}"/>
    <cellStyle name="SAPBEXaggItemX 5 3 2" xfId="20822" xr:uid="{338695FD-12C7-4AE2-8FDB-052D7F6B79B1}"/>
    <cellStyle name="SAPBEXaggItemX 5 4" xfId="9423" xr:uid="{00000000-0005-0000-0000-0000A8260000}"/>
    <cellStyle name="SAPBEXaggItemX 5 4 2" xfId="20823" xr:uid="{46AEEA9F-84BE-45AB-A92B-8BBBFD3EA9BD}"/>
    <cellStyle name="SAPBEXaggItemX 5 5" xfId="9424" xr:uid="{00000000-0005-0000-0000-0000A9260000}"/>
    <cellStyle name="SAPBEXaggItemX 5 5 2" xfId="20824" xr:uid="{2F37248D-6DF4-4AD3-B6E2-67E5C5F92D35}"/>
    <cellStyle name="SAPBEXaggItemX 5 6" xfId="9425" xr:uid="{00000000-0005-0000-0000-0000AA260000}"/>
    <cellStyle name="SAPBEXaggItemX 5 6 2" xfId="20825" xr:uid="{8B6B621F-A85E-49B6-8103-9C42E8BFF2EA}"/>
    <cellStyle name="SAPBEXaggItemX 5 7" xfId="20816" xr:uid="{057D4B77-39D6-4B01-816F-25AECD03AE63}"/>
    <cellStyle name="SAPBEXaggItemX 6" xfId="9426" xr:uid="{00000000-0005-0000-0000-0000AB260000}"/>
    <cellStyle name="SAPBEXaggItemX 6 2" xfId="9427" xr:uid="{00000000-0005-0000-0000-0000AC260000}"/>
    <cellStyle name="SAPBEXaggItemX 6 2 2" xfId="9428" xr:uid="{00000000-0005-0000-0000-0000AD260000}"/>
    <cellStyle name="SAPBEXaggItemX 6 2 2 2" xfId="20828" xr:uid="{1F06E5D5-5B9A-4A83-9C09-E738EB6FA8A1}"/>
    <cellStyle name="SAPBEXaggItemX 6 2 3" xfId="9429" xr:uid="{00000000-0005-0000-0000-0000AE260000}"/>
    <cellStyle name="SAPBEXaggItemX 6 2 3 2" xfId="20829" xr:uid="{FD87A46C-4CD7-4DFB-81DB-FA929BF357A6}"/>
    <cellStyle name="SAPBEXaggItemX 6 2 4" xfId="9430" xr:uid="{00000000-0005-0000-0000-0000AF260000}"/>
    <cellStyle name="SAPBEXaggItemX 6 2 4 2" xfId="20830" xr:uid="{64DB5C74-0803-4E3D-88C0-6C43559292A0}"/>
    <cellStyle name="SAPBEXaggItemX 6 2 5" xfId="9431" xr:uid="{00000000-0005-0000-0000-0000B0260000}"/>
    <cellStyle name="SAPBEXaggItemX 6 2 5 2" xfId="20831" xr:uid="{0572CD1A-AB55-432F-9351-65A5A69AFA35}"/>
    <cellStyle name="SAPBEXaggItemX 6 2 6" xfId="20827" xr:uid="{B8B00F3E-3E1D-4A0B-A753-20768859C225}"/>
    <cellStyle name="SAPBEXaggItemX 6 3" xfId="9432" xr:uid="{00000000-0005-0000-0000-0000B1260000}"/>
    <cellStyle name="SAPBEXaggItemX 6 3 2" xfId="20832" xr:uid="{AE41006A-AA43-4DA6-B0FC-818924349D16}"/>
    <cellStyle name="SAPBEXaggItemX 6 4" xfId="9433" xr:uid="{00000000-0005-0000-0000-0000B2260000}"/>
    <cellStyle name="SAPBEXaggItemX 6 4 2" xfId="20833" xr:uid="{20F79A9A-5BC6-4EA6-A600-7C81F2356D39}"/>
    <cellStyle name="SAPBEXaggItemX 6 5" xfId="9434" xr:uid="{00000000-0005-0000-0000-0000B3260000}"/>
    <cellStyle name="SAPBEXaggItemX 6 5 2" xfId="20834" xr:uid="{0F6A208B-2F42-43D7-891C-17BF4B467706}"/>
    <cellStyle name="SAPBEXaggItemX 6 6" xfId="9435" xr:uid="{00000000-0005-0000-0000-0000B4260000}"/>
    <cellStyle name="SAPBEXaggItemX 6 6 2" xfId="20835" xr:uid="{2860C530-50E3-4E19-BC50-6F773EE95F1D}"/>
    <cellStyle name="SAPBEXaggItemX 6 7" xfId="20826" xr:uid="{731854DE-D144-4EDD-8CB9-B6BF08C08EED}"/>
    <cellStyle name="SAPBEXaggItemX 7" xfId="9436" xr:uid="{00000000-0005-0000-0000-0000B5260000}"/>
    <cellStyle name="SAPBEXaggItemX 7 2" xfId="9437" xr:uid="{00000000-0005-0000-0000-0000B6260000}"/>
    <cellStyle name="SAPBEXaggItemX 7 2 2" xfId="9438" xr:uid="{00000000-0005-0000-0000-0000B7260000}"/>
    <cellStyle name="SAPBEXaggItemX 7 2 2 2" xfId="20838" xr:uid="{D4F680B3-2DEE-4C93-B19A-10D34A06325C}"/>
    <cellStyle name="SAPBEXaggItemX 7 2 3" xfId="9439" xr:uid="{00000000-0005-0000-0000-0000B8260000}"/>
    <cellStyle name="SAPBEXaggItemX 7 2 3 2" xfId="20839" xr:uid="{8D1D3E51-6A8A-4C9B-ADD7-7E7320415D82}"/>
    <cellStyle name="SAPBEXaggItemX 7 2 4" xfId="9440" xr:uid="{00000000-0005-0000-0000-0000B9260000}"/>
    <cellStyle name="SAPBEXaggItemX 7 2 4 2" xfId="20840" xr:uid="{549DE8CB-0259-4C64-9688-E6C87C7DAEAF}"/>
    <cellStyle name="SAPBEXaggItemX 7 2 5" xfId="9441" xr:uid="{00000000-0005-0000-0000-0000BA260000}"/>
    <cellStyle name="SAPBEXaggItemX 7 2 5 2" xfId="20841" xr:uid="{A655C358-B136-4795-99CC-914C73CF3DCC}"/>
    <cellStyle name="SAPBEXaggItemX 7 2 6" xfId="20837" xr:uid="{4C6F82C1-CB33-4AC0-9403-1FF7CD120878}"/>
    <cellStyle name="SAPBEXaggItemX 7 3" xfId="9442" xr:uid="{00000000-0005-0000-0000-0000BB260000}"/>
    <cellStyle name="SAPBEXaggItemX 7 3 2" xfId="20842" xr:uid="{BC93C33A-C0E7-4DE8-B0F1-F86DE228BDB8}"/>
    <cellStyle name="SAPBEXaggItemX 7 4" xfId="9443" xr:uid="{00000000-0005-0000-0000-0000BC260000}"/>
    <cellStyle name="SAPBEXaggItemX 7 4 2" xfId="20843" xr:uid="{CCD3B585-AA93-4363-AE40-545A8B70890A}"/>
    <cellStyle name="SAPBEXaggItemX 7 5" xfId="9444" xr:uid="{00000000-0005-0000-0000-0000BD260000}"/>
    <cellStyle name="SAPBEXaggItemX 7 5 2" xfId="20844" xr:uid="{0FDB748A-2C9E-4D0A-8FE0-24871C7F5C24}"/>
    <cellStyle name="SAPBEXaggItemX 7 6" xfId="9445" xr:uid="{00000000-0005-0000-0000-0000BE260000}"/>
    <cellStyle name="SAPBEXaggItemX 7 6 2" xfId="20845" xr:uid="{0D34849C-546C-43A0-9B4D-01DA2528E846}"/>
    <cellStyle name="SAPBEXaggItemX 7 7" xfId="20836" xr:uid="{6545C4F4-1100-4311-9B55-509C95E2CCFB}"/>
    <cellStyle name="SAPBEXaggItemX 8" xfId="9446" xr:uid="{00000000-0005-0000-0000-0000BF260000}"/>
    <cellStyle name="SAPBEXaggItemX 8 2" xfId="9447" xr:uid="{00000000-0005-0000-0000-0000C0260000}"/>
    <cellStyle name="SAPBEXaggItemX 8 2 2" xfId="9448" xr:uid="{00000000-0005-0000-0000-0000C1260000}"/>
    <cellStyle name="SAPBEXaggItemX 8 2 2 2" xfId="20848" xr:uid="{EEFD992F-83CE-4FB7-A4E4-FC0FB998586C}"/>
    <cellStyle name="SAPBEXaggItemX 8 2 3" xfId="9449" xr:uid="{00000000-0005-0000-0000-0000C2260000}"/>
    <cellStyle name="SAPBEXaggItemX 8 2 3 2" xfId="20849" xr:uid="{6DF800A9-9050-40EA-A19D-DAFDDEFFCD43}"/>
    <cellStyle name="SAPBEXaggItemX 8 2 4" xfId="9450" xr:uid="{00000000-0005-0000-0000-0000C3260000}"/>
    <cellStyle name="SAPBEXaggItemX 8 2 4 2" xfId="20850" xr:uid="{107D3933-B7F9-44EC-94BA-447F285AC83A}"/>
    <cellStyle name="SAPBEXaggItemX 8 2 5" xfId="9451" xr:uid="{00000000-0005-0000-0000-0000C4260000}"/>
    <cellStyle name="SAPBEXaggItemX 8 2 5 2" xfId="20851" xr:uid="{B0D27159-F067-49C9-BF33-C8FBC4E6DC89}"/>
    <cellStyle name="SAPBEXaggItemX 8 2 6" xfId="20847" xr:uid="{1A8D5DD4-54F7-4D84-905F-1F7D299637E9}"/>
    <cellStyle name="SAPBEXaggItemX 8 3" xfId="9452" xr:uid="{00000000-0005-0000-0000-0000C5260000}"/>
    <cellStyle name="SAPBEXaggItemX 8 3 2" xfId="20852" xr:uid="{B0E9A283-2B27-4427-A9E3-6E943E8F2EA0}"/>
    <cellStyle name="SAPBEXaggItemX 8 4" xfId="9453" xr:uid="{00000000-0005-0000-0000-0000C6260000}"/>
    <cellStyle name="SAPBEXaggItemX 8 4 2" xfId="20853" xr:uid="{8DADC262-4294-43AB-A1E1-F9E5FDED9731}"/>
    <cellStyle name="SAPBEXaggItemX 8 5" xfId="9454" xr:uid="{00000000-0005-0000-0000-0000C7260000}"/>
    <cellStyle name="SAPBEXaggItemX 8 5 2" xfId="20854" xr:uid="{372518A5-9133-40D8-8F74-D9A485D85728}"/>
    <cellStyle name="SAPBEXaggItemX 8 6" xfId="9455" xr:uid="{00000000-0005-0000-0000-0000C8260000}"/>
    <cellStyle name="SAPBEXaggItemX 8 6 2" xfId="20855" xr:uid="{1A73535D-BEF6-4F3E-9713-F86BE10D84C4}"/>
    <cellStyle name="SAPBEXaggItemX 8 7" xfId="20846" xr:uid="{CC19A7A9-4972-43C8-9262-8EF5366DF681}"/>
    <cellStyle name="SAPBEXaggItemX 9" xfId="9456" xr:uid="{00000000-0005-0000-0000-0000C9260000}"/>
    <cellStyle name="SAPBEXaggItemX 9 2" xfId="9457" xr:uid="{00000000-0005-0000-0000-0000CA260000}"/>
    <cellStyle name="SAPBEXaggItemX 9 2 2" xfId="9458" xr:uid="{00000000-0005-0000-0000-0000CB260000}"/>
    <cellStyle name="SAPBEXaggItemX 9 2 2 2" xfId="20858" xr:uid="{668C9624-BEDE-422A-8FBD-0F41A638ECC9}"/>
    <cellStyle name="SAPBEXaggItemX 9 2 3" xfId="9459" xr:uid="{00000000-0005-0000-0000-0000CC260000}"/>
    <cellStyle name="SAPBEXaggItemX 9 2 3 2" xfId="20859" xr:uid="{F2D48153-EF89-4546-A661-1FCED08DF41E}"/>
    <cellStyle name="SAPBEXaggItemX 9 2 4" xfId="9460" xr:uid="{00000000-0005-0000-0000-0000CD260000}"/>
    <cellStyle name="SAPBEXaggItemX 9 2 4 2" xfId="20860" xr:uid="{F912C465-A670-43CC-A315-E48D0283A73F}"/>
    <cellStyle name="SAPBEXaggItemX 9 2 5" xfId="9461" xr:uid="{00000000-0005-0000-0000-0000CE260000}"/>
    <cellStyle name="SAPBEXaggItemX 9 2 5 2" xfId="20861" xr:uid="{B98A59F4-ED77-4994-B907-5651E39E5470}"/>
    <cellStyle name="SAPBEXaggItemX 9 2 6" xfId="20857" xr:uid="{021D8195-DA06-4DC1-837E-C57136D1EE9E}"/>
    <cellStyle name="SAPBEXaggItemX 9 3" xfId="9462" xr:uid="{00000000-0005-0000-0000-0000CF260000}"/>
    <cellStyle name="SAPBEXaggItemX 9 3 2" xfId="20862" xr:uid="{36D401B9-B031-43A9-A173-AC1A18AAAF14}"/>
    <cellStyle name="SAPBEXaggItemX 9 4" xfId="9463" xr:uid="{00000000-0005-0000-0000-0000D0260000}"/>
    <cellStyle name="SAPBEXaggItemX 9 4 2" xfId="20863" xr:uid="{2F2494C9-5CB4-4F07-9F98-961264868EEC}"/>
    <cellStyle name="SAPBEXaggItemX 9 5" xfId="9464" xr:uid="{00000000-0005-0000-0000-0000D1260000}"/>
    <cellStyle name="SAPBEXaggItemX 9 5 2" xfId="20864" xr:uid="{8D3AF092-DE08-437F-A3A5-618A45104A12}"/>
    <cellStyle name="SAPBEXaggItemX 9 6" xfId="9465" xr:uid="{00000000-0005-0000-0000-0000D2260000}"/>
    <cellStyle name="SAPBEXaggItemX 9 6 2" xfId="20865" xr:uid="{C640C637-EBA0-4B37-A4F9-9D1ACC3F9D34}"/>
    <cellStyle name="SAPBEXaggItemX 9 7" xfId="20856" xr:uid="{CAB4C849-B532-4786-B521-9E11EFC1E043}"/>
    <cellStyle name="SAPBEXaggItemX_KTR An-Abflug" xfId="14842" xr:uid="{00000000-0005-0000-0000-0000D3260000}"/>
    <cellStyle name="SAPBEXchaText" xfId="9466" xr:uid="{00000000-0005-0000-0000-0000D4260000}"/>
    <cellStyle name="SAPBEXchaText 10" xfId="9467" xr:uid="{00000000-0005-0000-0000-0000D5260000}"/>
    <cellStyle name="SAPBEXchaText 10 2" xfId="9468" xr:uid="{00000000-0005-0000-0000-0000D6260000}"/>
    <cellStyle name="SAPBEXchaText 10 2 2" xfId="9469" xr:uid="{00000000-0005-0000-0000-0000D7260000}"/>
    <cellStyle name="SAPBEXchaText 10 2 2 2" xfId="20869" xr:uid="{BD2D1F83-10D2-4A1A-9FA3-E3A52012E185}"/>
    <cellStyle name="SAPBEXchaText 10 2 3" xfId="9470" xr:uid="{00000000-0005-0000-0000-0000D8260000}"/>
    <cellStyle name="SAPBEXchaText 10 2 3 2" xfId="20870" xr:uid="{13394523-5BE4-4BB7-8FB9-2C1AACE71251}"/>
    <cellStyle name="SAPBEXchaText 10 2 4" xfId="9471" xr:uid="{00000000-0005-0000-0000-0000D9260000}"/>
    <cellStyle name="SAPBEXchaText 10 2 4 2" xfId="20871" xr:uid="{9687FBDC-791C-4D2A-B87D-3DC65DC2676C}"/>
    <cellStyle name="SAPBEXchaText 10 2 5" xfId="9472" xr:uid="{00000000-0005-0000-0000-0000DA260000}"/>
    <cellStyle name="SAPBEXchaText 10 2 5 2" xfId="20872" xr:uid="{369A366E-FE30-4A02-9B94-78F3B519E599}"/>
    <cellStyle name="SAPBEXchaText 10 2 6" xfId="20868" xr:uid="{369FCB3F-F98F-4061-A81B-87E564B7ACCA}"/>
    <cellStyle name="SAPBEXchaText 10 3" xfId="9473" xr:uid="{00000000-0005-0000-0000-0000DB260000}"/>
    <cellStyle name="SAPBEXchaText 10 3 2" xfId="20873" xr:uid="{B508CDC9-697E-4D71-A60F-85CF09A13CDC}"/>
    <cellStyle name="SAPBEXchaText 10 4" xfId="9474" xr:uid="{00000000-0005-0000-0000-0000DC260000}"/>
    <cellStyle name="SAPBEXchaText 10 4 2" xfId="20874" xr:uid="{C9BD44CF-55AA-4B19-90BF-76034C5BF269}"/>
    <cellStyle name="SAPBEXchaText 10 5" xfId="9475" xr:uid="{00000000-0005-0000-0000-0000DD260000}"/>
    <cellStyle name="SAPBEXchaText 10 5 2" xfId="20875" xr:uid="{5921C4E9-1B53-4C6F-A882-73E8E40237E7}"/>
    <cellStyle name="SAPBEXchaText 10 6" xfId="9476" xr:uid="{00000000-0005-0000-0000-0000DE260000}"/>
    <cellStyle name="SAPBEXchaText 10 6 2" xfId="20876" xr:uid="{19391D9C-8B78-410A-9B75-A5E700C162D8}"/>
    <cellStyle name="SAPBEXchaText 10 7" xfId="20867" xr:uid="{4E1F2C13-55CE-463B-8A59-21DB0FB83655}"/>
    <cellStyle name="SAPBEXchaText 11" xfId="9477" xr:uid="{00000000-0005-0000-0000-0000DF260000}"/>
    <cellStyle name="SAPBEXchaText 11 2" xfId="9478" xr:uid="{00000000-0005-0000-0000-0000E0260000}"/>
    <cellStyle name="SAPBEXchaText 11 2 2" xfId="9479" xr:uid="{00000000-0005-0000-0000-0000E1260000}"/>
    <cellStyle name="SAPBEXchaText 11 2 2 2" xfId="20879" xr:uid="{2C5131E1-9691-4E47-AC82-D898AD78452B}"/>
    <cellStyle name="SAPBEXchaText 11 2 3" xfId="9480" xr:uid="{00000000-0005-0000-0000-0000E2260000}"/>
    <cellStyle name="SAPBEXchaText 11 2 3 2" xfId="20880" xr:uid="{6B822A4C-AA2B-42F3-A6A9-7159A2BD99BB}"/>
    <cellStyle name="SAPBEXchaText 11 2 4" xfId="9481" xr:uid="{00000000-0005-0000-0000-0000E3260000}"/>
    <cellStyle name="SAPBEXchaText 11 2 4 2" xfId="20881" xr:uid="{AB3D7D41-5641-4B99-A4DD-BC06CE68C02B}"/>
    <cellStyle name="SAPBEXchaText 11 2 5" xfId="9482" xr:uid="{00000000-0005-0000-0000-0000E4260000}"/>
    <cellStyle name="SAPBEXchaText 11 2 5 2" xfId="20882" xr:uid="{57B6C70B-6B2C-4D89-A26F-C75316FEA119}"/>
    <cellStyle name="SAPBEXchaText 11 2 6" xfId="20878" xr:uid="{3E445762-4E4A-48D7-9A77-F7D21FCF5FA1}"/>
    <cellStyle name="SAPBEXchaText 11 3" xfId="9483" xr:uid="{00000000-0005-0000-0000-0000E5260000}"/>
    <cellStyle name="SAPBEXchaText 11 3 2" xfId="20883" xr:uid="{873ABE94-6675-430E-9042-127494721C16}"/>
    <cellStyle name="SAPBEXchaText 11 4" xfId="9484" xr:uid="{00000000-0005-0000-0000-0000E6260000}"/>
    <cellStyle name="SAPBEXchaText 11 4 2" xfId="20884" xr:uid="{D358F5AE-81E7-43E0-A94B-54A8377B2895}"/>
    <cellStyle name="SAPBEXchaText 11 5" xfId="9485" xr:uid="{00000000-0005-0000-0000-0000E7260000}"/>
    <cellStyle name="SAPBEXchaText 11 5 2" xfId="20885" xr:uid="{DB814152-0119-4449-AB30-929F4A6D9BB1}"/>
    <cellStyle name="SAPBEXchaText 11 6" xfId="9486" xr:uid="{00000000-0005-0000-0000-0000E8260000}"/>
    <cellStyle name="SAPBEXchaText 11 6 2" xfId="20886" xr:uid="{A1537EE6-BDDC-4ADA-93F4-FF445D814532}"/>
    <cellStyle name="SAPBEXchaText 11 7" xfId="20877" xr:uid="{8428000A-B6FA-41B8-9D2A-9563266F92E5}"/>
    <cellStyle name="SAPBEXchaText 12" xfId="9487" xr:uid="{00000000-0005-0000-0000-0000E9260000}"/>
    <cellStyle name="SAPBEXchaText 12 2" xfId="9488" xr:uid="{00000000-0005-0000-0000-0000EA260000}"/>
    <cellStyle name="SAPBEXchaText 12 2 2" xfId="9489" xr:uid="{00000000-0005-0000-0000-0000EB260000}"/>
    <cellStyle name="SAPBEXchaText 12 2 2 2" xfId="20889" xr:uid="{67885915-E31D-4F04-B24D-6196F1C3230C}"/>
    <cellStyle name="SAPBEXchaText 12 2 3" xfId="9490" xr:uid="{00000000-0005-0000-0000-0000EC260000}"/>
    <cellStyle name="SAPBEXchaText 12 2 3 2" xfId="20890" xr:uid="{EA3964F5-6412-462F-A80B-971CC035F9A0}"/>
    <cellStyle name="SAPBEXchaText 12 2 4" xfId="9491" xr:uid="{00000000-0005-0000-0000-0000ED260000}"/>
    <cellStyle name="SAPBEXchaText 12 2 4 2" xfId="20891" xr:uid="{71DDA62C-C8A2-428D-B2ED-5A8523932ACF}"/>
    <cellStyle name="SAPBEXchaText 12 2 5" xfId="9492" xr:uid="{00000000-0005-0000-0000-0000EE260000}"/>
    <cellStyle name="SAPBEXchaText 12 2 5 2" xfId="20892" xr:uid="{523EF1A0-F59E-475F-B85C-DD07792B70EB}"/>
    <cellStyle name="SAPBEXchaText 12 2 6" xfId="20888" xr:uid="{DDDC9EA4-1859-46FF-80AD-DCDC640E02A6}"/>
    <cellStyle name="SAPBEXchaText 12 3" xfId="9493" xr:uid="{00000000-0005-0000-0000-0000EF260000}"/>
    <cellStyle name="SAPBEXchaText 12 3 2" xfId="20893" xr:uid="{5AF0B9F7-3C09-4F04-B757-84440F92682A}"/>
    <cellStyle name="SAPBEXchaText 12 4" xfId="9494" xr:uid="{00000000-0005-0000-0000-0000F0260000}"/>
    <cellStyle name="SAPBEXchaText 12 4 2" xfId="20894" xr:uid="{67F4254F-3966-4482-BB95-267CFDD76026}"/>
    <cellStyle name="SAPBEXchaText 12 5" xfId="9495" xr:uid="{00000000-0005-0000-0000-0000F1260000}"/>
    <cellStyle name="SAPBEXchaText 12 5 2" xfId="20895" xr:uid="{758CA71A-1FAE-4F48-8402-459F9456B586}"/>
    <cellStyle name="SAPBEXchaText 12 6" xfId="9496" xr:uid="{00000000-0005-0000-0000-0000F2260000}"/>
    <cellStyle name="SAPBEXchaText 12 6 2" xfId="20896" xr:uid="{F9B8B463-1BD4-4BCF-9633-E49B35A9E1D7}"/>
    <cellStyle name="SAPBEXchaText 12 7" xfId="20887" xr:uid="{9610E048-B273-4F17-9645-69DF433A4BAB}"/>
    <cellStyle name="SAPBEXchaText 13" xfId="9497" xr:uid="{00000000-0005-0000-0000-0000F3260000}"/>
    <cellStyle name="SAPBEXchaText 13 2" xfId="9498" xr:uid="{00000000-0005-0000-0000-0000F4260000}"/>
    <cellStyle name="SAPBEXchaText 13 2 2" xfId="9499" xr:uid="{00000000-0005-0000-0000-0000F5260000}"/>
    <cellStyle name="SAPBEXchaText 13 2 2 2" xfId="20899" xr:uid="{E884408D-BA8F-4C9D-A146-62CE8AF39318}"/>
    <cellStyle name="SAPBEXchaText 13 2 3" xfId="9500" xr:uid="{00000000-0005-0000-0000-0000F6260000}"/>
    <cellStyle name="SAPBEXchaText 13 2 3 2" xfId="20900" xr:uid="{475E9D85-86D2-450B-898F-81F5F6E77EBA}"/>
    <cellStyle name="SAPBEXchaText 13 2 4" xfId="9501" xr:uid="{00000000-0005-0000-0000-0000F7260000}"/>
    <cellStyle name="SAPBEXchaText 13 2 4 2" xfId="20901" xr:uid="{2939A21B-9185-4B16-9AB1-63BA19FE5194}"/>
    <cellStyle name="SAPBEXchaText 13 2 5" xfId="9502" xr:uid="{00000000-0005-0000-0000-0000F8260000}"/>
    <cellStyle name="SAPBEXchaText 13 2 5 2" xfId="20902" xr:uid="{85F738A1-4247-44ED-BE3D-41A027940B93}"/>
    <cellStyle name="SAPBEXchaText 13 2 6" xfId="20898" xr:uid="{97FC5940-113A-498E-AE43-9AE76FEA1E6B}"/>
    <cellStyle name="SAPBEXchaText 13 3" xfId="9503" xr:uid="{00000000-0005-0000-0000-0000F9260000}"/>
    <cellStyle name="SAPBEXchaText 13 3 2" xfId="20903" xr:uid="{A339187C-9678-4CA1-9E48-959BB489AE1C}"/>
    <cellStyle name="SAPBEXchaText 13 4" xfId="9504" xr:uid="{00000000-0005-0000-0000-0000FA260000}"/>
    <cellStyle name="SAPBEXchaText 13 4 2" xfId="20904" xr:uid="{03B71E32-9D9C-4845-9E59-3576A75184AD}"/>
    <cellStyle name="SAPBEXchaText 13 5" xfId="9505" xr:uid="{00000000-0005-0000-0000-0000FB260000}"/>
    <cellStyle name="SAPBEXchaText 13 5 2" xfId="20905" xr:uid="{ECC7EC40-C8E1-4759-B137-3F4D86C1F3BC}"/>
    <cellStyle name="SAPBEXchaText 13 6" xfId="9506" xr:uid="{00000000-0005-0000-0000-0000FC260000}"/>
    <cellStyle name="SAPBEXchaText 13 6 2" xfId="20906" xr:uid="{FA4EB63E-DD86-4369-917A-988B309534FC}"/>
    <cellStyle name="SAPBEXchaText 13 7" xfId="20897" xr:uid="{5D3240EA-30EF-41D0-B5A7-6AD4CF75E23F}"/>
    <cellStyle name="SAPBEXchaText 14" xfId="9507" xr:uid="{00000000-0005-0000-0000-0000FD260000}"/>
    <cellStyle name="SAPBEXchaText 14 2" xfId="9508" xr:uid="{00000000-0005-0000-0000-0000FE260000}"/>
    <cellStyle name="SAPBEXchaText 14 2 2" xfId="9509" xr:uid="{00000000-0005-0000-0000-0000FF260000}"/>
    <cellStyle name="SAPBEXchaText 14 2 2 2" xfId="20909" xr:uid="{3D49583A-80B4-4245-928C-F024D52DF674}"/>
    <cellStyle name="SAPBEXchaText 14 2 3" xfId="9510" xr:uid="{00000000-0005-0000-0000-000000270000}"/>
    <cellStyle name="SAPBEXchaText 14 2 3 2" xfId="20910" xr:uid="{F344AA61-0513-4AEB-B268-0B217CD8720D}"/>
    <cellStyle name="SAPBEXchaText 14 2 4" xfId="9511" xr:uid="{00000000-0005-0000-0000-000001270000}"/>
    <cellStyle name="SAPBEXchaText 14 2 4 2" xfId="20911" xr:uid="{460FE20A-319F-47CE-AC99-33E8193E72A4}"/>
    <cellStyle name="SAPBEXchaText 14 2 5" xfId="9512" xr:uid="{00000000-0005-0000-0000-000002270000}"/>
    <cellStyle name="SAPBEXchaText 14 2 5 2" xfId="20912" xr:uid="{19011D35-3082-48F3-8A4A-DC557FE30350}"/>
    <cellStyle name="SAPBEXchaText 14 2 6" xfId="20908" xr:uid="{2E4574C2-3C56-4BE5-9EE0-2B48AE28E277}"/>
    <cellStyle name="SAPBEXchaText 14 3" xfId="9513" xr:uid="{00000000-0005-0000-0000-000003270000}"/>
    <cellStyle name="SAPBEXchaText 14 3 2" xfId="20913" xr:uid="{2705948F-7C83-4AD7-BC40-65EEB65567ED}"/>
    <cellStyle name="SAPBEXchaText 14 4" xfId="9514" xr:uid="{00000000-0005-0000-0000-000004270000}"/>
    <cellStyle name="SAPBEXchaText 14 4 2" xfId="20914" xr:uid="{36D8C5E0-2EE3-4331-B31A-FAE3E181613B}"/>
    <cellStyle name="SAPBEXchaText 14 5" xfId="9515" xr:uid="{00000000-0005-0000-0000-000005270000}"/>
    <cellStyle name="SAPBEXchaText 14 5 2" xfId="20915" xr:uid="{251093E4-32C5-4613-9991-771AE6B00839}"/>
    <cellStyle name="SAPBEXchaText 14 6" xfId="9516" xr:uid="{00000000-0005-0000-0000-000006270000}"/>
    <cellStyle name="SAPBEXchaText 14 6 2" xfId="20916" xr:uid="{998067AD-DAE7-4BFE-BC73-79A620EA43E3}"/>
    <cellStyle name="SAPBEXchaText 14 7" xfId="20907" xr:uid="{035DDA40-25D5-4340-9222-526739F22776}"/>
    <cellStyle name="SAPBEXchaText 15" xfId="9517" xr:uid="{00000000-0005-0000-0000-000007270000}"/>
    <cellStyle name="SAPBEXchaText 15 2" xfId="9518" xr:uid="{00000000-0005-0000-0000-000008270000}"/>
    <cellStyle name="SAPBEXchaText 15 2 2" xfId="9519" xr:uid="{00000000-0005-0000-0000-000009270000}"/>
    <cellStyle name="SAPBEXchaText 15 2 2 2" xfId="20919" xr:uid="{96A27D82-AC32-4F6F-B088-3B5FDF76F726}"/>
    <cellStyle name="SAPBEXchaText 15 2 3" xfId="9520" xr:uid="{00000000-0005-0000-0000-00000A270000}"/>
    <cellStyle name="SAPBEXchaText 15 2 3 2" xfId="20920" xr:uid="{39CC43E0-1FA8-4741-9725-FB2B27F271D4}"/>
    <cellStyle name="SAPBEXchaText 15 2 4" xfId="9521" xr:uid="{00000000-0005-0000-0000-00000B270000}"/>
    <cellStyle name="SAPBEXchaText 15 2 4 2" xfId="20921" xr:uid="{5CB2387B-DAF3-475B-9B9B-88F506CA2DB2}"/>
    <cellStyle name="SAPBEXchaText 15 2 5" xfId="9522" xr:uid="{00000000-0005-0000-0000-00000C270000}"/>
    <cellStyle name="SAPBEXchaText 15 2 5 2" xfId="20922" xr:uid="{ECE8C3B5-6505-457A-84F7-7D74A7AC8C95}"/>
    <cellStyle name="SAPBEXchaText 15 2 6" xfId="20918" xr:uid="{9A814B15-DBA2-4067-8F0D-9F439938CD90}"/>
    <cellStyle name="SAPBEXchaText 15 3" xfId="9523" xr:uid="{00000000-0005-0000-0000-00000D270000}"/>
    <cellStyle name="SAPBEXchaText 15 3 2" xfId="20923" xr:uid="{061FA2B5-0DBB-47B6-9C78-23B62FCCFE7E}"/>
    <cellStyle name="SAPBEXchaText 15 4" xfId="9524" xr:uid="{00000000-0005-0000-0000-00000E270000}"/>
    <cellStyle name="SAPBEXchaText 15 4 2" xfId="20924" xr:uid="{C7E56A9A-9DEE-44C1-B91A-B70D5DA8165B}"/>
    <cellStyle name="SAPBEXchaText 15 5" xfId="9525" xr:uid="{00000000-0005-0000-0000-00000F270000}"/>
    <cellStyle name="SAPBEXchaText 15 5 2" xfId="20925" xr:uid="{54D2D9DB-6351-4DC7-B793-A95E7E6B20C2}"/>
    <cellStyle name="SAPBEXchaText 15 6" xfId="9526" xr:uid="{00000000-0005-0000-0000-000010270000}"/>
    <cellStyle name="SAPBEXchaText 15 6 2" xfId="20926" xr:uid="{0D8FC748-4DE7-4059-A96C-FCA4461EDD00}"/>
    <cellStyle name="SAPBEXchaText 15 7" xfId="20917" xr:uid="{AE95C68E-8EAE-4E0D-A0FB-7BC284021A38}"/>
    <cellStyle name="SAPBEXchaText 16" xfId="9527" xr:uid="{00000000-0005-0000-0000-000011270000}"/>
    <cellStyle name="SAPBEXchaText 16 2" xfId="20927" xr:uid="{1FF9DD01-33AD-4818-87F0-1EDDCD56964E}"/>
    <cellStyle name="SAPBEXchaText 17" xfId="9528" xr:uid="{00000000-0005-0000-0000-000012270000}"/>
    <cellStyle name="SAPBEXchaText 17 2" xfId="20928" xr:uid="{337A3E4E-EDC5-48AE-AE81-BE12228590EC}"/>
    <cellStyle name="SAPBEXchaText 18" xfId="9529" xr:uid="{00000000-0005-0000-0000-000013270000}"/>
    <cellStyle name="SAPBEXchaText 18 2" xfId="20929" xr:uid="{976AADD8-2F03-44A1-B747-510C65BFAE1A}"/>
    <cellStyle name="SAPBEXchaText 19" xfId="9530" xr:uid="{00000000-0005-0000-0000-000014270000}"/>
    <cellStyle name="SAPBEXchaText 19 2" xfId="20930" xr:uid="{DE0E7A4B-F522-4A33-A9F4-2A60F16E1C50}"/>
    <cellStyle name="SAPBEXchaText 2" xfId="9531" xr:uid="{00000000-0005-0000-0000-000015270000}"/>
    <cellStyle name="SAPBEXchaText 2 2" xfId="9532" xr:uid="{00000000-0005-0000-0000-000016270000}"/>
    <cellStyle name="SAPBEXchaText 2 2 2" xfId="9533" xr:uid="{00000000-0005-0000-0000-000017270000}"/>
    <cellStyle name="SAPBEXchaText 2 2 2 2" xfId="20933" xr:uid="{2BBE8330-989F-4694-8CCA-AA2E344F7EBD}"/>
    <cellStyle name="SAPBEXchaText 2 2 3" xfId="9534" xr:uid="{00000000-0005-0000-0000-000018270000}"/>
    <cellStyle name="SAPBEXchaText 2 2 3 2" xfId="20934" xr:uid="{BBFA10DE-D3B3-4454-8A88-6CCFB3FB18C2}"/>
    <cellStyle name="SAPBEXchaText 2 2 4" xfId="9535" xr:uid="{00000000-0005-0000-0000-000019270000}"/>
    <cellStyle name="SAPBEXchaText 2 2 4 2" xfId="20935" xr:uid="{259EA586-C6F1-420F-9F03-ED285B6F2295}"/>
    <cellStyle name="SAPBEXchaText 2 2 5" xfId="9536" xr:uid="{00000000-0005-0000-0000-00001A270000}"/>
    <cellStyle name="SAPBEXchaText 2 2 5 2" xfId="20936" xr:uid="{69627393-6D46-4404-B864-AB9AB5F4CB5C}"/>
    <cellStyle name="SAPBEXchaText 2 2 6" xfId="20932" xr:uid="{AEE50638-9045-4F6C-94DB-9BE2F1DFE54F}"/>
    <cellStyle name="SAPBEXchaText 2 3" xfId="9537" xr:uid="{00000000-0005-0000-0000-00001B270000}"/>
    <cellStyle name="SAPBEXchaText 2 3 2" xfId="20937" xr:uid="{91EF2040-5104-453E-B2BF-6FC7F0146A3A}"/>
    <cellStyle name="SAPBEXchaText 2 4" xfId="9538" xr:uid="{00000000-0005-0000-0000-00001C270000}"/>
    <cellStyle name="SAPBEXchaText 2 4 2" xfId="20938" xr:uid="{CF6AD7F2-4BF6-4F58-B7C4-037A7B0D00DF}"/>
    <cellStyle name="SAPBEXchaText 2 5" xfId="9539" xr:uid="{00000000-0005-0000-0000-00001D270000}"/>
    <cellStyle name="SAPBEXchaText 2 5 2" xfId="20939" xr:uid="{FAFCD415-1F26-41FF-8222-461925B66F53}"/>
    <cellStyle name="SAPBEXchaText 2 6" xfId="9540" xr:uid="{00000000-0005-0000-0000-00001E270000}"/>
    <cellStyle name="SAPBEXchaText 2 6 2" xfId="20940" xr:uid="{77573C9C-D9F9-483B-9D87-02DDF7E68632}"/>
    <cellStyle name="SAPBEXchaText 2 7" xfId="20931" xr:uid="{C1697BCF-293B-442A-90ED-21258D4013E3}"/>
    <cellStyle name="SAPBEXchaText 20" xfId="15021" xr:uid="{00000000-0005-0000-0000-00001F270000}"/>
    <cellStyle name="SAPBEXchaText 20 2" xfId="25751" xr:uid="{B99267FE-4CB0-4055-893B-B1F1CE5C5623}"/>
    <cellStyle name="SAPBEXchaText 21" xfId="20866" xr:uid="{7B33AFF0-3D62-4E06-B03E-E9F4F81368B6}"/>
    <cellStyle name="SAPBEXchaText 3" xfId="9541" xr:uid="{00000000-0005-0000-0000-000020270000}"/>
    <cellStyle name="SAPBEXchaText 3 2" xfId="9542" xr:uid="{00000000-0005-0000-0000-000021270000}"/>
    <cellStyle name="SAPBEXchaText 3 2 2" xfId="9543" xr:uid="{00000000-0005-0000-0000-000022270000}"/>
    <cellStyle name="SAPBEXchaText 3 2 2 2" xfId="20943" xr:uid="{432A93A8-8157-4010-BF2F-7592B5394FE4}"/>
    <cellStyle name="SAPBEXchaText 3 2 3" xfId="9544" xr:uid="{00000000-0005-0000-0000-000023270000}"/>
    <cellStyle name="SAPBEXchaText 3 2 3 2" xfId="20944" xr:uid="{5B59A11C-67BB-4E90-A76B-FE32647DF560}"/>
    <cellStyle name="SAPBEXchaText 3 2 4" xfId="9545" xr:uid="{00000000-0005-0000-0000-000024270000}"/>
    <cellStyle name="SAPBEXchaText 3 2 4 2" xfId="20945" xr:uid="{599AE479-C352-4413-ABC7-36A4907DD407}"/>
    <cellStyle name="SAPBEXchaText 3 2 5" xfId="9546" xr:uid="{00000000-0005-0000-0000-000025270000}"/>
    <cellStyle name="SAPBEXchaText 3 2 5 2" xfId="20946" xr:uid="{05E08C2D-2C01-4C0D-9BC8-538E08E2996C}"/>
    <cellStyle name="SAPBEXchaText 3 2 6" xfId="20942" xr:uid="{CF6A404E-F550-4B80-963D-91D3216F74F2}"/>
    <cellStyle name="SAPBEXchaText 3 3" xfId="9547" xr:uid="{00000000-0005-0000-0000-000026270000}"/>
    <cellStyle name="SAPBEXchaText 3 3 2" xfId="20947" xr:uid="{C2EDF2AE-0A26-4398-BB7B-CD722F346425}"/>
    <cellStyle name="SAPBEXchaText 3 4" xfId="9548" xr:uid="{00000000-0005-0000-0000-000027270000}"/>
    <cellStyle name="SAPBEXchaText 3 4 2" xfId="20948" xr:uid="{A67C6FE3-FC9D-4F89-918F-CF7E240BC7B1}"/>
    <cellStyle name="SAPBEXchaText 3 5" xfId="9549" xr:uid="{00000000-0005-0000-0000-000028270000}"/>
    <cellStyle name="SAPBEXchaText 3 5 2" xfId="20949" xr:uid="{5D2E75FC-4740-4C48-AEAD-16AE9824ADE7}"/>
    <cellStyle name="SAPBEXchaText 3 6" xfId="9550" xr:uid="{00000000-0005-0000-0000-000029270000}"/>
    <cellStyle name="SAPBEXchaText 3 6 2" xfId="20950" xr:uid="{85638640-9C91-4661-95B1-544E177BE1D7}"/>
    <cellStyle name="SAPBEXchaText 3 7" xfId="20941" xr:uid="{6D9869B6-AD28-4036-B875-0362B0427DF6}"/>
    <cellStyle name="SAPBEXchaText 4" xfId="9551" xr:uid="{00000000-0005-0000-0000-00002A270000}"/>
    <cellStyle name="SAPBEXchaText 4 2" xfId="9552" xr:uid="{00000000-0005-0000-0000-00002B270000}"/>
    <cellStyle name="SAPBEXchaText 4 2 2" xfId="9553" xr:uid="{00000000-0005-0000-0000-00002C270000}"/>
    <cellStyle name="SAPBEXchaText 4 2 2 2" xfId="20953" xr:uid="{BC7FB377-254E-4E6D-828E-B7FC05623843}"/>
    <cellStyle name="SAPBEXchaText 4 2 3" xfId="9554" xr:uid="{00000000-0005-0000-0000-00002D270000}"/>
    <cellStyle name="SAPBEXchaText 4 2 3 2" xfId="20954" xr:uid="{4EB42934-A551-4B6A-A8A1-86D4DE02C689}"/>
    <cellStyle name="SAPBEXchaText 4 2 4" xfId="9555" xr:uid="{00000000-0005-0000-0000-00002E270000}"/>
    <cellStyle name="SAPBEXchaText 4 2 4 2" xfId="20955" xr:uid="{E0C9B2CE-B025-48AB-BC3A-A9113F280310}"/>
    <cellStyle name="SAPBEXchaText 4 2 5" xfId="9556" xr:uid="{00000000-0005-0000-0000-00002F270000}"/>
    <cellStyle name="SAPBEXchaText 4 2 5 2" xfId="20956" xr:uid="{7DB52181-72C1-40DD-A5EE-907AA0F72220}"/>
    <cellStyle name="SAPBEXchaText 4 2 6" xfId="20952" xr:uid="{AFAE17A7-A5FE-46FB-BAF5-F014EBFA6EE8}"/>
    <cellStyle name="SAPBEXchaText 4 3" xfId="9557" xr:uid="{00000000-0005-0000-0000-000030270000}"/>
    <cellStyle name="SAPBEXchaText 4 3 2" xfId="20957" xr:uid="{A693A59D-4EA3-4EE4-AE5F-0DB7C0F77F5E}"/>
    <cellStyle name="SAPBEXchaText 4 4" xfId="9558" xr:uid="{00000000-0005-0000-0000-000031270000}"/>
    <cellStyle name="SAPBEXchaText 4 4 2" xfId="20958" xr:uid="{31AEA22A-D2D8-4B20-BD3B-D9048C0A89C9}"/>
    <cellStyle name="SAPBEXchaText 4 5" xfId="9559" xr:uid="{00000000-0005-0000-0000-000032270000}"/>
    <cellStyle name="SAPBEXchaText 4 5 2" xfId="20959" xr:uid="{A5276CE3-0A1C-4C00-A9D6-86E27C7F1EAE}"/>
    <cellStyle name="SAPBEXchaText 4 6" xfId="9560" xr:uid="{00000000-0005-0000-0000-000033270000}"/>
    <cellStyle name="SAPBEXchaText 4 6 2" xfId="20960" xr:uid="{D5AA8536-C250-4AF4-8AFC-E1110FAA9771}"/>
    <cellStyle name="SAPBEXchaText 4 7" xfId="20951" xr:uid="{2D3C2CA5-0C71-46BB-90A2-3AF469735C2E}"/>
    <cellStyle name="SAPBEXchaText 5" xfId="9561" xr:uid="{00000000-0005-0000-0000-000034270000}"/>
    <cellStyle name="SAPBEXchaText 5 2" xfId="9562" xr:uid="{00000000-0005-0000-0000-000035270000}"/>
    <cellStyle name="SAPBEXchaText 5 2 2" xfId="9563" xr:uid="{00000000-0005-0000-0000-000036270000}"/>
    <cellStyle name="SAPBEXchaText 5 2 2 2" xfId="20963" xr:uid="{5D4E7829-0914-4C6C-98A9-2A023141EB9B}"/>
    <cellStyle name="SAPBEXchaText 5 2 3" xfId="9564" xr:uid="{00000000-0005-0000-0000-000037270000}"/>
    <cellStyle name="SAPBEXchaText 5 2 3 2" xfId="20964" xr:uid="{951FA375-6A80-454A-8177-131D68BAEC22}"/>
    <cellStyle name="SAPBEXchaText 5 2 4" xfId="9565" xr:uid="{00000000-0005-0000-0000-000038270000}"/>
    <cellStyle name="SAPBEXchaText 5 2 4 2" xfId="20965" xr:uid="{2DFE6669-2915-4AD7-9588-369617A46C48}"/>
    <cellStyle name="SAPBEXchaText 5 2 5" xfId="9566" xr:uid="{00000000-0005-0000-0000-000039270000}"/>
    <cellStyle name="SAPBEXchaText 5 2 5 2" xfId="20966" xr:uid="{9A0A7CD1-2A2E-43BB-9F54-95A6A8406C89}"/>
    <cellStyle name="SAPBEXchaText 5 2 6" xfId="20962" xr:uid="{A29612B2-287F-4B4B-8688-55A345B156BE}"/>
    <cellStyle name="SAPBEXchaText 5 3" xfId="9567" xr:uid="{00000000-0005-0000-0000-00003A270000}"/>
    <cellStyle name="SAPBEXchaText 5 3 2" xfId="20967" xr:uid="{48DD6BCC-7666-42D4-A0E8-0EEC6E3B4E6B}"/>
    <cellStyle name="SAPBEXchaText 5 4" xfId="9568" xr:uid="{00000000-0005-0000-0000-00003B270000}"/>
    <cellStyle name="SAPBEXchaText 5 4 2" xfId="20968" xr:uid="{6ED241FF-11CE-41E6-BF15-31482BFF733E}"/>
    <cellStyle name="SAPBEXchaText 5 5" xfId="9569" xr:uid="{00000000-0005-0000-0000-00003C270000}"/>
    <cellStyle name="SAPBEXchaText 5 5 2" xfId="20969" xr:uid="{854A320E-9B9E-4856-B17F-0F642939C9CB}"/>
    <cellStyle name="SAPBEXchaText 5 6" xfId="9570" xr:uid="{00000000-0005-0000-0000-00003D270000}"/>
    <cellStyle name="SAPBEXchaText 5 6 2" xfId="20970" xr:uid="{0F6596E0-6ADE-4218-9EA2-7112EDCFE997}"/>
    <cellStyle name="SAPBEXchaText 5 7" xfId="20961" xr:uid="{1EE07372-6B5E-4619-947F-F098817E70FE}"/>
    <cellStyle name="SAPBEXchaText 6" xfId="9571" xr:uid="{00000000-0005-0000-0000-00003E270000}"/>
    <cellStyle name="SAPBEXchaText 6 2" xfId="9572" xr:uid="{00000000-0005-0000-0000-00003F270000}"/>
    <cellStyle name="SAPBEXchaText 6 2 2" xfId="9573" xr:uid="{00000000-0005-0000-0000-000040270000}"/>
    <cellStyle name="SAPBEXchaText 6 2 2 2" xfId="20973" xr:uid="{5DE58A0B-2D3D-4BDF-B387-25AF8AD83376}"/>
    <cellStyle name="SAPBEXchaText 6 2 3" xfId="9574" xr:uid="{00000000-0005-0000-0000-000041270000}"/>
    <cellStyle name="SAPBEXchaText 6 2 3 2" xfId="20974" xr:uid="{328F4D5F-0FDC-4ED5-ABA9-3A979E245AB9}"/>
    <cellStyle name="SAPBEXchaText 6 2 4" xfId="9575" xr:uid="{00000000-0005-0000-0000-000042270000}"/>
    <cellStyle name="SAPBEXchaText 6 2 4 2" xfId="20975" xr:uid="{F22A62F2-3A01-4D84-958E-FFCE0BA19DBE}"/>
    <cellStyle name="SAPBEXchaText 6 2 5" xfId="9576" xr:uid="{00000000-0005-0000-0000-000043270000}"/>
    <cellStyle name="SAPBEXchaText 6 2 5 2" xfId="20976" xr:uid="{B58E5799-9BF1-4327-8AA3-D9FFFC3B997D}"/>
    <cellStyle name="SAPBEXchaText 6 2 6" xfId="20972" xr:uid="{F5DE6A50-2D43-45F2-AC9C-AC8A388724BB}"/>
    <cellStyle name="SAPBEXchaText 6 3" xfId="9577" xr:uid="{00000000-0005-0000-0000-000044270000}"/>
    <cellStyle name="SAPBEXchaText 6 3 2" xfId="20977" xr:uid="{923C55E4-64E0-4133-85A5-E2B0FCD0EA55}"/>
    <cellStyle name="SAPBEXchaText 6 4" xfId="9578" xr:uid="{00000000-0005-0000-0000-000045270000}"/>
    <cellStyle name="SAPBEXchaText 6 4 2" xfId="20978" xr:uid="{18A55DEE-5771-4790-841B-92E1903A02CE}"/>
    <cellStyle name="SAPBEXchaText 6 5" xfId="9579" xr:uid="{00000000-0005-0000-0000-000046270000}"/>
    <cellStyle name="SAPBEXchaText 6 5 2" xfId="20979" xr:uid="{9A88EFB5-5340-4689-9823-4A8F8B2C4F62}"/>
    <cellStyle name="SAPBEXchaText 6 6" xfId="9580" xr:uid="{00000000-0005-0000-0000-000047270000}"/>
    <cellStyle name="SAPBEXchaText 6 6 2" xfId="20980" xr:uid="{82F2284A-A6F0-4FC8-A95D-F354AD6BF4B0}"/>
    <cellStyle name="SAPBEXchaText 6 7" xfId="20971" xr:uid="{A358FB3A-96DE-4A49-A621-7C0E6648691A}"/>
    <cellStyle name="SAPBEXchaText 7" xfId="9581" xr:uid="{00000000-0005-0000-0000-000048270000}"/>
    <cellStyle name="SAPBEXchaText 7 2" xfId="9582" xr:uid="{00000000-0005-0000-0000-000049270000}"/>
    <cellStyle name="SAPBEXchaText 7 2 2" xfId="9583" xr:uid="{00000000-0005-0000-0000-00004A270000}"/>
    <cellStyle name="SAPBEXchaText 7 2 2 2" xfId="20983" xr:uid="{28C178DE-5AF0-4624-B00E-DD47A9AC2FBF}"/>
    <cellStyle name="SAPBEXchaText 7 2 3" xfId="9584" xr:uid="{00000000-0005-0000-0000-00004B270000}"/>
    <cellStyle name="SAPBEXchaText 7 2 3 2" xfId="20984" xr:uid="{AAB03272-F868-4DA5-8269-2FB262F273A6}"/>
    <cellStyle name="SAPBEXchaText 7 2 4" xfId="9585" xr:uid="{00000000-0005-0000-0000-00004C270000}"/>
    <cellStyle name="SAPBEXchaText 7 2 4 2" xfId="20985" xr:uid="{ED51586F-2DD9-4505-94E4-9608FE5C8E90}"/>
    <cellStyle name="SAPBEXchaText 7 2 5" xfId="9586" xr:uid="{00000000-0005-0000-0000-00004D270000}"/>
    <cellStyle name="SAPBEXchaText 7 2 5 2" xfId="20986" xr:uid="{17C940F8-D15B-4A00-8D75-1BC8E77F61FB}"/>
    <cellStyle name="SAPBEXchaText 7 2 6" xfId="20982" xr:uid="{B304AD84-B992-4C52-BF9C-E90B63004728}"/>
    <cellStyle name="SAPBEXchaText 7 3" xfId="9587" xr:uid="{00000000-0005-0000-0000-00004E270000}"/>
    <cellStyle name="SAPBEXchaText 7 3 2" xfId="20987" xr:uid="{85B153EF-CFDC-4B46-9F97-8E0FE582C0BE}"/>
    <cellStyle name="SAPBEXchaText 7 4" xfId="9588" xr:uid="{00000000-0005-0000-0000-00004F270000}"/>
    <cellStyle name="SAPBEXchaText 7 4 2" xfId="20988" xr:uid="{2CF957D9-CCFE-4F60-9F08-4EBAFBB24E75}"/>
    <cellStyle name="SAPBEXchaText 7 5" xfId="9589" xr:uid="{00000000-0005-0000-0000-000050270000}"/>
    <cellStyle name="SAPBEXchaText 7 5 2" xfId="20989" xr:uid="{776FD8DB-1F5B-475B-A191-4B0DF148F290}"/>
    <cellStyle name="SAPBEXchaText 7 6" xfId="9590" xr:uid="{00000000-0005-0000-0000-000051270000}"/>
    <cellStyle name="SAPBEXchaText 7 6 2" xfId="20990" xr:uid="{075AF4CD-4AD8-4123-861B-A7F5CC97D044}"/>
    <cellStyle name="SAPBEXchaText 7 7" xfId="20981" xr:uid="{9708DF02-A785-46D5-BDC1-11EEB62170E3}"/>
    <cellStyle name="SAPBEXchaText 8" xfId="9591" xr:uid="{00000000-0005-0000-0000-000052270000}"/>
    <cellStyle name="SAPBEXchaText 8 2" xfId="9592" xr:uid="{00000000-0005-0000-0000-000053270000}"/>
    <cellStyle name="SAPBEXchaText 8 2 2" xfId="9593" xr:uid="{00000000-0005-0000-0000-000054270000}"/>
    <cellStyle name="SAPBEXchaText 8 2 2 2" xfId="20993" xr:uid="{46DF4CAD-081D-45E4-8E20-1A60870E3BD1}"/>
    <cellStyle name="SAPBEXchaText 8 2 3" xfId="9594" xr:uid="{00000000-0005-0000-0000-000055270000}"/>
    <cellStyle name="SAPBEXchaText 8 2 3 2" xfId="20994" xr:uid="{B4F6366B-C7A6-4CB6-945B-FF0603331B0C}"/>
    <cellStyle name="SAPBEXchaText 8 2 4" xfId="9595" xr:uid="{00000000-0005-0000-0000-000056270000}"/>
    <cellStyle name="SAPBEXchaText 8 2 4 2" xfId="20995" xr:uid="{340F2013-DEC5-4BF2-9A16-19EC325D7020}"/>
    <cellStyle name="SAPBEXchaText 8 2 5" xfId="9596" xr:uid="{00000000-0005-0000-0000-000057270000}"/>
    <cellStyle name="SAPBEXchaText 8 2 5 2" xfId="20996" xr:uid="{DFC855E5-5A54-49A2-8278-7861BCB08471}"/>
    <cellStyle name="SAPBEXchaText 8 2 6" xfId="20992" xr:uid="{836BB6BB-F16D-4802-99D8-C437FEF3151F}"/>
    <cellStyle name="SAPBEXchaText 8 3" xfId="9597" xr:uid="{00000000-0005-0000-0000-000058270000}"/>
    <cellStyle name="SAPBEXchaText 8 3 2" xfId="20997" xr:uid="{4403A809-73EE-4FF7-8E0A-2A2D35F3011C}"/>
    <cellStyle name="SAPBEXchaText 8 4" xfId="9598" xr:uid="{00000000-0005-0000-0000-000059270000}"/>
    <cellStyle name="SAPBEXchaText 8 4 2" xfId="20998" xr:uid="{FC5AF7D6-89E1-4CA1-ABF6-483340C7DB3C}"/>
    <cellStyle name="SAPBEXchaText 8 5" xfId="9599" xr:uid="{00000000-0005-0000-0000-00005A270000}"/>
    <cellStyle name="SAPBEXchaText 8 5 2" xfId="20999" xr:uid="{B2A5C2FF-B080-4A73-89B4-8ADF0B3B338B}"/>
    <cellStyle name="SAPBEXchaText 8 6" xfId="9600" xr:uid="{00000000-0005-0000-0000-00005B270000}"/>
    <cellStyle name="SAPBEXchaText 8 6 2" xfId="21000" xr:uid="{5D560144-6FF2-4E9D-A663-DF6219224F43}"/>
    <cellStyle name="SAPBEXchaText 8 7" xfId="20991" xr:uid="{FEDCF75B-E95D-4778-8D5E-D5EBE06B9396}"/>
    <cellStyle name="SAPBEXchaText 9" xfId="9601" xr:uid="{00000000-0005-0000-0000-00005C270000}"/>
    <cellStyle name="SAPBEXchaText 9 2" xfId="9602" xr:uid="{00000000-0005-0000-0000-00005D270000}"/>
    <cellStyle name="SAPBEXchaText 9 2 2" xfId="9603" xr:uid="{00000000-0005-0000-0000-00005E270000}"/>
    <cellStyle name="SAPBEXchaText 9 2 2 2" xfId="21003" xr:uid="{A34D3D4D-5C2F-46D0-97C7-548D22E4959A}"/>
    <cellStyle name="SAPBEXchaText 9 2 3" xfId="9604" xr:uid="{00000000-0005-0000-0000-00005F270000}"/>
    <cellStyle name="SAPBEXchaText 9 2 3 2" xfId="21004" xr:uid="{812FFAD9-70D1-4052-A685-912CDAA631AC}"/>
    <cellStyle name="SAPBEXchaText 9 2 4" xfId="9605" xr:uid="{00000000-0005-0000-0000-000060270000}"/>
    <cellStyle name="SAPBEXchaText 9 2 4 2" xfId="21005" xr:uid="{BB10B3F7-35F6-49B8-BB6D-39C319A541EA}"/>
    <cellStyle name="SAPBEXchaText 9 2 5" xfId="9606" xr:uid="{00000000-0005-0000-0000-000061270000}"/>
    <cellStyle name="SAPBEXchaText 9 2 5 2" xfId="21006" xr:uid="{E850236C-52ED-424E-9750-49EAC56B8E7C}"/>
    <cellStyle name="SAPBEXchaText 9 2 6" xfId="21002" xr:uid="{5E40BEAD-8E7E-49B1-B848-12D9E353A2CC}"/>
    <cellStyle name="SAPBEXchaText 9 3" xfId="9607" xr:uid="{00000000-0005-0000-0000-000062270000}"/>
    <cellStyle name="SAPBEXchaText 9 3 2" xfId="21007" xr:uid="{E60C0DBC-1B3E-4E05-8593-124D4B6E6A32}"/>
    <cellStyle name="SAPBEXchaText 9 4" xfId="9608" xr:uid="{00000000-0005-0000-0000-000063270000}"/>
    <cellStyle name="SAPBEXchaText 9 4 2" xfId="21008" xr:uid="{205A7983-418E-4D5C-8DAB-2CD3685B1852}"/>
    <cellStyle name="SAPBEXchaText 9 5" xfId="9609" xr:uid="{00000000-0005-0000-0000-000064270000}"/>
    <cellStyle name="SAPBEXchaText 9 5 2" xfId="21009" xr:uid="{8E9E2D64-3A36-4640-825C-B305CB4C5EFE}"/>
    <cellStyle name="SAPBEXchaText 9 6" xfId="9610" xr:uid="{00000000-0005-0000-0000-000065270000}"/>
    <cellStyle name="SAPBEXchaText 9 6 2" xfId="21010" xr:uid="{ECB068FA-8F13-495C-97A7-BAD1694C9BA3}"/>
    <cellStyle name="SAPBEXchaText 9 7" xfId="21001" xr:uid="{231B0443-0567-412F-9DF8-B0D75CDD38D8}"/>
    <cellStyle name="SAPBEXchaText_KTR An-Abflug" xfId="14864" xr:uid="{00000000-0005-0000-0000-000066270000}"/>
    <cellStyle name="SAPBEXexcBad7" xfId="9611" xr:uid="{00000000-0005-0000-0000-000067270000}"/>
    <cellStyle name="SAPBEXexcBad7 10" xfId="9612" xr:uid="{00000000-0005-0000-0000-000068270000}"/>
    <cellStyle name="SAPBEXexcBad7 10 2" xfId="9613" xr:uid="{00000000-0005-0000-0000-000069270000}"/>
    <cellStyle name="SAPBEXexcBad7 10 2 2" xfId="9614" xr:uid="{00000000-0005-0000-0000-00006A270000}"/>
    <cellStyle name="SAPBEXexcBad7 10 2 2 2" xfId="21014" xr:uid="{0BFB14C4-2BA7-4165-ABC7-4FAC87476C4F}"/>
    <cellStyle name="SAPBEXexcBad7 10 2 3" xfId="9615" xr:uid="{00000000-0005-0000-0000-00006B270000}"/>
    <cellStyle name="SAPBEXexcBad7 10 2 3 2" xfId="21015" xr:uid="{A20DF7F3-F607-4047-8F03-0D26ED70BDC6}"/>
    <cellStyle name="SAPBEXexcBad7 10 2 4" xfId="9616" xr:uid="{00000000-0005-0000-0000-00006C270000}"/>
    <cellStyle name="SAPBEXexcBad7 10 2 4 2" xfId="21016" xr:uid="{6446092A-41BE-4A36-804A-193665E1C5CD}"/>
    <cellStyle name="SAPBEXexcBad7 10 2 5" xfId="9617" xr:uid="{00000000-0005-0000-0000-00006D270000}"/>
    <cellStyle name="SAPBEXexcBad7 10 2 5 2" xfId="21017" xr:uid="{89594B7C-4006-4A80-BC3B-E33DC04C86A9}"/>
    <cellStyle name="SAPBEXexcBad7 10 2 6" xfId="21013" xr:uid="{68BF5D9A-396D-44E6-8E32-EF83615795B4}"/>
    <cellStyle name="SAPBEXexcBad7 10 3" xfId="9618" xr:uid="{00000000-0005-0000-0000-00006E270000}"/>
    <cellStyle name="SAPBEXexcBad7 10 3 2" xfId="21018" xr:uid="{BEBD9480-A7DA-4DE0-AA65-14125066C821}"/>
    <cellStyle name="SAPBEXexcBad7 10 4" xfId="9619" xr:uid="{00000000-0005-0000-0000-00006F270000}"/>
    <cellStyle name="SAPBEXexcBad7 10 4 2" xfId="21019" xr:uid="{F79E843E-3547-408E-9887-859112757106}"/>
    <cellStyle name="SAPBEXexcBad7 10 5" xfId="9620" xr:uid="{00000000-0005-0000-0000-000070270000}"/>
    <cellStyle name="SAPBEXexcBad7 10 5 2" xfId="21020" xr:uid="{0FB68518-ADA0-4DC7-8733-AB064784EE22}"/>
    <cellStyle name="SAPBEXexcBad7 10 6" xfId="9621" xr:uid="{00000000-0005-0000-0000-000071270000}"/>
    <cellStyle name="SAPBEXexcBad7 10 6 2" xfId="21021" xr:uid="{028A1428-BF54-42EF-894F-04AE41ED36A9}"/>
    <cellStyle name="SAPBEXexcBad7 10 7" xfId="21012" xr:uid="{1A22BC08-DB88-4E12-8F79-4A41F1F52E71}"/>
    <cellStyle name="SAPBEXexcBad7 11" xfId="9622" xr:uid="{00000000-0005-0000-0000-000072270000}"/>
    <cellStyle name="SAPBEXexcBad7 11 2" xfId="9623" xr:uid="{00000000-0005-0000-0000-000073270000}"/>
    <cellStyle name="SAPBEXexcBad7 11 2 2" xfId="9624" xr:uid="{00000000-0005-0000-0000-000074270000}"/>
    <cellStyle name="SAPBEXexcBad7 11 2 2 2" xfId="21024" xr:uid="{48B31263-FD57-4291-8316-204C8BC84705}"/>
    <cellStyle name="SAPBEXexcBad7 11 2 3" xfId="9625" xr:uid="{00000000-0005-0000-0000-000075270000}"/>
    <cellStyle name="SAPBEXexcBad7 11 2 3 2" xfId="21025" xr:uid="{939FCAAC-7C22-417D-B49C-7D0ACD671710}"/>
    <cellStyle name="SAPBEXexcBad7 11 2 4" xfId="9626" xr:uid="{00000000-0005-0000-0000-000076270000}"/>
    <cellStyle name="SAPBEXexcBad7 11 2 4 2" xfId="21026" xr:uid="{634A06F0-0BD6-4E5E-9F06-1825C52C0CC2}"/>
    <cellStyle name="SAPBEXexcBad7 11 2 5" xfId="9627" xr:uid="{00000000-0005-0000-0000-000077270000}"/>
    <cellStyle name="SAPBEXexcBad7 11 2 5 2" xfId="21027" xr:uid="{58B5FA5B-FC7A-4399-9651-33FDE933F579}"/>
    <cellStyle name="SAPBEXexcBad7 11 2 6" xfId="21023" xr:uid="{276BF346-F77E-4917-BCF6-AE41118FC89A}"/>
    <cellStyle name="SAPBEXexcBad7 11 3" xfId="9628" xr:uid="{00000000-0005-0000-0000-000078270000}"/>
    <cellStyle name="SAPBEXexcBad7 11 3 2" xfId="21028" xr:uid="{4FDF5A8D-315D-4A61-AC3D-D0DABDCD2D40}"/>
    <cellStyle name="SAPBEXexcBad7 11 4" xfId="9629" xr:uid="{00000000-0005-0000-0000-000079270000}"/>
    <cellStyle name="SAPBEXexcBad7 11 4 2" xfId="21029" xr:uid="{E451E457-8AB5-4002-99DB-DD1FF4F03091}"/>
    <cellStyle name="SAPBEXexcBad7 11 5" xfId="9630" xr:uid="{00000000-0005-0000-0000-00007A270000}"/>
    <cellStyle name="SAPBEXexcBad7 11 5 2" xfId="21030" xr:uid="{CBCBBCC2-CECD-47E9-BB47-4FE3DB917FCA}"/>
    <cellStyle name="SAPBEXexcBad7 11 6" xfId="9631" xr:uid="{00000000-0005-0000-0000-00007B270000}"/>
    <cellStyle name="SAPBEXexcBad7 11 6 2" xfId="21031" xr:uid="{12B61425-A2C0-48D6-AC68-CD59239F1333}"/>
    <cellStyle name="SAPBEXexcBad7 11 7" xfId="21022" xr:uid="{5FB9AA7D-720D-4D1E-92EE-DB59000E6800}"/>
    <cellStyle name="SAPBEXexcBad7 12" xfId="9632" xr:uid="{00000000-0005-0000-0000-00007C270000}"/>
    <cellStyle name="SAPBEXexcBad7 12 2" xfId="9633" xr:uid="{00000000-0005-0000-0000-00007D270000}"/>
    <cellStyle name="SAPBEXexcBad7 12 2 2" xfId="9634" xr:uid="{00000000-0005-0000-0000-00007E270000}"/>
    <cellStyle name="SAPBEXexcBad7 12 2 2 2" xfId="21034" xr:uid="{272C29F5-EB18-40F2-829D-B57CF59E2F3D}"/>
    <cellStyle name="SAPBEXexcBad7 12 2 3" xfId="9635" xr:uid="{00000000-0005-0000-0000-00007F270000}"/>
    <cellStyle name="SAPBEXexcBad7 12 2 3 2" xfId="21035" xr:uid="{084EBD09-5859-4C47-AD4D-0EFBD1686C9A}"/>
    <cellStyle name="SAPBEXexcBad7 12 2 4" xfId="9636" xr:uid="{00000000-0005-0000-0000-000080270000}"/>
    <cellStyle name="SAPBEXexcBad7 12 2 4 2" xfId="21036" xr:uid="{320EB2C9-3863-4B13-B7C4-40EFDB81FBC5}"/>
    <cellStyle name="SAPBEXexcBad7 12 2 5" xfId="9637" xr:uid="{00000000-0005-0000-0000-000081270000}"/>
    <cellStyle name="SAPBEXexcBad7 12 2 5 2" xfId="21037" xr:uid="{9184A1B1-CDA9-4872-90FF-CA276A9D8D28}"/>
    <cellStyle name="SAPBEXexcBad7 12 2 6" xfId="21033" xr:uid="{F5A65825-2F01-4145-9270-754D5241D49B}"/>
    <cellStyle name="SAPBEXexcBad7 12 3" xfId="9638" xr:uid="{00000000-0005-0000-0000-000082270000}"/>
    <cellStyle name="SAPBEXexcBad7 12 3 2" xfId="21038" xr:uid="{D3DEAF71-1368-483F-9CC6-A295DA345D9E}"/>
    <cellStyle name="SAPBEXexcBad7 12 4" xfId="9639" xr:uid="{00000000-0005-0000-0000-000083270000}"/>
    <cellStyle name="SAPBEXexcBad7 12 4 2" xfId="21039" xr:uid="{E6410156-E331-4F17-AB42-B5D15261EF72}"/>
    <cellStyle name="SAPBEXexcBad7 12 5" xfId="9640" xr:uid="{00000000-0005-0000-0000-000084270000}"/>
    <cellStyle name="SAPBEXexcBad7 12 5 2" xfId="21040" xr:uid="{752D91ED-613E-4126-AFB3-65A8FC47E5B5}"/>
    <cellStyle name="SAPBEXexcBad7 12 6" xfId="9641" xr:uid="{00000000-0005-0000-0000-000085270000}"/>
    <cellStyle name="SAPBEXexcBad7 12 6 2" xfId="21041" xr:uid="{A9ED815D-95EA-43E0-B1D4-0A7FD502A0ED}"/>
    <cellStyle name="SAPBEXexcBad7 12 7" xfId="21032" xr:uid="{A5DE35AC-44AC-4D3B-B932-F70948D88972}"/>
    <cellStyle name="SAPBEXexcBad7 13" xfId="9642" xr:uid="{00000000-0005-0000-0000-000086270000}"/>
    <cellStyle name="SAPBEXexcBad7 13 2" xfId="9643" xr:uid="{00000000-0005-0000-0000-000087270000}"/>
    <cellStyle name="SAPBEXexcBad7 13 2 2" xfId="9644" xr:uid="{00000000-0005-0000-0000-000088270000}"/>
    <cellStyle name="SAPBEXexcBad7 13 2 2 2" xfId="21044" xr:uid="{80B0CE76-0EF5-4716-B1C3-C7B0D1D43023}"/>
    <cellStyle name="SAPBEXexcBad7 13 2 3" xfId="9645" xr:uid="{00000000-0005-0000-0000-000089270000}"/>
    <cellStyle name="SAPBEXexcBad7 13 2 3 2" xfId="21045" xr:uid="{DBEE30DB-08A3-4848-9DCC-0DE3AE37DFB4}"/>
    <cellStyle name="SAPBEXexcBad7 13 2 4" xfId="9646" xr:uid="{00000000-0005-0000-0000-00008A270000}"/>
    <cellStyle name="SAPBEXexcBad7 13 2 4 2" xfId="21046" xr:uid="{10D87B7F-EDB9-448F-AB6A-CC973ABFE152}"/>
    <cellStyle name="SAPBEXexcBad7 13 2 5" xfId="9647" xr:uid="{00000000-0005-0000-0000-00008B270000}"/>
    <cellStyle name="SAPBEXexcBad7 13 2 5 2" xfId="21047" xr:uid="{6FE70B0F-9FA0-436C-AB84-366DD564C135}"/>
    <cellStyle name="SAPBEXexcBad7 13 2 6" xfId="21043" xr:uid="{4A8BB5AC-7531-4C4D-A24B-8FB584640998}"/>
    <cellStyle name="SAPBEXexcBad7 13 3" xfId="9648" xr:uid="{00000000-0005-0000-0000-00008C270000}"/>
    <cellStyle name="SAPBEXexcBad7 13 3 2" xfId="21048" xr:uid="{5AE87EB8-1EE2-4654-88E5-CE406D279712}"/>
    <cellStyle name="SAPBEXexcBad7 13 4" xfId="9649" xr:uid="{00000000-0005-0000-0000-00008D270000}"/>
    <cellStyle name="SAPBEXexcBad7 13 4 2" xfId="21049" xr:uid="{760E5455-7FDE-43E0-8D75-BAD6562B368D}"/>
    <cellStyle name="SAPBEXexcBad7 13 5" xfId="9650" xr:uid="{00000000-0005-0000-0000-00008E270000}"/>
    <cellStyle name="SAPBEXexcBad7 13 5 2" xfId="21050" xr:uid="{B1679BD8-0917-478D-B7B2-D68551DA7699}"/>
    <cellStyle name="SAPBEXexcBad7 13 6" xfId="9651" xr:uid="{00000000-0005-0000-0000-00008F270000}"/>
    <cellStyle name="SAPBEXexcBad7 13 6 2" xfId="21051" xr:uid="{4806BC39-0D70-4DF2-9ACA-861B1FCECD29}"/>
    <cellStyle name="SAPBEXexcBad7 13 7" xfId="21042" xr:uid="{36B3D2F4-2F03-4666-B1B8-5ACF3D845888}"/>
    <cellStyle name="SAPBEXexcBad7 14" xfId="9652" xr:uid="{00000000-0005-0000-0000-000090270000}"/>
    <cellStyle name="SAPBEXexcBad7 14 2" xfId="9653" xr:uid="{00000000-0005-0000-0000-000091270000}"/>
    <cellStyle name="SAPBEXexcBad7 14 2 2" xfId="9654" xr:uid="{00000000-0005-0000-0000-000092270000}"/>
    <cellStyle name="SAPBEXexcBad7 14 2 2 2" xfId="21054" xr:uid="{557F158E-5912-4590-9BE9-D2D74E15CA5C}"/>
    <cellStyle name="SAPBEXexcBad7 14 2 3" xfId="9655" xr:uid="{00000000-0005-0000-0000-000093270000}"/>
    <cellStyle name="SAPBEXexcBad7 14 2 3 2" xfId="21055" xr:uid="{D5646D01-3E9B-4315-B0AE-6178DDBBAE00}"/>
    <cellStyle name="SAPBEXexcBad7 14 2 4" xfId="9656" xr:uid="{00000000-0005-0000-0000-000094270000}"/>
    <cellStyle name="SAPBEXexcBad7 14 2 4 2" xfId="21056" xr:uid="{16459F1C-C316-446C-9F3F-B1BBBBA180C5}"/>
    <cellStyle name="SAPBEXexcBad7 14 2 5" xfId="9657" xr:uid="{00000000-0005-0000-0000-000095270000}"/>
    <cellStyle name="SAPBEXexcBad7 14 2 5 2" xfId="21057" xr:uid="{3D4D4C14-AF51-4051-916C-C72E9E4C799B}"/>
    <cellStyle name="SAPBEXexcBad7 14 2 6" xfId="21053" xr:uid="{7A60CDAE-3C43-4FAF-863F-CA06C33FF583}"/>
    <cellStyle name="SAPBEXexcBad7 14 3" xfId="9658" xr:uid="{00000000-0005-0000-0000-000096270000}"/>
    <cellStyle name="SAPBEXexcBad7 14 3 2" xfId="21058" xr:uid="{9B23C0A3-107C-4D47-81A0-F5D2EDCA82C6}"/>
    <cellStyle name="SAPBEXexcBad7 14 4" xfId="9659" xr:uid="{00000000-0005-0000-0000-000097270000}"/>
    <cellStyle name="SAPBEXexcBad7 14 4 2" xfId="21059" xr:uid="{EC1D4C19-84C5-46C0-B0F2-A487F0AB3AC7}"/>
    <cellStyle name="SAPBEXexcBad7 14 5" xfId="9660" xr:uid="{00000000-0005-0000-0000-000098270000}"/>
    <cellStyle name="SAPBEXexcBad7 14 5 2" xfId="21060" xr:uid="{2DBD8567-2B3B-43B4-A138-390D7BF3E6C0}"/>
    <cellStyle name="SAPBEXexcBad7 14 6" xfId="9661" xr:uid="{00000000-0005-0000-0000-000099270000}"/>
    <cellStyle name="SAPBEXexcBad7 14 6 2" xfId="21061" xr:uid="{ED442BF3-AA49-4C82-A2E1-2EC0431E7E27}"/>
    <cellStyle name="SAPBEXexcBad7 14 7" xfId="21052" xr:uid="{F91EB642-EEB7-4866-AC0C-3FF221468A75}"/>
    <cellStyle name="SAPBEXexcBad7 15" xfId="9662" xr:uid="{00000000-0005-0000-0000-00009A270000}"/>
    <cellStyle name="SAPBEXexcBad7 15 2" xfId="9663" xr:uid="{00000000-0005-0000-0000-00009B270000}"/>
    <cellStyle name="SAPBEXexcBad7 15 2 2" xfId="9664" xr:uid="{00000000-0005-0000-0000-00009C270000}"/>
    <cellStyle name="SAPBEXexcBad7 15 2 2 2" xfId="21064" xr:uid="{ADF43212-76A9-4327-B8AE-9F9F839D41C1}"/>
    <cellStyle name="SAPBEXexcBad7 15 2 3" xfId="9665" xr:uid="{00000000-0005-0000-0000-00009D270000}"/>
    <cellStyle name="SAPBEXexcBad7 15 2 3 2" xfId="21065" xr:uid="{7C7A839D-1863-4AFB-8413-9FBADE63AA45}"/>
    <cellStyle name="SAPBEXexcBad7 15 2 4" xfId="9666" xr:uid="{00000000-0005-0000-0000-00009E270000}"/>
    <cellStyle name="SAPBEXexcBad7 15 2 4 2" xfId="21066" xr:uid="{FBEE5740-A5AB-489D-AA1C-EC524734A178}"/>
    <cellStyle name="SAPBEXexcBad7 15 2 5" xfId="9667" xr:uid="{00000000-0005-0000-0000-00009F270000}"/>
    <cellStyle name="SAPBEXexcBad7 15 2 5 2" xfId="21067" xr:uid="{3A16B089-7F39-4932-A1CB-834F7286535C}"/>
    <cellStyle name="SAPBEXexcBad7 15 2 6" xfId="21063" xr:uid="{FFD638EC-B300-4ECE-B20C-D1827BDE28BF}"/>
    <cellStyle name="SAPBEXexcBad7 15 3" xfId="9668" xr:uid="{00000000-0005-0000-0000-0000A0270000}"/>
    <cellStyle name="SAPBEXexcBad7 15 3 2" xfId="21068" xr:uid="{F12C7199-BF9D-4FD1-8902-C4772D71A749}"/>
    <cellStyle name="SAPBEXexcBad7 15 4" xfId="9669" xr:uid="{00000000-0005-0000-0000-0000A1270000}"/>
    <cellStyle name="SAPBEXexcBad7 15 4 2" xfId="21069" xr:uid="{A466CABD-639A-4F11-89F0-C340C49ED1A1}"/>
    <cellStyle name="SAPBEXexcBad7 15 5" xfId="9670" xr:uid="{00000000-0005-0000-0000-0000A2270000}"/>
    <cellStyle name="SAPBEXexcBad7 15 5 2" xfId="21070" xr:uid="{E655E482-885E-41C1-A1C8-048E86BB9DC8}"/>
    <cellStyle name="SAPBEXexcBad7 15 6" xfId="9671" xr:uid="{00000000-0005-0000-0000-0000A3270000}"/>
    <cellStyle name="SAPBEXexcBad7 15 6 2" xfId="21071" xr:uid="{BB6EB7CA-E2F6-43D8-AE3E-07DC16F0F9D4}"/>
    <cellStyle name="SAPBEXexcBad7 15 7" xfId="21062" xr:uid="{1926B916-09EA-4062-8876-A5CBC6E90BB1}"/>
    <cellStyle name="SAPBEXexcBad7 16" xfId="9672" xr:uid="{00000000-0005-0000-0000-0000A4270000}"/>
    <cellStyle name="SAPBEXexcBad7 16 2" xfId="21072" xr:uid="{34FC29A6-ABF0-4784-BF2A-E2D0EB3568AF}"/>
    <cellStyle name="SAPBEXexcBad7 17" xfId="9673" xr:uid="{00000000-0005-0000-0000-0000A5270000}"/>
    <cellStyle name="SAPBEXexcBad7 17 2" xfId="21073" xr:uid="{59A809C2-9895-4382-A743-DD6C6B69C1A6}"/>
    <cellStyle name="SAPBEXexcBad7 18" xfId="9674" xr:uid="{00000000-0005-0000-0000-0000A6270000}"/>
    <cellStyle name="SAPBEXexcBad7 18 2" xfId="21074" xr:uid="{1E5934E3-D889-42DC-BE2D-9E3CB1192593}"/>
    <cellStyle name="SAPBEXexcBad7 19" xfId="9675" xr:uid="{00000000-0005-0000-0000-0000A7270000}"/>
    <cellStyle name="SAPBEXexcBad7 19 2" xfId="21075" xr:uid="{F5B981ED-A613-4269-9196-A06661146E26}"/>
    <cellStyle name="SAPBEXexcBad7 2" xfId="9676" xr:uid="{00000000-0005-0000-0000-0000A8270000}"/>
    <cellStyle name="SAPBEXexcBad7 2 2" xfId="9677" xr:uid="{00000000-0005-0000-0000-0000A9270000}"/>
    <cellStyle name="SAPBEXexcBad7 2 2 2" xfId="9678" xr:uid="{00000000-0005-0000-0000-0000AA270000}"/>
    <cellStyle name="SAPBEXexcBad7 2 2 2 2" xfId="21078" xr:uid="{E2DE5CDD-41B3-4F3C-A3C7-160529951D96}"/>
    <cellStyle name="SAPBEXexcBad7 2 2 3" xfId="9679" xr:uid="{00000000-0005-0000-0000-0000AB270000}"/>
    <cellStyle name="SAPBEXexcBad7 2 2 3 2" xfId="21079" xr:uid="{AF8C5FEA-EE64-4B74-8685-DCF5983BEDCD}"/>
    <cellStyle name="SAPBEXexcBad7 2 2 4" xfId="9680" xr:uid="{00000000-0005-0000-0000-0000AC270000}"/>
    <cellStyle name="SAPBEXexcBad7 2 2 4 2" xfId="21080" xr:uid="{915333DB-AF18-4A3D-A681-C47760E8DA6C}"/>
    <cellStyle name="SAPBEXexcBad7 2 2 5" xfId="9681" xr:uid="{00000000-0005-0000-0000-0000AD270000}"/>
    <cellStyle name="SAPBEXexcBad7 2 2 5 2" xfId="21081" xr:uid="{9D030D0E-389E-4A30-915D-DA1EA3E11083}"/>
    <cellStyle name="SAPBEXexcBad7 2 2 6" xfId="21077" xr:uid="{DD6EA357-DB9F-4C7F-A2D5-9F5990DD02FA}"/>
    <cellStyle name="SAPBEXexcBad7 2 3" xfId="9682" xr:uid="{00000000-0005-0000-0000-0000AE270000}"/>
    <cellStyle name="SAPBEXexcBad7 2 3 2" xfId="21082" xr:uid="{99BFFFC3-88AE-4938-B496-FAFC57686891}"/>
    <cellStyle name="SAPBEXexcBad7 2 4" xfId="9683" xr:uid="{00000000-0005-0000-0000-0000AF270000}"/>
    <cellStyle name="SAPBEXexcBad7 2 4 2" xfId="21083" xr:uid="{131BD1EA-C32F-4867-8A6E-C6352226A416}"/>
    <cellStyle name="SAPBEXexcBad7 2 5" xfId="9684" xr:uid="{00000000-0005-0000-0000-0000B0270000}"/>
    <cellStyle name="SAPBEXexcBad7 2 5 2" xfId="21084" xr:uid="{18EF1323-708D-4CE6-910B-CD6A25D44F73}"/>
    <cellStyle name="SAPBEXexcBad7 2 6" xfId="9685" xr:uid="{00000000-0005-0000-0000-0000B1270000}"/>
    <cellStyle name="SAPBEXexcBad7 2 6 2" xfId="21085" xr:uid="{AD570970-991A-4AAD-8DD2-A91B0C1E0CE5}"/>
    <cellStyle name="SAPBEXexcBad7 2 7" xfId="21076" xr:uid="{1F595D57-A233-43E0-9C94-245D0461676A}"/>
    <cellStyle name="SAPBEXexcBad7 20" xfId="15022" xr:uid="{00000000-0005-0000-0000-0000B2270000}"/>
    <cellStyle name="SAPBEXexcBad7 20 2" xfId="25752" xr:uid="{59767A20-BDA5-4D6B-A8E0-634E3FF38687}"/>
    <cellStyle name="SAPBEXexcBad7 21" xfId="21011" xr:uid="{B394B94F-58BF-4B87-8693-9A622A43CC1B}"/>
    <cellStyle name="SAPBEXexcBad7 3" xfId="9686" xr:uid="{00000000-0005-0000-0000-0000B3270000}"/>
    <cellStyle name="SAPBEXexcBad7 3 2" xfId="9687" xr:uid="{00000000-0005-0000-0000-0000B4270000}"/>
    <cellStyle name="SAPBEXexcBad7 3 2 2" xfId="9688" xr:uid="{00000000-0005-0000-0000-0000B5270000}"/>
    <cellStyle name="SAPBEXexcBad7 3 2 2 2" xfId="21088" xr:uid="{25F47476-0CE5-4FCA-AAAB-B6666B8B88B1}"/>
    <cellStyle name="SAPBEXexcBad7 3 2 3" xfId="9689" xr:uid="{00000000-0005-0000-0000-0000B6270000}"/>
    <cellStyle name="SAPBEXexcBad7 3 2 3 2" xfId="21089" xr:uid="{AB0A7ECC-6434-4257-B987-AD35211882EF}"/>
    <cellStyle name="SAPBEXexcBad7 3 2 4" xfId="9690" xr:uid="{00000000-0005-0000-0000-0000B7270000}"/>
    <cellStyle name="SAPBEXexcBad7 3 2 4 2" xfId="21090" xr:uid="{5C6A31A8-010C-4382-B5A4-15E3A38831B5}"/>
    <cellStyle name="SAPBEXexcBad7 3 2 5" xfId="9691" xr:uid="{00000000-0005-0000-0000-0000B8270000}"/>
    <cellStyle name="SAPBEXexcBad7 3 2 5 2" xfId="21091" xr:uid="{D81551B7-F983-4B61-9224-5DCE552A8A49}"/>
    <cellStyle name="SAPBEXexcBad7 3 2 6" xfId="21087" xr:uid="{9CF43F3C-80F4-4B0A-A25C-EF1F3EEEF4D3}"/>
    <cellStyle name="SAPBEXexcBad7 3 3" xfId="9692" xr:uid="{00000000-0005-0000-0000-0000B9270000}"/>
    <cellStyle name="SAPBEXexcBad7 3 3 2" xfId="21092" xr:uid="{E187D870-0FEE-4BAF-8E26-DEAF9F6EC1CE}"/>
    <cellStyle name="SAPBEXexcBad7 3 4" xfId="9693" xr:uid="{00000000-0005-0000-0000-0000BA270000}"/>
    <cellStyle name="SAPBEXexcBad7 3 4 2" xfId="21093" xr:uid="{928E570E-7A1A-46E8-AF62-5A2D6D04E7E1}"/>
    <cellStyle name="SAPBEXexcBad7 3 5" xfId="9694" xr:uid="{00000000-0005-0000-0000-0000BB270000}"/>
    <cellStyle name="SAPBEXexcBad7 3 5 2" xfId="21094" xr:uid="{5A369BE9-C967-4D4B-9CD4-9A31EC0FD9E5}"/>
    <cellStyle name="SAPBEXexcBad7 3 6" xfId="9695" xr:uid="{00000000-0005-0000-0000-0000BC270000}"/>
    <cellStyle name="SAPBEXexcBad7 3 6 2" xfId="21095" xr:uid="{4220FE58-269C-44E1-A37B-B4BEF96F1709}"/>
    <cellStyle name="SAPBEXexcBad7 3 7" xfId="21086" xr:uid="{DEF11137-FF9D-4689-88BC-093688CD3A42}"/>
    <cellStyle name="SAPBEXexcBad7 4" xfId="9696" xr:uid="{00000000-0005-0000-0000-0000BD270000}"/>
    <cellStyle name="SAPBEXexcBad7 4 2" xfId="9697" xr:uid="{00000000-0005-0000-0000-0000BE270000}"/>
    <cellStyle name="SAPBEXexcBad7 4 2 2" xfId="9698" xr:uid="{00000000-0005-0000-0000-0000BF270000}"/>
    <cellStyle name="SAPBEXexcBad7 4 2 2 2" xfId="21098" xr:uid="{92F7992F-F005-4EF9-BB8B-B6B428268DFD}"/>
    <cellStyle name="SAPBEXexcBad7 4 2 3" xfId="9699" xr:uid="{00000000-0005-0000-0000-0000C0270000}"/>
    <cellStyle name="SAPBEXexcBad7 4 2 3 2" xfId="21099" xr:uid="{5EB306DA-6F4C-4E97-BBD8-0E85268941CF}"/>
    <cellStyle name="SAPBEXexcBad7 4 2 4" xfId="9700" xr:uid="{00000000-0005-0000-0000-0000C1270000}"/>
    <cellStyle name="SAPBEXexcBad7 4 2 4 2" xfId="21100" xr:uid="{1E450FC6-E0AF-42B3-BF2B-08963E8DF700}"/>
    <cellStyle name="SAPBEXexcBad7 4 2 5" xfId="9701" xr:uid="{00000000-0005-0000-0000-0000C2270000}"/>
    <cellStyle name="SAPBEXexcBad7 4 2 5 2" xfId="21101" xr:uid="{C0175047-582A-4928-A3F1-D90316E23291}"/>
    <cellStyle name="SAPBEXexcBad7 4 2 6" xfId="21097" xr:uid="{601F4C3E-908E-4AAF-BB46-7FE6686DEF5E}"/>
    <cellStyle name="SAPBEXexcBad7 4 3" xfId="9702" xr:uid="{00000000-0005-0000-0000-0000C3270000}"/>
    <cellStyle name="SAPBEXexcBad7 4 3 2" xfId="21102" xr:uid="{4B24A6AB-795E-47DE-8F8C-DC03547CFE7B}"/>
    <cellStyle name="SAPBEXexcBad7 4 4" xfId="9703" xr:uid="{00000000-0005-0000-0000-0000C4270000}"/>
    <cellStyle name="SAPBEXexcBad7 4 4 2" xfId="21103" xr:uid="{FA7F237B-17EB-4EAD-AAD1-6F005C2C1EBC}"/>
    <cellStyle name="SAPBEXexcBad7 4 5" xfId="9704" xr:uid="{00000000-0005-0000-0000-0000C5270000}"/>
    <cellStyle name="SAPBEXexcBad7 4 5 2" xfId="21104" xr:uid="{C9B6DF85-0EAE-43FA-84B0-4D370A87CABF}"/>
    <cellStyle name="SAPBEXexcBad7 4 6" xfId="9705" xr:uid="{00000000-0005-0000-0000-0000C6270000}"/>
    <cellStyle name="SAPBEXexcBad7 4 6 2" xfId="21105" xr:uid="{1F4EC797-4EC2-432D-9E51-E990D45A04E3}"/>
    <cellStyle name="SAPBEXexcBad7 4 7" xfId="21096" xr:uid="{D3E342B8-6679-462F-ADAA-0EAB50709039}"/>
    <cellStyle name="SAPBEXexcBad7 5" xfId="9706" xr:uid="{00000000-0005-0000-0000-0000C7270000}"/>
    <cellStyle name="SAPBEXexcBad7 5 2" xfId="9707" xr:uid="{00000000-0005-0000-0000-0000C8270000}"/>
    <cellStyle name="SAPBEXexcBad7 5 2 2" xfId="9708" xr:uid="{00000000-0005-0000-0000-0000C9270000}"/>
    <cellStyle name="SAPBEXexcBad7 5 2 2 2" xfId="21108" xr:uid="{66AC37CB-F664-430D-8723-9093A4E8E872}"/>
    <cellStyle name="SAPBEXexcBad7 5 2 3" xfId="9709" xr:uid="{00000000-0005-0000-0000-0000CA270000}"/>
    <cellStyle name="SAPBEXexcBad7 5 2 3 2" xfId="21109" xr:uid="{051758D2-A1CD-4CA2-9869-6070E632B02A}"/>
    <cellStyle name="SAPBEXexcBad7 5 2 4" xfId="9710" xr:uid="{00000000-0005-0000-0000-0000CB270000}"/>
    <cellStyle name="SAPBEXexcBad7 5 2 4 2" xfId="21110" xr:uid="{D938AB8F-36C2-4E1E-843F-BA89351CCE31}"/>
    <cellStyle name="SAPBEXexcBad7 5 2 5" xfId="9711" xr:uid="{00000000-0005-0000-0000-0000CC270000}"/>
    <cellStyle name="SAPBEXexcBad7 5 2 5 2" xfId="21111" xr:uid="{EC2C0E4C-B51D-4F0D-B9DA-0E2E62BFB370}"/>
    <cellStyle name="SAPBEXexcBad7 5 2 6" xfId="21107" xr:uid="{2FDE20E3-737F-4913-98AA-DBCDD8D700CA}"/>
    <cellStyle name="SAPBEXexcBad7 5 3" xfId="9712" xr:uid="{00000000-0005-0000-0000-0000CD270000}"/>
    <cellStyle name="SAPBEXexcBad7 5 3 2" xfId="21112" xr:uid="{A3E0A610-D26D-4DFF-A456-B74EA8F3DC50}"/>
    <cellStyle name="SAPBEXexcBad7 5 4" xfId="9713" xr:uid="{00000000-0005-0000-0000-0000CE270000}"/>
    <cellStyle name="SAPBEXexcBad7 5 4 2" xfId="21113" xr:uid="{C645DFC3-7DFF-4507-9B35-789E711BACB0}"/>
    <cellStyle name="SAPBEXexcBad7 5 5" xfId="9714" xr:uid="{00000000-0005-0000-0000-0000CF270000}"/>
    <cellStyle name="SAPBEXexcBad7 5 5 2" xfId="21114" xr:uid="{A15979B4-78B2-463A-BB25-27AC62E4AC32}"/>
    <cellStyle name="SAPBEXexcBad7 5 6" xfId="9715" xr:uid="{00000000-0005-0000-0000-0000D0270000}"/>
    <cellStyle name="SAPBEXexcBad7 5 6 2" xfId="21115" xr:uid="{46EEE5A3-F4D7-4A53-8B8C-4D46A7B4B701}"/>
    <cellStyle name="SAPBEXexcBad7 5 7" xfId="21106" xr:uid="{FC7944C4-A792-4E0F-B7EF-5ED3AA829520}"/>
    <cellStyle name="SAPBEXexcBad7 6" xfId="9716" xr:uid="{00000000-0005-0000-0000-0000D1270000}"/>
    <cellStyle name="SAPBEXexcBad7 6 2" xfId="9717" xr:uid="{00000000-0005-0000-0000-0000D2270000}"/>
    <cellStyle name="SAPBEXexcBad7 6 2 2" xfId="9718" xr:uid="{00000000-0005-0000-0000-0000D3270000}"/>
    <cellStyle name="SAPBEXexcBad7 6 2 2 2" xfId="21118" xr:uid="{0953A652-FF5F-473C-B69D-94172794024A}"/>
    <cellStyle name="SAPBEXexcBad7 6 2 3" xfId="9719" xr:uid="{00000000-0005-0000-0000-0000D4270000}"/>
    <cellStyle name="SAPBEXexcBad7 6 2 3 2" xfId="21119" xr:uid="{ECB1A8A3-AACC-433C-B373-4049EDE8826F}"/>
    <cellStyle name="SAPBEXexcBad7 6 2 4" xfId="9720" xr:uid="{00000000-0005-0000-0000-0000D5270000}"/>
    <cellStyle name="SAPBEXexcBad7 6 2 4 2" xfId="21120" xr:uid="{FA2043F8-FDFB-44B3-9526-0959EAA3FB9F}"/>
    <cellStyle name="SAPBEXexcBad7 6 2 5" xfId="9721" xr:uid="{00000000-0005-0000-0000-0000D6270000}"/>
    <cellStyle name="SAPBEXexcBad7 6 2 5 2" xfId="21121" xr:uid="{283F856E-D561-4040-908D-EC3C7605F6EA}"/>
    <cellStyle name="SAPBEXexcBad7 6 2 6" xfId="21117" xr:uid="{1536D1A3-4C6F-47BB-82E1-3824AEF98DCE}"/>
    <cellStyle name="SAPBEXexcBad7 6 3" xfId="9722" xr:uid="{00000000-0005-0000-0000-0000D7270000}"/>
    <cellStyle name="SAPBEXexcBad7 6 3 2" xfId="21122" xr:uid="{496C2D2E-1499-4A74-95E4-EFE592DDD87F}"/>
    <cellStyle name="SAPBEXexcBad7 6 4" xfId="9723" xr:uid="{00000000-0005-0000-0000-0000D8270000}"/>
    <cellStyle name="SAPBEXexcBad7 6 4 2" xfId="21123" xr:uid="{B7AF9FFD-DB7F-46F2-B561-7455B50EEEAF}"/>
    <cellStyle name="SAPBEXexcBad7 6 5" xfId="9724" xr:uid="{00000000-0005-0000-0000-0000D9270000}"/>
    <cellStyle name="SAPBEXexcBad7 6 5 2" xfId="21124" xr:uid="{DBF65A0D-A3A3-463E-9464-88F836579001}"/>
    <cellStyle name="SAPBEXexcBad7 6 6" xfId="9725" xr:uid="{00000000-0005-0000-0000-0000DA270000}"/>
    <cellStyle name="SAPBEXexcBad7 6 6 2" xfId="21125" xr:uid="{48D71C4E-854B-4AAF-9888-F8B464C34BD5}"/>
    <cellStyle name="SAPBEXexcBad7 6 7" xfId="21116" xr:uid="{C5A6FAD9-EB7B-4CE6-A127-8B805D3CF93E}"/>
    <cellStyle name="SAPBEXexcBad7 7" xfId="9726" xr:uid="{00000000-0005-0000-0000-0000DB270000}"/>
    <cellStyle name="SAPBEXexcBad7 7 2" xfId="9727" xr:uid="{00000000-0005-0000-0000-0000DC270000}"/>
    <cellStyle name="SAPBEXexcBad7 7 2 2" xfId="9728" xr:uid="{00000000-0005-0000-0000-0000DD270000}"/>
    <cellStyle name="SAPBEXexcBad7 7 2 2 2" xfId="21128" xr:uid="{51F72328-CCE1-4191-8414-4376488F2A78}"/>
    <cellStyle name="SAPBEXexcBad7 7 2 3" xfId="9729" xr:uid="{00000000-0005-0000-0000-0000DE270000}"/>
    <cellStyle name="SAPBEXexcBad7 7 2 3 2" xfId="21129" xr:uid="{3A63C030-D1B5-4C91-92E9-669A50DE939D}"/>
    <cellStyle name="SAPBEXexcBad7 7 2 4" xfId="9730" xr:uid="{00000000-0005-0000-0000-0000DF270000}"/>
    <cellStyle name="SAPBEXexcBad7 7 2 4 2" xfId="21130" xr:uid="{0640D95B-E16F-4E4B-BFFE-0C7A7A702DCF}"/>
    <cellStyle name="SAPBEXexcBad7 7 2 5" xfId="9731" xr:uid="{00000000-0005-0000-0000-0000E0270000}"/>
    <cellStyle name="SAPBEXexcBad7 7 2 5 2" xfId="21131" xr:uid="{DCA88276-5D4E-4CFA-B6BA-2ABD3838B8E9}"/>
    <cellStyle name="SAPBEXexcBad7 7 2 6" xfId="21127" xr:uid="{7D24838D-B8D8-42F3-9806-1B65B5EAD646}"/>
    <cellStyle name="SAPBEXexcBad7 7 3" xfId="9732" xr:uid="{00000000-0005-0000-0000-0000E1270000}"/>
    <cellStyle name="SAPBEXexcBad7 7 3 2" xfId="21132" xr:uid="{74AD8683-E561-4BE7-BF0C-73F0960C1A84}"/>
    <cellStyle name="SAPBEXexcBad7 7 4" xfId="9733" xr:uid="{00000000-0005-0000-0000-0000E2270000}"/>
    <cellStyle name="SAPBEXexcBad7 7 4 2" xfId="21133" xr:uid="{B224630A-1A34-4105-B174-71C55719F791}"/>
    <cellStyle name="SAPBEXexcBad7 7 5" xfId="9734" xr:uid="{00000000-0005-0000-0000-0000E3270000}"/>
    <cellStyle name="SAPBEXexcBad7 7 5 2" xfId="21134" xr:uid="{90D60F0D-515A-4270-B3B5-740AB20EE6E0}"/>
    <cellStyle name="SAPBEXexcBad7 7 6" xfId="9735" xr:uid="{00000000-0005-0000-0000-0000E4270000}"/>
    <cellStyle name="SAPBEXexcBad7 7 6 2" xfId="21135" xr:uid="{CDC730E3-0C58-4E85-BF8A-A5F7F82C56C2}"/>
    <cellStyle name="SAPBEXexcBad7 7 7" xfId="21126" xr:uid="{A6462257-CE39-4A70-AD20-B7C1A9A5F72A}"/>
    <cellStyle name="SAPBEXexcBad7 8" xfId="9736" xr:uid="{00000000-0005-0000-0000-0000E5270000}"/>
    <cellStyle name="SAPBEXexcBad7 8 2" xfId="9737" xr:uid="{00000000-0005-0000-0000-0000E6270000}"/>
    <cellStyle name="SAPBEXexcBad7 8 2 2" xfId="9738" xr:uid="{00000000-0005-0000-0000-0000E7270000}"/>
    <cellStyle name="SAPBEXexcBad7 8 2 2 2" xfId="21138" xr:uid="{BDAE759E-4A8C-4260-ADE9-6D7E36424AE0}"/>
    <cellStyle name="SAPBEXexcBad7 8 2 3" xfId="9739" xr:uid="{00000000-0005-0000-0000-0000E8270000}"/>
    <cellStyle name="SAPBEXexcBad7 8 2 3 2" xfId="21139" xr:uid="{4B64B797-8E0E-466C-B330-899FAE5C9F6D}"/>
    <cellStyle name="SAPBEXexcBad7 8 2 4" xfId="9740" xr:uid="{00000000-0005-0000-0000-0000E9270000}"/>
    <cellStyle name="SAPBEXexcBad7 8 2 4 2" xfId="21140" xr:uid="{137BF02E-4ABB-45C5-A493-D5DAFEDDAC78}"/>
    <cellStyle name="SAPBEXexcBad7 8 2 5" xfId="9741" xr:uid="{00000000-0005-0000-0000-0000EA270000}"/>
    <cellStyle name="SAPBEXexcBad7 8 2 5 2" xfId="21141" xr:uid="{8457FE1A-7C41-4874-AF40-2EBFC17E4261}"/>
    <cellStyle name="SAPBEXexcBad7 8 2 6" xfId="21137" xr:uid="{E004E31A-6D0D-43DD-B8E9-6BF5143AFDD9}"/>
    <cellStyle name="SAPBEXexcBad7 8 3" xfId="9742" xr:uid="{00000000-0005-0000-0000-0000EB270000}"/>
    <cellStyle name="SAPBEXexcBad7 8 3 2" xfId="21142" xr:uid="{FCE2007F-4F63-4A55-AAD6-3609970908C3}"/>
    <cellStyle name="SAPBEXexcBad7 8 4" xfId="9743" xr:uid="{00000000-0005-0000-0000-0000EC270000}"/>
    <cellStyle name="SAPBEXexcBad7 8 4 2" xfId="21143" xr:uid="{D6121F65-19C2-418B-B750-3AF09463211B}"/>
    <cellStyle name="SAPBEXexcBad7 8 5" xfId="9744" xr:uid="{00000000-0005-0000-0000-0000ED270000}"/>
    <cellStyle name="SAPBEXexcBad7 8 5 2" xfId="21144" xr:uid="{CEFC26F0-7907-4937-A7A5-80966A94F970}"/>
    <cellStyle name="SAPBEXexcBad7 8 6" xfId="9745" xr:uid="{00000000-0005-0000-0000-0000EE270000}"/>
    <cellStyle name="SAPBEXexcBad7 8 6 2" xfId="21145" xr:uid="{D26D88D4-7A59-4549-97FD-75BFD6D5BBE5}"/>
    <cellStyle name="SAPBEXexcBad7 8 7" xfId="21136" xr:uid="{0A592812-52E9-45C0-8CD1-914567CD67F1}"/>
    <cellStyle name="SAPBEXexcBad7 9" xfId="9746" xr:uid="{00000000-0005-0000-0000-0000EF270000}"/>
    <cellStyle name="SAPBEXexcBad7 9 2" xfId="9747" xr:uid="{00000000-0005-0000-0000-0000F0270000}"/>
    <cellStyle name="SAPBEXexcBad7 9 2 2" xfId="9748" xr:uid="{00000000-0005-0000-0000-0000F1270000}"/>
    <cellStyle name="SAPBEXexcBad7 9 2 2 2" xfId="21148" xr:uid="{A5C73682-42E0-4599-B744-2C96AA51D1E1}"/>
    <cellStyle name="SAPBEXexcBad7 9 2 3" xfId="9749" xr:uid="{00000000-0005-0000-0000-0000F2270000}"/>
    <cellStyle name="SAPBEXexcBad7 9 2 3 2" xfId="21149" xr:uid="{948C759A-AD00-45C2-9F68-2AA87EA7A163}"/>
    <cellStyle name="SAPBEXexcBad7 9 2 4" xfId="9750" xr:uid="{00000000-0005-0000-0000-0000F3270000}"/>
    <cellStyle name="SAPBEXexcBad7 9 2 4 2" xfId="21150" xr:uid="{4B9909A9-D602-4CBA-B622-2C0ED04565AE}"/>
    <cellStyle name="SAPBEXexcBad7 9 2 5" xfId="9751" xr:uid="{00000000-0005-0000-0000-0000F4270000}"/>
    <cellStyle name="SAPBEXexcBad7 9 2 5 2" xfId="21151" xr:uid="{3165C6CC-E447-4996-A90C-F72467058AC0}"/>
    <cellStyle name="SAPBEXexcBad7 9 2 6" xfId="21147" xr:uid="{9A0152BA-0B8E-4430-825B-710CAC9C82BE}"/>
    <cellStyle name="SAPBEXexcBad7 9 3" xfId="9752" xr:uid="{00000000-0005-0000-0000-0000F5270000}"/>
    <cellStyle name="SAPBEXexcBad7 9 3 2" xfId="21152" xr:uid="{C7CCE0F4-E3A3-4477-9C0B-C75FA518F699}"/>
    <cellStyle name="SAPBEXexcBad7 9 4" xfId="9753" xr:uid="{00000000-0005-0000-0000-0000F6270000}"/>
    <cellStyle name="SAPBEXexcBad7 9 4 2" xfId="21153" xr:uid="{A97692F4-F69D-496E-80B4-A4A6DCA82DE9}"/>
    <cellStyle name="SAPBEXexcBad7 9 5" xfId="9754" xr:uid="{00000000-0005-0000-0000-0000F7270000}"/>
    <cellStyle name="SAPBEXexcBad7 9 5 2" xfId="21154" xr:uid="{277A3516-0A8E-4C50-8218-047653A9BE74}"/>
    <cellStyle name="SAPBEXexcBad7 9 6" xfId="9755" xr:uid="{00000000-0005-0000-0000-0000F8270000}"/>
    <cellStyle name="SAPBEXexcBad7 9 6 2" xfId="21155" xr:uid="{A41296EA-A415-41B5-9B8D-1679D4F5B43D}"/>
    <cellStyle name="SAPBEXexcBad7 9 7" xfId="21146" xr:uid="{EDEAE92B-8E1A-4A21-8046-8D124558EB76}"/>
    <cellStyle name="SAPBEXexcBad7_KTR An-Abflug" xfId="14847" xr:uid="{00000000-0005-0000-0000-0000F9270000}"/>
    <cellStyle name="SAPBEXexcBad8" xfId="9756" xr:uid="{00000000-0005-0000-0000-0000FA270000}"/>
    <cellStyle name="SAPBEXexcBad8 10" xfId="9757" xr:uid="{00000000-0005-0000-0000-0000FB270000}"/>
    <cellStyle name="SAPBEXexcBad8 10 2" xfId="9758" xr:uid="{00000000-0005-0000-0000-0000FC270000}"/>
    <cellStyle name="SAPBEXexcBad8 10 2 2" xfId="9759" xr:uid="{00000000-0005-0000-0000-0000FD270000}"/>
    <cellStyle name="SAPBEXexcBad8 10 2 2 2" xfId="21159" xr:uid="{1C08B87F-25BC-4230-87C6-978DEE0F03A3}"/>
    <cellStyle name="SAPBEXexcBad8 10 2 3" xfId="9760" xr:uid="{00000000-0005-0000-0000-0000FE270000}"/>
    <cellStyle name="SAPBEXexcBad8 10 2 3 2" xfId="21160" xr:uid="{1ECBF492-6F19-4A37-90F8-4B8BDF936F41}"/>
    <cellStyle name="SAPBEXexcBad8 10 2 4" xfId="9761" xr:uid="{00000000-0005-0000-0000-0000FF270000}"/>
    <cellStyle name="SAPBEXexcBad8 10 2 4 2" xfId="21161" xr:uid="{01E76E93-4095-43AA-AC53-47D0A90A8CB7}"/>
    <cellStyle name="SAPBEXexcBad8 10 2 5" xfId="9762" xr:uid="{00000000-0005-0000-0000-000000280000}"/>
    <cellStyle name="SAPBEXexcBad8 10 2 5 2" xfId="21162" xr:uid="{90F4A1C1-8CEC-472B-9373-E4690BB0056F}"/>
    <cellStyle name="SAPBEXexcBad8 10 2 6" xfId="21158" xr:uid="{6F4740C8-81E0-4933-9ACC-6E85DBA426B0}"/>
    <cellStyle name="SAPBEXexcBad8 10 3" xfId="9763" xr:uid="{00000000-0005-0000-0000-000001280000}"/>
    <cellStyle name="SAPBEXexcBad8 10 3 2" xfId="21163" xr:uid="{E1955C82-F667-416E-8866-8B0C9F725E63}"/>
    <cellStyle name="SAPBEXexcBad8 10 4" xfId="9764" xr:uid="{00000000-0005-0000-0000-000002280000}"/>
    <cellStyle name="SAPBEXexcBad8 10 4 2" xfId="21164" xr:uid="{87BA0FF5-A638-4314-8A83-D1D826749957}"/>
    <cellStyle name="SAPBEXexcBad8 10 5" xfId="9765" xr:uid="{00000000-0005-0000-0000-000003280000}"/>
    <cellStyle name="SAPBEXexcBad8 10 5 2" xfId="21165" xr:uid="{62A2D88D-A890-4F91-89C0-D619B497A349}"/>
    <cellStyle name="SAPBEXexcBad8 10 6" xfId="9766" xr:uid="{00000000-0005-0000-0000-000004280000}"/>
    <cellStyle name="SAPBEXexcBad8 10 6 2" xfId="21166" xr:uid="{259BA8B7-D3C1-40AF-A1A8-262D2808D3CB}"/>
    <cellStyle name="SAPBEXexcBad8 10 7" xfId="21157" xr:uid="{22E5C98B-122B-4025-87EC-111F2A07CCF3}"/>
    <cellStyle name="SAPBEXexcBad8 11" xfId="9767" xr:uid="{00000000-0005-0000-0000-000005280000}"/>
    <cellStyle name="SAPBEXexcBad8 11 2" xfId="9768" xr:uid="{00000000-0005-0000-0000-000006280000}"/>
    <cellStyle name="SAPBEXexcBad8 11 2 2" xfId="9769" xr:uid="{00000000-0005-0000-0000-000007280000}"/>
    <cellStyle name="SAPBEXexcBad8 11 2 2 2" xfId="21169" xr:uid="{6D95EC8C-50FF-4EE2-BC36-2C682B0237CC}"/>
    <cellStyle name="SAPBEXexcBad8 11 2 3" xfId="9770" xr:uid="{00000000-0005-0000-0000-000008280000}"/>
    <cellStyle name="SAPBEXexcBad8 11 2 3 2" xfId="21170" xr:uid="{3DF66215-486A-4156-BBCF-081466039F6E}"/>
    <cellStyle name="SAPBEXexcBad8 11 2 4" xfId="9771" xr:uid="{00000000-0005-0000-0000-000009280000}"/>
    <cellStyle name="SAPBEXexcBad8 11 2 4 2" xfId="21171" xr:uid="{A7D7F0B5-1707-492D-A67C-9DEB39A8BD34}"/>
    <cellStyle name="SAPBEXexcBad8 11 2 5" xfId="9772" xr:uid="{00000000-0005-0000-0000-00000A280000}"/>
    <cellStyle name="SAPBEXexcBad8 11 2 5 2" xfId="21172" xr:uid="{C2127C75-B128-4F8A-AAB1-FE3EB3DA8D36}"/>
    <cellStyle name="SAPBEXexcBad8 11 2 6" xfId="21168" xr:uid="{AEB6F9C2-6AC6-4151-B3D1-A8617E11B2BB}"/>
    <cellStyle name="SAPBEXexcBad8 11 3" xfId="9773" xr:uid="{00000000-0005-0000-0000-00000B280000}"/>
    <cellStyle name="SAPBEXexcBad8 11 3 2" xfId="21173" xr:uid="{6FCBDA21-0561-496A-B46F-3E4C2F27CBC9}"/>
    <cellStyle name="SAPBEXexcBad8 11 4" xfId="9774" xr:uid="{00000000-0005-0000-0000-00000C280000}"/>
    <cellStyle name="SAPBEXexcBad8 11 4 2" xfId="21174" xr:uid="{F935C9F3-BFAA-4FF5-B929-0925CF8BF292}"/>
    <cellStyle name="SAPBEXexcBad8 11 5" xfId="9775" xr:uid="{00000000-0005-0000-0000-00000D280000}"/>
    <cellStyle name="SAPBEXexcBad8 11 5 2" xfId="21175" xr:uid="{CB2FB7F9-FF37-44F2-938F-32A8071ABB9F}"/>
    <cellStyle name="SAPBEXexcBad8 11 6" xfId="9776" xr:uid="{00000000-0005-0000-0000-00000E280000}"/>
    <cellStyle name="SAPBEXexcBad8 11 6 2" xfId="21176" xr:uid="{9D6E182C-DC48-4F95-BC7B-5B5151B633EE}"/>
    <cellStyle name="SAPBEXexcBad8 11 7" xfId="21167" xr:uid="{2C7098D6-893A-47AF-990F-E7708EC00753}"/>
    <cellStyle name="SAPBEXexcBad8 12" xfId="9777" xr:uid="{00000000-0005-0000-0000-00000F280000}"/>
    <cellStyle name="SAPBEXexcBad8 12 2" xfId="9778" xr:uid="{00000000-0005-0000-0000-000010280000}"/>
    <cellStyle name="SAPBEXexcBad8 12 2 2" xfId="9779" xr:uid="{00000000-0005-0000-0000-000011280000}"/>
    <cellStyle name="SAPBEXexcBad8 12 2 2 2" xfId="21179" xr:uid="{944E4419-F98D-4545-967F-6C717BA28126}"/>
    <cellStyle name="SAPBEXexcBad8 12 2 3" xfId="9780" xr:uid="{00000000-0005-0000-0000-000012280000}"/>
    <cellStyle name="SAPBEXexcBad8 12 2 3 2" xfId="21180" xr:uid="{839C3F19-5588-49D5-8AF3-ACBF39C47752}"/>
    <cellStyle name="SAPBEXexcBad8 12 2 4" xfId="9781" xr:uid="{00000000-0005-0000-0000-000013280000}"/>
    <cellStyle name="SAPBEXexcBad8 12 2 4 2" xfId="21181" xr:uid="{FE46D741-EEC9-4AB2-99E9-D8CF9B4EC811}"/>
    <cellStyle name="SAPBEXexcBad8 12 2 5" xfId="9782" xr:uid="{00000000-0005-0000-0000-000014280000}"/>
    <cellStyle name="SAPBEXexcBad8 12 2 5 2" xfId="21182" xr:uid="{7D9595AC-8F72-438E-AD90-9FE972C41779}"/>
    <cellStyle name="SAPBEXexcBad8 12 2 6" xfId="21178" xr:uid="{F62E007B-6CF2-4A36-9118-C87AEE031DDB}"/>
    <cellStyle name="SAPBEXexcBad8 12 3" xfId="9783" xr:uid="{00000000-0005-0000-0000-000015280000}"/>
    <cellStyle name="SAPBEXexcBad8 12 3 2" xfId="21183" xr:uid="{7ED0264D-857C-4059-9CBE-8EEA84D99373}"/>
    <cellStyle name="SAPBEXexcBad8 12 4" xfId="9784" xr:uid="{00000000-0005-0000-0000-000016280000}"/>
    <cellStyle name="SAPBEXexcBad8 12 4 2" xfId="21184" xr:uid="{BDD93E6C-96CE-4C7D-9C89-C85B06A9F396}"/>
    <cellStyle name="SAPBEXexcBad8 12 5" xfId="9785" xr:uid="{00000000-0005-0000-0000-000017280000}"/>
    <cellStyle name="SAPBEXexcBad8 12 5 2" xfId="21185" xr:uid="{CA38C1C4-609D-458C-BC92-832A6A0A4B22}"/>
    <cellStyle name="SAPBEXexcBad8 12 6" xfId="9786" xr:uid="{00000000-0005-0000-0000-000018280000}"/>
    <cellStyle name="SAPBEXexcBad8 12 6 2" xfId="21186" xr:uid="{5D0AEDF0-F2A5-48F9-B27E-79D93AE10895}"/>
    <cellStyle name="SAPBEXexcBad8 12 7" xfId="21177" xr:uid="{75D2EC4E-415E-42CD-BB42-F565FA7812D8}"/>
    <cellStyle name="SAPBEXexcBad8 13" xfId="9787" xr:uid="{00000000-0005-0000-0000-000019280000}"/>
    <cellStyle name="SAPBEXexcBad8 13 2" xfId="9788" xr:uid="{00000000-0005-0000-0000-00001A280000}"/>
    <cellStyle name="SAPBEXexcBad8 13 2 2" xfId="9789" xr:uid="{00000000-0005-0000-0000-00001B280000}"/>
    <cellStyle name="SAPBEXexcBad8 13 2 2 2" xfId="21189" xr:uid="{C1C0FF02-E1C3-4948-A840-7E47152C4A75}"/>
    <cellStyle name="SAPBEXexcBad8 13 2 3" xfId="9790" xr:uid="{00000000-0005-0000-0000-00001C280000}"/>
    <cellStyle name="SAPBEXexcBad8 13 2 3 2" xfId="21190" xr:uid="{5B0BA8C7-E180-4653-B8CB-B698400F8AFB}"/>
    <cellStyle name="SAPBEXexcBad8 13 2 4" xfId="9791" xr:uid="{00000000-0005-0000-0000-00001D280000}"/>
    <cellStyle name="SAPBEXexcBad8 13 2 4 2" xfId="21191" xr:uid="{43A5FC07-711F-4BFD-90B0-51E988A00F50}"/>
    <cellStyle name="SAPBEXexcBad8 13 2 5" xfId="9792" xr:uid="{00000000-0005-0000-0000-00001E280000}"/>
    <cellStyle name="SAPBEXexcBad8 13 2 5 2" xfId="21192" xr:uid="{29326719-5628-4B0C-9C51-B671B2585EBA}"/>
    <cellStyle name="SAPBEXexcBad8 13 2 6" xfId="21188" xr:uid="{AE60B0BF-F492-4D08-9AAE-ACA2C3DE2847}"/>
    <cellStyle name="SAPBEXexcBad8 13 3" xfId="9793" xr:uid="{00000000-0005-0000-0000-00001F280000}"/>
    <cellStyle name="SAPBEXexcBad8 13 3 2" xfId="21193" xr:uid="{56BE78A4-469B-4B23-83D6-2F38B47336A2}"/>
    <cellStyle name="SAPBEXexcBad8 13 4" xfId="9794" xr:uid="{00000000-0005-0000-0000-000020280000}"/>
    <cellStyle name="SAPBEXexcBad8 13 4 2" xfId="21194" xr:uid="{B13BD255-9161-40F1-B20E-3B2C2E060546}"/>
    <cellStyle name="SAPBEXexcBad8 13 5" xfId="9795" xr:uid="{00000000-0005-0000-0000-000021280000}"/>
    <cellStyle name="SAPBEXexcBad8 13 5 2" xfId="21195" xr:uid="{10FB0C55-FFBE-439F-9032-6DE96C2DC5BC}"/>
    <cellStyle name="SAPBEXexcBad8 13 6" xfId="9796" xr:uid="{00000000-0005-0000-0000-000022280000}"/>
    <cellStyle name="SAPBEXexcBad8 13 6 2" xfId="21196" xr:uid="{7335C10D-DB9B-4767-9CB5-7CF343DEDC45}"/>
    <cellStyle name="SAPBEXexcBad8 13 7" xfId="21187" xr:uid="{7BD1F559-A15C-4D3B-A5A6-F144BFE211AE}"/>
    <cellStyle name="SAPBEXexcBad8 14" xfId="9797" xr:uid="{00000000-0005-0000-0000-000023280000}"/>
    <cellStyle name="SAPBEXexcBad8 14 2" xfId="9798" xr:uid="{00000000-0005-0000-0000-000024280000}"/>
    <cellStyle name="SAPBEXexcBad8 14 2 2" xfId="9799" xr:uid="{00000000-0005-0000-0000-000025280000}"/>
    <cellStyle name="SAPBEXexcBad8 14 2 2 2" xfId="21199" xr:uid="{A10BF89F-D809-49E0-B595-0739114A6D46}"/>
    <cellStyle name="SAPBEXexcBad8 14 2 3" xfId="9800" xr:uid="{00000000-0005-0000-0000-000026280000}"/>
    <cellStyle name="SAPBEXexcBad8 14 2 3 2" xfId="21200" xr:uid="{BEE72520-F5A0-422B-9C76-4840F74D0CBF}"/>
    <cellStyle name="SAPBEXexcBad8 14 2 4" xfId="9801" xr:uid="{00000000-0005-0000-0000-000027280000}"/>
    <cellStyle name="SAPBEXexcBad8 14 2 4 2" xfId="21201" xr:uid="{10487417-510E-4E80-BE3E-426E5EA1EF03}"/>
    <cellStyle name="SAPBEXexcBad8 14 2 5" xfId="9802" xr:uid="{00000000-0005-0000-0000-000028280000}"/>
    <cellStyle name="SAPBEXexcBad8 14 2 5 2" xfId="21202" xr:uid="{AE514959-8109-4A40-8E61-AEE935F54835}"/>
    <cellStyle name="SAPBEXexcBad8 14 2 6" xfId="21198" xr:uid="{0E3E1ABE-6C89-469C-AED6-0B136D9B801B}"/>
    <cellStyle name="SAPBEXexcBad8 14 3" xfId="9803" xr:uid="{00000000-0005-0000-0000-000029280000}"/>
    <cellStyle name="SAPBEXexcBad8 14 3 2" xfId="21203" xr:uid="{F3ADD4D8-00A9-4706-A192-70BBBE2928C9}"/>
    <cellStyle name="SAPBEXexcBad8 14 4" xfId="9804" xr:uid="{00000000-0005-0000-0000-00002A280000}"/>
    <cellStyle name="SAPBEXexcBad8 14 4 2" xfId="21204" xr:uid="{93243402-325D-41D1-B89B-3E418515054C}"/>
    <cellStyle name="SAPBEXexcBad8 14 5" xfId="9805" xr:uid="{00000000-0005-0000-0000-00002B280000}"/>
    <cellStyle name="SAPBEXexcBad8 14 5 2" xfId="21205" xr:uid="{A4ED8901-7136-4EE0-8947-423E4257A6C9}"/>
    <cellStyle name="SAPBEXexcBad8 14 6" xfId="9806" xr:uid="{00000000-0005-0000-0000-00002C280000}"/>
    <cellStyle name="SAPBEXexcBad8 14 6 2" xfId="21206" xr:uid="{D61273FE-B752-42B4-8E5B-10D5671E5A97}"/>
    <cellStyle name="SAPBEXexcBad8 14 7" xfId="21197" xr:uid="{DDB63B5C-C524-436D-87CC-31C990CBE410}"/>
    <cellStyle name="SAPBEXexcBad8 15" xfId="9807" xr:uid="{00000000-0005-0000-0000-00002D280000}"/>
    <cellStyle name="SAPBEXexcBad8 15 2" xfId="9808" xr:uid="{00000000-0005-0000-0000-00002E280000}"/>
    <cellStyle name="SAPBEXexcBad8 15 2 2" xfId="9809" xr:uid="{00000000-0005-0000-0000-00002F280000}"/>
    <cellStyle name="SAPBEXexcBad8 15 2 2 2" xfId="21209" xr:uid="{D1303294-CA8F-4F6D-B57F-49857F9550E0}"/>
    <cellStyle name="SAPBEXexcBad8 15 2 3" xfId="9810" xr:uid="{00000000-0005-0000-0000-000030280000}"/>
    <cellStyle name="SAPBEXexcBad8 15 2 3 2" xfId="21210" xr:uid="{D4744FB6-E2EC-4C66-A650-960F023C1A7E}"/>
    <cellStyle name="SAPBEXexcBad8 15 2 4" xfId="9811" xr:uid="{00000000-0005-0000-0000-000031280000}"/>
    <cellStyle name="SAPBEXexcBad8 15 2 4 2" xfId="21211" xr:uid="{2177DD7E-3310-40C4-83EE-C28EAE2B21DB}"/>
    <cellStyle name="SAPBEXexcBad8 15 2 5" xfId="9812" xr:uid="{00000000-0005-0000-0000-000032280000}"/>
    <cellStyle name="SAPBEXexcBad8 15 2 5 2" xfId="21212" xr:uid="{D4E63BD2-84B2-4D00-BE43-1EA8FCF8E90B}"/>
    <cellStyle name="SAPBEXexcBad8 15 2 6" xfId="21208" xr:uid="{986C0709-23FC-43F5-9C4C-3503203DA311}"/>
    <cellStyle name="SAPBEXexcBad8 15 3" xfId="9813" xr:uid="{00000000-0005-0000-0000-000033280000}"/>
    <cellStyle name="SAPBEXexcBad8 15 3 2" xfId="21213" xr:uid="{EE171D5D-E4E2-495B-BF24-72A704F4E4C4}"/>
    <cellStyle name="SAPBEXexcBad8 15 4" xfId="9814" xr:uid="{00000000-0005-0000-0000-000034280000}"/>
    <cellStyle name="SAPBEXexcBad8 15 4 2" xfId="21214" xr:uid="{0DAB0F41-762E-4CA7-A8A2-E2709C3BE1AC}"/>
    <cellStyle name="SAPBEXexcBad8 15 5" xfId="9815" xr:uid="{00000000-0005-0000-0000-000035280000}"/>
    <cellStyle name="SAPBEXexcBad8 15 5 2" xfId="21215" xr:uid="{AD058083-C0E9-4688-808A-BE966F3D87BF}"/>
    <cellStyle name="SAPBEXexcBad8 15 6" xfId="9816" xr:uid="{00000000-0005-0000-0000-000036280000}"/>
    <cellStyle name="SAPBEXexcBad8 15 6 2" xfId="21216" xr:uid="{F4F2310F-4415-4282-A350-7AA0E52EB192}"/>
    <cellStyle name="SAPBEXexcBad8 15 7" xfId="21207" xr:uid="{89A42257-FDC8-4309-9341-4CE5DBC6E7A0}"/>
    <cellStyle name="SAPBEXexcBad8 16" xfId="9817" xr:uid="{00000000-0005-0000-0000-000037280000}"/>
    <cellStyle name="SAPBEXexcBad8 16 2" xfId="21217" xr:uid="{E2E39C16-3EC8-498B-91AE-2969C6753F7A}"/>
    <cellStyle name="SAPBEXexcBad8 17" xfId="9818" xr:uid="{00000000-0005-0000-0000-000038280000}"/>
    <cellStyle name="SAPBEXexcBad8 17 2" xfId="21218" xr:uid="{ED4C6903-E1CD-4B64-817A-47E735838E32}"/>
    <cellStyle name="SAPBEXexcBad8 18" xfId="9819" xr:uid="{00000000-0005-0000-0000-000039280000}"/>
    <cellStyle name="SAPBEXexcBad8 18 2" xfId="21219" xr:uid="{14EC3D68-C2FD-40EE-B662-ACC9A7FC733C}"/>
    <cellStyle name="SAPBEXexcBad8 19" xfId="9820" xr:uid="{00000000-0005-0000-0000-00003A280000}"/>
    <cellStyle name="SAPBEXexcBad8 19 2" xfId="21220" xr:uid="{A0DAFACE-8F34-43AC-8852-F2A31BD722F2}"/>
    <cellStyle name="SAPBEXexcBad8 2" xfId="9821" xr:uid="{00000000-0005-0000-0000-00003B280000}"/>
    <cellStyle name="SAPBEXexcBad8 2 2" xfId="9822" xr:uid="{00000000-0005-0000-0000-00003C280000}"/>
    <cellStyle name="SAPBEXexcBad8 2 2 2" xfId="9823" xr:uid="{00000000-0005-0000-0000-00003D280000}"/>
    <cellStyle name="SAPBEXexcBad8 2 2 2 2" xfId="21223" xr:uid="{BE88FCB5-0FBB-4B4B-BED3-E0D46479FE84}"/>
    <cellStyle name="SAPBEXexcBad8 2 2 3" xfId="9824" xr:uid="{00000000-0005-0000-0000-00003E280000}"/>
    <cellStyle name="SAPBEXexcBad8 2 2 3 2" xfId="21224" xr:uid="{F998E1F7-76E4-4C47-B5A4-84DC4752F0D1}"/>
    <cellStyle name="SAPBEXexcBad8 2 2 4" xfId="9825" xr:uid="{00000000-0005-0000-0000-00003F280000}"/>
    <cellStyle name="SAPBEXexcBad8 2 2 4 2" xfId="21225" xr:uid="{685D6F81-F120-4B3F-A45B-DEDFECD18F84}"/>
    <cellStyle name="SAPBEXexcBad8 2 2 5" xfId="9826" xr:uid="{00000000-0005-0000-0000-000040280000}"/>
    <cellStyle name="SAPBEXexcBad8 2 2 5 2" xfId="21226" xr:uid="{C1C3DD85-DC69-4B47-A4C1-905A9AE48D9C}"/>
    <cellStyle name="SAPBEXexcBad8 2 2 6" xfId="21222" xr:uid="{AAEB3090-4EA8-4E0C-A372-0045275AB0C0}"/>
    <cellStyle name="SAPBEXexcBad8 2 3" xfId="9827" xr:uid="{00000000-0005-0000-0000-000041280000}"/>
    <cellStyle name="SAPBEXexcBad8 2 3 2" xfId="21227" xr:uid="{72308D6B-47C4-49FF-A4EE-D9C82717A43B}"/>
    <cellStyle name="SAPBEXexcBad8 2 4" xfId="9828" xr:uid="{00000000-0005-0000-0000-000042280000}"/>
    <cellStyle name="SAPBEXexcBad8 2 4 2" xfId="21228" xr:uid="{7DE99334-73CB-4A02-86D3-07F089FFEB4A}"/>
    <cellStyle name="SAPBEXexcBad8 2 5" xfId="9829" xr:uid="{00000000-0005-0000-0000-000043280000}"/>
    <cellStyle name="SAPBEXexcBad8 2 5 2" xfId="21229" xr:uid="{96ACBB1D-97A8-42FD-AF56-F2E4A4D2C0E8}"/>
    <cellStyle name="SAPBEXexcBad8 2 6" xfId="9830" xr:uid="{00000000-0005-0000-0000-000044280000}"/>
    <cellStyle name="SAPBEXexcBad8 2 6 2" xfId="21230" xr:uid="{9748D907-2F3D-4757-AA8C-5B6893FEC272}"/>
    <cellStyle name="SAPBEXexcBad8 2 7" xfId="21221" xr:uid="{60B85DA7-3BD0-4474-9D5C-FEEFD4C02E7F}"/>
    <cellStyle name="SAPBEXexcBad8 20" xfId="15023" xr:uid="{00000000-0005-0000-0000-000045280000}"/>
    <cellStyle name="SAPBEXexcBad8 20 2" xfId="25753" xr:uid="{FF069710-E8DE-404B-BBB3-7B80199B2FEE}"/>
    <cellStyle name="SAPBEXexcBad8 21" xfId="21156" xr:uid="{840A9149-BC5D-47B9-ADEE-330CBB56BC86}"/>
    <cellStyle name="SAPBEXexcBad8 3" xfId="9831" xr:uid="{00000000-0005-0000-0000-000046280000}"/>
    <cellStyle name="SAPBEXexcBad8 3 2" xfId="9832" xr:uid="{00000000-0005-0000-0000-000047280000}"/>
    <cellStyle name="SAPBEXexcBad8 3 2 2" xfId="9833" xr:uid="{00000000-0005-0000-0000-000048280000}"/>
    <cellStyle name="SAPBEXexcBad8 3 2 2 2" xfId="21233" xr:uid="{ABE68500-4118-4F6E-9DE7-7AAACADDEE12}"/>
    <cellStyle name="SAPBEXexcBad8 3 2 3" xfId="9834" xr:uid="{00000000-0005-0000-0000-000049280000}"/>
    <cellStyle name="SAPBEXexcBad8 3 2 3 2" xfId="21234" xr:uid="{CA647C15-6850-4082-BBA3-DE5A39EF38EB}"/>
    <cellStyle name="SAPBEXexcBad8 3 2 4" xfId="9835" xr:uid="{00000000-0005-0000-0000-00004A280000}"/>
    <cellStyle name="SAPBEXexcBad8 3 2 4 2" xfId="21235" xr:uid="{7A8A7842-0D37-4F0C-AA31-B5F3D287DE54}"/>
    <cellStyle name="SAPBEXexcBad8 3 2 5" xfId="9836" xr:uid="{00000000-0005-0000-0000-00004B280000}"/>
    <cellStyle name="SAPBEXexcBad8 3 2 5 2" xfId="21236" xr:uid="{4B7D2AE2-C3EA-41DE-997D-27FC14F2B293}"/>
    <cellStyle name="SAPBEXexcBad8 3 2 6" xfId="21232" xr:uid="{D3AFD5F7-DDC0-48CE-9F46-D5C73FBE8E7E}"/>
    <cellStyle name="SAPBEXexcBad8 3 3" xfId="9837" xr:uid="{00000000-0005-0000-0000-00004C280000}"/>
    <cellStyle name="SAPBEXexcBad8 3 3 2" xfId="21237" xr:uid="{DBE4142A-D0AD-4F19-8FE2-78DFAA5E37F1}"/>
    <cellStyle name="SAPBEXexcBad8 3 4" xfId="9838" xr:uid="{00000000-0005-0000-0000-00004D280000}"/>
    <cellStyle name="SAPBEXexcBad8 3 4 2" xfId="21238" xr:uid="{AADF9C28-2663-4989-A49F-F950C29270D9}"/>
    <cellStyle name="SAPBEXexcBad8 3 5" xfId="9839" xr:uid="{00000000-0005-0000-0000-00004E280000}"/>
    <cellStyle name="SAPBEXexcBad8 3 5 2" xfId="21239" xr:uid="{0737FBAF-2ECC-401C-AB39-A3EEC8DD147B}"/>
    <cellStyle name="SAPBEXexcBad8 3 6" xfId="9840" xr:uid="{00000000-0005-0000-0000-00004F280000}"/>
    <cellStyle name="SAPBEXexcBad8 3 6 2" xfId="21240" xr:uid="{BF27BEA7-B5D0-4D4A-B73C-5C1551A662D6}"/>
    <cellStyle name="SAPBEXexcBad8 3 7" xfId="21231" xr:uid="{EA26C2C9-E609-4988-9C9B-9BCCE8D16159}"/>
    <cellStyle name="SAPBEXexcBad8 4" xfId="9841" xr:uid="{00000000-0005-0000-0000-000050280000}"/>
    <cellStyle name="SAPBEXexcBad8 4 2" xfId="9842" xr:uid="{00000000-0005-0000-0000-000051280000}"/>
    <cellStyle name="SAPBEXexcBad8 4 2 2" xfId="9843" xr:uid="{00000000-0005-0000-0000-000052280000}"/>
    <cellStyle name="SAPBEXexcBad8 4 2 2 2" xfId="21243" xr:uid="{D38AD7BC-582C-4931-B4D2-48EAA3254390}"/>
    <cellStyle name="SAPBEXexcBad8 4 2 3" xfId="9844" xr:uid="{00000000-0005-0000-0000-000053280000}"/>
    <cellStyle name="SAPBEXexcBad8 4 2 3 2" xfId="21244" xr:uid="{2540BD2B-EDC1-4FC5-8CEF-9DB92B8B114E}"/>
    <cellStyle name="SAPBEXexcBad8 4 2 4" xfId="9845" xr:uid="{00000000-0005-0000-0000-000054280000}"/>
    <cellStyle name="SAPBEXexcBad8 4 2 4 2" xfId="21245" xr:uid="{836C05F6-3EEE-40EE-945A-086DE96CEC72}"/>
    <cellStyle name="SAPBEXexcBad8 4 2 5" xfId="9846" xr:uid="{00000000-0005-0000-0000-000055280000}"/>
    <cellStyle name="SAPBEXexcBad8 4 2 5 2" xfId="21246" xr:uid="{EB50FE27-6F8D-4930-A530-E462C339FF5A}"/>
    <cellStyle name="SAPBEXexcBad8 4 2 6" xfId="21242" xr:uid="{B89C31C0-208C-4377-A961-EB3B23741A20}"/>
    <cellStyle name="SAPBEXexcBad8 4 3" xfId="9847" xr:uid="{00000000-0005-0000-0000-000056280000}"/>
    <cellStyle name="SAPBEXexcBad8 4 3 2" xfId="21247" xr:uid="{A092DE61-21E8-431B-98D2-D06BC6BF0C68}"/>
    <cellStyle name="SAPBEXexcBad8 4 4" xfId="9848" xr:uid="{00000000-0005-0000-0000-000057280000}"/>
    <cellStyle name="SAPBEXexcBad8 4 4 2" xfId="21248" xr:uid="{09314B40-947D-47C5-8CC1-712FADD27065}"/>
    <cellStyle name="SAPBEXexcBad8 4 5" xfId="9849" xr:uid="{00000000-0005-0000-0000-000058280000}"/>
    <cellStyle name="SAPBEXexcBad8 4 5 2" xfId="21249" xr:uid="{D7E12FED-5012-450D-8C4E-C2C91C6FE75A}"/>
    <cellStyle name="SAPBEXexcBad8 4 6" xfId="9850" xr:uid="{00000000-0005-0000-0000-000059280000}"/>
    <cellStyle name="SAPBEXexcBad8 4 6 2" xfId="21250" xr:uid="{DBEDE51A-5B83-488C-BE02-B98C876E8B1D}"/>
    <cellStyle name="SAPBEXexcBad8 4 7" xfId="21241" xr:uid="{E4227814-3887-4445-A3E0-95482F0C82F1}"/>
    <cellStyle name="SAPBEXexcBad8 5" xfId="9851" xr:uid="{00000000-0005-0000-0000-00005A280000}"/>
    <cellStyle name="SAPBEXexcBad8 5 2" xfId="9852" xr:uid="{00000000-0005-0000-0000-00005B280000}"/>
    <cellStyle name="SAPBEXexcBad8 5 2 2" xfId="9853" xr:uid="{00000000-0005-0000-0000-00005C280000}"/>
    <cellStyle name="SAPBEXexcBad8 5 2 2 2" xfId="21253" xr:uid="{FD2F3457-E1F2-4EB8-971E-8325CDFF1C97}"/>
    <cellStyle name="SAPBEXexcBad8 5 2 3" xfId="9854" xr:uid="{00000000-0005-0000-0000-00005D280000}"/>
    <cellStyle name="SAPBEXexcBad8 5 2 3 2" xfId="21254" xr:uid="{F720745C-C477-4F1F-8801-F549C588BF84}"/>
    <cellStyle name="SAPBEXexcBad8 5 2 4" xfId="9855" xr:uid="{00000000-0005-0000-0000-00005E280000}"/>
    <cellStyle name="SAPBEXexcBad8 5 2 4 2" xfId="21255" xr:uid="{6875D09A-6D08-43F2-A897-7E67E545BF80}"/>
    <cellStyle name="SAPBEXexcBad8 5 2 5" xfId="9856" xr:uid="{00000000-0005-0000-0000-00005F280000}"/>
    <cellStyle name="SAPBEXexcBad8 5 2 5 2" xfId="21256" xr:uid="{57BCFD40-8EE3-4DC7-A8E1-0E44C5B39ADD}"/>
    <cellStyle name="SAPBEXexcBad8 5 2 6" xfId="21252" xr:uid="{704C4EF6-C5F8-4A7F-BEDC-02E8B5DBB1D6}"/>
    <cellStyle name="SAPBEXexcBad8 5 3" xfId="9857" xr:uid="{00000000-0005-0000-0000-000060280000}"/>
    <cellStyle name="SAPBEXexcBad8 5 3 2" xfId="21257" xr:uid="{FE288516-4BA1-42D8-9DBF-E04374BCA97C}"/>
    <cellStyle name="SAPBEXexcBad8 5 4" xfId="9858" xr:uid="{00000000-0005-0000-0000-000061280000}"/>
    <cellStyle name="SAPBEXexcBad8 5 4 2" xfId="21258" xr:uid="{FAD998E1-737B-4E66-A92D-A62B9396803D}"/>
    <cellStyle name="SAPBEXexcBad8 5 5" xfId="9859" xr:uid="{00000000-0005-0000-0000-000062280000}"/>
    <cellStyle name="SAPBEXexcBad8 5 5 2" xfId="21259" xr:uid="{D009E644-C23A-4FC5-977D-44FACB64A226}"/>
    <cellStyle name="SAPBEXexcBad8 5 6" xfId="9860" xr:uid="{00000000-0005-0000-0000-000063280000}"/>
    <cellStyle name="SAPBEXexcBad8 5 6 2" xfId="21260" xr:uid="{1CF7B287-A280-450F-99E5-D87B3E171B9A}"/>
    <cellStyle name="SAPBEXexcBad8 5 7" xfId="21251" xr:uid="{EE8229CD-FD48-40BF-B639-83BC581FC084}"/>
    <cellStyle name="SAPBEXexcBad8 6" xfId="9861" xr:uid="{00000000-0005-0000-0000-000064280000}"/>
    <cellStyle name="SAPBEXexcBad8 6 2" xfId="9862" xr:uid="{00000000-0005-0000-0000-000065280000}"/>
    <cellStyle name="SAPBEXexcBad8 6 2 2" xfId="9863" xr:uid="{00000000-0005-0000-0000-000066280000}"/>
    <cellStyle name="SAPBEXexcBad8 6 2 2 2" xfId="21263" xr:uid="{7443E2EB-175F-4155-8140-E182EC2836F8}"/>
    <cellStyle name="SAPBEXexcBad8 6 2 3" xfId="9864" xr:uid="{00000000-0005-0000-0000-000067280000}"/>
    <cellStyle name="SAPBEXexcBad8 6 2 3 2" xfId="21264" xr:uid="{C8F21311-69F2-4A96-8160-E5AC935A04F8}"/>
    <cellStyle name="SAPBEXexcBad8 6 2 4" xfId="9865" xr:uid="{00000000-0005-0000-0000-000068280000}"/>
    <cellStyle name="SAPBEXexcBad8 6 2 4 2" xfId="21265" xr:uid="{1578781E-262D-4E6F-BE77-0A7F3D4405C5}"/>
    <cellStyle name="SAPBEXexcBad8 6 2 5" xfId="9866" xr:uid="{00000000-0005-0000-0000-000069280000}"/>
    <cellStyle name="SAPBEXexcBad8 6 2 5 2" xfId="21266" xr:uid="{B568950B-E9B6-4194-96AB-F096E15ECDAC}"/>
    <cellStyle name="SAPBEXexcBad8 6 2 6" xfId="21262" xr:uid="{402DC31A-6EBB-4851-A404-6743814669B1}"/>
    <cellStyle name="SAPBEXexcBad8 6 3" xfId="9867" xr:uid="{00000000-0005-0000-0000-00006A280000}"/>
    <cellStyle name="SAPBEXexcBad8 6 3 2" xfId="21267" xr:uid="{05A396B7-A86A-400B-8DB8-016032D9BA45}"/>
    <cellStyle name="SAPBEXexcBad8 6 4" xfId="9868" xr:uid="{00000000-0005-0000-0000-00006B280000}"/>
    <cellStyle name="SAPBEXexcBad8 6 4 2" xfId="21268" xr:uid="{9C7F4D7B-0C98-4310-8829-A023D5663BB5}"/>
    <cellStyle name="SAPBEXexcBad8 6 5" xfId="9869" xr:uid="{00000000-0005-0000-0000-00006C280000}"/>
    <cellStyle name="SAPBEXexcBad8 6 5 2" xfId="21269" xr:uid="{1EC8966A-6848-4149-8B07-805780CC5D2A}"/>
    <cellStyle name="SAPBEXexcBad8 6 6" xfId="9870" xr:uid="{00000000-0005-0000-0000-00006D280000}"/>
    <cellStyle name="SAPBEXexcBad8 6 6 2" xfId="21270" xr:uid="{63AA40E6-8BB4-49EF-AB95-DF0F924F5136}"/>
    <cellStyle name="SAPBEXexcBad8 6 7" xfId="21261" xr:uid="{4C910B09-CD2F-4DAC-AC25-B2CD2E42A023}"/>
    <cellStyle name="SAPBEXexcBad8 7" xfId="9871" xr:uid="{00000000-0005-0000-0000-00006E280000}"/>
    <cellStyle name="SAPBEXexcBad8 7 2" xfId="9872" xr:uid="{00000000-0005-0000-0000-00006F280000}"/>
    <cellStyle name="SAPBEXexcBad8 7 2 2" xfId="9873" xr:uid="{00000000-0005-0000-0000-000070280000}"/>
    <cellStyle name="SAPBEXexcBad8 7 2 2 2" xfId="21273" xr:uid="{2ACD3B13-FAC6-4302-BA51-F811562A3DBE}"/>
    <cellStyle name="SAPBEXexcBad8 7 2 3" xfId="9874" xr:uid="{00000000-0005-0000-0000-000071280000}"/>
    <cellStyle name="SAPBEXexcBad8 7 2 3 2" xfId="21274" xr:uid="{73FA060E-CE6C-4D84-B74B-A7BE657D4D28}"/>
    <cellStyle name="SAPBEXexcBad8 7 2 4" xfId="9875" xr:uid="{00000000-0005-0000-0000-000072280000}"/>
    <cellStyle name="SAPBEXexcBad8 7 2 4 2" xfId="21275" xr:uid="{827D435F-981E-4031-8D59-35D66D4D7471}"/>
    <cellStyle name="SAPBEXexcBad8 7 2 5" xfId="9876" xr:uid="{00000000-0005-0000-0000-000073280000}"/>
    <cellStyle name="SAPBEXexcBad8 7 2 5 2" xfId="21276" xr:uid="{F7B309E7-9C45-480F-938E-F3231447C371}"/>
    <cellStyle name="SAPBEXexcBad8 7 2 6" xfId="21272" xr:uid="{5E6D3F54-7E0F-4D4C-AD63-B38195FEE70D}"/>
    <cellStyle name="SAPBEXexcBad8 7 3" xfId="9877" xr:uid="{00000000-0005-0000-0000-000074280000}"/>
    <cellStyle name="SAPBEXexcBad8 7 3 2" xfId="21277" xr:uid="{B4E035E0-3025-4AE5-8F72-44E727268C6F}"/>
    <cellStyle name="SAPBEXexcBad8 7 4" xfId="9878" xr:uid="{00000000-0005-0000-0000-000075280000}"/>
    <cellStyle name="SAPBEXexcBad8 7 4 2" xfId="21278" xr:uid="{F95E08E9-1FF8-4263-929A-26613FD241F3}"/>
    <cellStyle name="SAPBEXexcBad8 7 5" xfId="9879" xr:uid="{00000000-0005-0000-0000-000076280000}"/>
    <cellStyle name="SAPBEXexcBad8 7 5 2" xfId="21279" xr:uid="{DC73552D-D5B3-4581-867C-CF81C5D0B897}"/>
    <cellStyle name="SAPBEXexcBad8 7 6" xfId="9880" xr:uid="{00000000-0005-0000-0000-000077280000}"/>
    <cellStyle name="SAPBEXexcBad8 7 6 2" xfId="21280" xr:uid="{A5F192A0-3720-48F2-904A-EEE8E7991279}"/>
    <cellStyle name="SAPBEXexcBad8 7 7" xfId="21271" xr:uid="{A5084AD8-8872-45FC-9701-305148E4D514}"/>
    <cellStyle name="SAPBEXexcBad8 8" xfId="9881" xr:uid="{00000000-0005-0000-0000-000078280000}"/>
    <cellStyle name="SAPBEXexcBad8 8 2" xfId="9882" xr:uid="{00000000-0005-0000-0000-000079280000}"/>
    <cellStyle name="SAPBEXexcBad8 8 2 2" xfId="9883" xr:uid="{00000000-0005-0000-0000-00007A280000}"/>
    <cellStyle name="SAPBEXexcBad8 8 2 2 2" xfId="21283" xr:uid="{E0F39632-E04D-4D3F-BCBE-784C43492A73}"/>
    <cellStyle name="SAPBEXexcBad8 8 2 3" xfId="9884" xr:uid="{00000000-0005-0000-0000-00007B280000}"/>
    <cellStyle name="SAPBEXexcBad8 8 2 3 2" xfId="21284" xr:uid="{84273A7B-33FD-4877-B9FD-B550E4008719}"/>
    <cellStyle name="SAPBEXexcBad8 8 2 4" xfId="9885" xr:uid="{00000000-0005-0000-0000-00007C280000}"/>
    <cellStyle name="SAPBEXexcBad8 8 2 4 2" xfId="21285" xr:uid="{8B26FB0F-39E1-422C-B156-E2A66D051A11}"/>
    <cellStyle name="SAPBEXexcBad8 8 2 5" xfId="9886" xr:uid="{00000000-0005-0000-0000-00007D280000}"/>
    <cellStyle name="SAPBEXexcBad8 8 2 5 2" xfId="21286" xr:uid="{E31B453B-439E-4392-BD88-20615470F5CB}"/>
    <cellStyle name="SAPBEXexcBad8 8 2 6" xfId="21282" xr:uid="{A2A9DBDE-5477-4AFE-A005-67DAC761F3F1}"/>
    <cellStyle name="SAPBEXexcBad8 8 3" xfId="9887" xr:uid="{00000000-0005-0000-0000-00007E280000}"/>
    <cellStyle name="SAPBEXexcBad8 8 3 2" xfId="21287" xr:uid="{403F8D8E-762C-4143-82F8-40B3C1CBF131}"/>
    <cellStyle name="SAPBEXexcBad8 8 4" xfId="9888" xr:uid="{00000000-0005-0000-0000-00007F280000}"/>
    <cellStyle name="SAPBEXexcBad8 8 4 2" xfId="21288" xr:uid="{1BB1E8A3-9B76-488E-8FF6-04952AAF8DBB}"/>
    <cellStyle name="SAPBEXexcBad8 8 5" xfId="9889" xr:uid="{00000000-0005-0000-0000-000080280000}"/>
    <cellStyle name="SAPBEXexcBad8 8 5 2" xfId="21289" xr:uid="{EA4815D7-4CF1-4EF4-A025-EBF399629440}"/>
    <cellStyle name="SAPBEXexcBad8 8 6" xfId="9890" xr:uid="{00000000-0005-0000-0000-000081280000}"/>
    <cellStyle name="SAPBEXexcBad8 8 6 2" xfId="21290" xr:uid="{529009CA-70A6-4BE1-9C67-37DA333095F9}"/>
    <cellStyle name="SAPBEXexcBad8 8 7" xfId="21281" xr:uid="{4D74E5A8-F302-42E2-9CA2-AD2E6C2BE8DB}"/>
    <cellStyle name="SAPBEXexcBad8 9" xfId="9891" xr:uid="{00000000-0005-0000-0000-000082280000}"/>
    <cellStyle name="SAPBEXexcBad8 9 2" xfId="9892" xr:uid="{00000000-0005-0000-0000-000083280000}"/>
    <cellStyle name="SAPBEXexcBad8 9 2 2" xfId="9893" xr:uid="{00000000-0005-0000-0000-000084280000}"/>
    <cellStyle name="SAPBEXexcBad8 9 2 2 2" xfId="21293" xr:uid="{848D3391-CEE8-4269-8AA7-A0C9A4D53D11}"/>
    <cellStyle name="SAPBEXexcBad8 9 2 3" xfId="9894" xr:uid="{00000000-0005-0000-0000-000085280000}"/>
    <cellStyle name="SAPBEXexcBad8 9 2 3 2" xfId="21294" xr:uid="{840C6C22-6F1E-460C-BF86-1F6FB5DF1F88}"/>
    <cellStyle name="SAPBEXexcBad8 9 2 4" xfId="9895" xr:uid="{00000000-0005-0000-0000-000086280000}"/>
    <cellStyle name="SAPBEXexcBad8 9 2 4 2" xfId="21295" xr:uid="{2D9E0996-8EAD-46F4-9A96-EC5CCC868305}"/>
    <cellStyle name="SAPBEXexcBad8 9 2 5" xfId="9896" xr:uid="{00000000-0005-0000-0000-000087280000}"/>
    <cellStyle name="SAPBEXexcBad8 9 2 5 2" xfId="21296" xr:uid="{C2F687D3-1206-4B8F-8CF9-FBCB4A1B1983}"/>
    <cellStyle name="SAPBEXexcBad8 9 2 6" xfId="21292" xr:uid="{4F334AB8-8E16-48AD-B0B5-6A2FD6AC1DEF}"/>
    <cellStyle name="SAPBEXexcBad8 9 3" xfId="9897" xr:uid="{00000000-0005-0000-0000-000088280000}"/>
    <cellStyle name="SAPBEXexcBad8 9 3 2" xfId="21297" xr:uid="{8901BDE1-ED4D-407D-AD22-299AC93DB2D3}"/>
    <cellStyle name="SAPBEXexcBad8 9 4" xfId="9898" xr:uid="{00000000-0005-0000-0000-000089280000}"/>
    <cellStyle name="SAPBEXexcBad8 9 4 2" xfId="21298" xr:uid="{31521439-1C48-4C8E-9BE7-F4C1E0387E53}"/>
    <cellStyle name="SAPBEXexcBad8 9 5" xfId="9899" xr:uid="{00000000-0005-0000-0000-00008A280000}"/>
    <cellStyle name="SAPBEXexcBad8 9 5 2" xfId="21299" xr:uid="{CB13F98E-F4A2-46CD-8256-81F54111C63F}"/>
    <cellStyle name="SAPBEXexcBad8 9 6" xfId="9900" xr:uid="{00000000-0005-0000-0000-00008B280000}"/>
    <cellStyle name="SAPBEXexcBad8 9 6 2" xfId="21300" xr:uid="{0890594E-ADE8-4382-915C-2FBAFC3ECF0A}"/>
    <cellStyle name="SAPBEXexcBad8 9 7" xfId="21291" xr:uid="{0E1D2B47-024F-48D0-8FFD-26C8C0C1F41B}"/>
    <cellStyle name="SAPBEXexcBad8_KTR An-Abflug" xfId="14801" xr:uid="{00000000-0005-0000-0000-00008C280000}"/>
    <cellStyle name="SAPBEXexcBad9" xfId="9901" xr:uid="{00000000-0005-0000-0000-00008D280000}"/>
    <cellStyle name="SAPBEXexcBad9 10" xfId="9902" xr:uid="{00000000-0005-0000-0000-00008E280000}"/>
    <cellStyle name="SAPBEXexcBad9 10 2" xfId="9903" xr:uid="{00000000-0005-0000-0000-00008F280000}"/>
    <cellStyle name="SAPBEXexcBad9 10 2 2" xfId="9904" xr:uid="{00000000-0005-0000-0000-000090280000}"/>
    <cellStyle name="SAPBEXexcBad9 10 2 2 2" xfId="21304" xr:uid="{E5951C14-084C-4E20-9E30-7AA9066E9170}"/>
    <cellStyle name="SAPBEXexcBad9 10 2 3" xfId="9905" xr:uid="{00000000-0005-0000-0000-000091280000}"/>
    <cellStyle name="SAPBEXexcBad9 10 2 3 2" xfId="21305" xr:uid="{8BD1D278-B666-4B98-A06B-4DD2BA3534BE}"/>
    <cellStyle name="SAPBEXexcBad9 10 2 4" xfId="9906" xr:uid="{00000000-0005-0000-0000-000092280000}"/>
    <cellStyle name="SAPBEXexcBad9 10 2 4 2" xfId="21306" xr:uid="{5CCE05A7-F65E-4A87-BBFD-7B3B0AA978F5}"/>
    <cellStyle name="SAPBEXexcBad9 10 2 5" xfId="9907" xr:uid="{00000000-0005-0000-0000-000093280000}"/>
    <cellStyle name="SAPBEXexcBad9 10 2 5 2" xfId="21307" xr:uid="{C065101A-75DD-4517-9580-CD71F78A2542}"/>
    <cellStyle name="SAPBEXexcBad9 10 2 6" xfId="21303" xr:uid="{1A885BA2-85AF-464B-BC26-20E8D75DB3C6}"/>
    <cellStyle name="SAPBEXexcBad9 10 3" xfId="9908" xr:uid="{00000000-0005-0000-0000-000094280000}"/>
    <cellStyle name="SAPBEXexcBad9 10 3 2" xfId="21308" xr:uid="{4AEF4E39-ECF1-49EC-9A76-14BF2126F5B1}"/>
    <cellStyle name="SAPBEXexcBad9 10 4" xfId="9909" xr:uid="{00000000-0005-0000-0000-000095280000}"/>
    <cellStyle name="SAPBEXexcBad9 10 4 2" xfId="21309" xr:uid="{2C020DCC-67F2-47E8-B95F-A8B126DCC3D0}"/>
    <cellStyle name="SAPBEXexcBad9 10 5" xfId="9910" xr:uid="{00000000-0005-0000-0000-000096280000}"/>
    <cellStyle name="SAPBEXexcBad9 10 5 2" xfId="21310" xr:uid="{A88A3EFD-42F6-4515-A74A-51168BB9312A}"/>
    <cellStyle name="SAPBEXexcBad9 10 6" xfId="9911" xr:uid="{00000000-0005-0000-0000-000097280000}"/>
    <cellStyle name="SAPBEXexcBad9 10 6 2" xfId="21311" xr:uid="{4A950328-A3C0-453F-A670-56057A98F8B5}"/>
    <cellStyle name="SAPBEXexcBad9 10 7" xfId="21302" xr:uid="{212C0B28-6A91-4F82-9FE1-DE971DEC9F23}"/>
    <cellStyle name="SAPBEXexcBad9 11" xfId="9912" xr:uid="{00000000-0005-0000-0000-000098280000}"/>
    <cellStyle name="SAPBEXexcBad9 11 2" xfId="9913" xr:uid="{00000000-0005-0000-0000-000099280000}"/>
    <cellStyle name="SAPBEXexcBad9 11 2 2" xfId="9914" xr:uid="{00000000-0005-0000-0000-00009A280000}"/>
    <cellStyle name="SAPBEXexcBad9 11 2 2 2" xfId="21314" xr:uid="{E89B858D-BDA6-48C3-86B0-99B976278BB1}"/>
    <cellStyle name="SAPBEXexcBad9 11 2 3" xfId="9915" xr:uid="{00000000-0005-0000-0000-00009B280000}"/>
    <cellStyle name="SAPBEXexcBad9 11 2 3 2" xfId="21315" xr:uid="{98D814FF-B5D7-475C-8EDF-E74E50001885}"/>
    <cellStyle name="SAPBEXexcBad9 11 2 4" xfId="9916" xr:uid="{00000000-0005-0000-0000-00009C280000}"/>
    <cellStyle name="SAPBEXexcBad9 11 2 4 2" xfId="21316" xr:uid="{F277F44F-1E68-44DD-AAA7-26EE8F94EF33}"/>
    <cellStyle name="SAPBEXexcBad9 11 2 5" xfId="9917" xr:uid="{00000000-0005-0000-0000-00009D280000}"/>
    <cellStyle name="SAPBEXexcBad9 11 2 5 2" xfId="21317" xr:uid="{41D62C4F-EB55-49E7-AFFE-9574DF49FE3B}"/>
    <cellStyle name="SAPBEXexcBad9 11 2 6" xfId="21313" xr:uid="{3AEA59D4-32FA-459D-81AF-AE7ED4AE6C20}"/>
    <cellStyle name="SAPBEXexcBad9 11 3" xfId="9918" xr:uid="{00000000-0005-0000-0000-00009E280000}"/>
    <cellStyle name="SAPBEXexcBad9 11 3 2" xfId="21318" xr:uid="{84F2FA0F-8EF8-48D0-A3F0-08893CB75D36}"/>
    <cellStyle name="SAPBEXexcBad9 11 4" xfId="9919" xr:uid="{00000000-0005-0000-0000-00009F280000}"/>
    <cellStyle name="SAPBEXexcBad9 11 4 2" xfId="21319" xr:uid="{E6F84AE2-13EE-49EC-9F3C-92ADE2D30B82}"/>
    <cellStyle name="SAPBEXexcBad9 11 5" xfId="9920" xr:uid="{00000000-0005-0000-0000-0000A0280000}"/>
    <cellStyle name="SAPBEXexcBad9 11 5 2" xfId="21320" xr:uid="{8A155FB2-4BC6-42A7-BF79-39106D126166}"/>
    <cellStyle name="SAPBEXexcBad9 11 6" xfId="9921" xr:uid="{00000000-0005-0000-0000-0000A1280000}"/>
    <cellStyle name="SAPBEXexcBad9 11 6 2" xfId="21321" xr:uid="{002471C1-8206-473D-A9FB-0F4C1E7E161E}"/>
    <cellStyle name="SAPBEXexcBad9 11 7" xfId="21312" xr:uid="{67A6D2A4-3253-41B0-BFCF-C09ED43ECB73}"/>
    <cellStyle name="SAPBEXexcBad9 12" xfId="9922" xr:uid="{00000000-0005-0000-0000-0000A2280000}"/>
    <cellStyle name="SAPBEXexcBad9 12 2" xfId="9923" xr:uid="{00000000-0005-0000-0000-0000A3280000}"/>
    <cellStyle name="SAPBEXexcBad9 12 2 2" xfId="9924" xr:uid="{00000000-0005-0000-0000-0000A4280000}"/>
    <cellStyle name="SAPBEXexcBad9 12 2 2 2" xfId="21324" xr:uid="{9D4572AB-D822-4273-8725-3ACDEF0C907D}"/>
    <cellStyle name="SAPBEXexcBad9 12 2 3" xfId="9925" xr:uid="{00000000-0005-0000-0000-0000A5280000}"/>
    <cellStyle name="SAPBEXexcBad9 12 2 3 2" xfId="21325" xr:uid="{C7FD983A-0D65-4D39-B35A-425ADF81D517}"/>
    <cellStyle name="SAPBEXexcBad9 12 2 4" xfId="9926" xr:uid="{00000000-0005-0000-0000-0000A6280000}"/>
    <cellStyle name="SAPBEXexcBad9 12 2 4 2" xfId="21326" xr:uid="{3BE16E80-59C1-439B-91F9-673E0CD529E7}"/>
    <cellStyle name="SAPBEXexcBad9 12 2 5" xfId="9927" xr:uid="{00000000-0005-0000-0000-0000A7280000}"/>
    <cellStyle name="SAPBEXexcBad9 12 2 5 2" xfId="21327" xr:uid="{15FAD612-A823-48E9-B192-8CEC71FBF964}"/>
    <cellStyle name="SAPBEXexcBad9 12 2 6" xfId="21323" xr:uid="{F56E5D78-E788-43EA-B62C-9EAEFB1A9873}"/>
    <cellStyle name="SAPBEXexcBad9 12 3" xfId="9928" xr:uid="{00000000-0005-0000-0000-0000A8280000}"/>
    <cellStyle name="SAPBEXexcBad9 12 3 2" xfId="21328" xr:uid="{D056B798-FB2C-4A83-B348-CCEBF8FA296B}"/>
    <cellStyle name="SAPBEXexcBad9 12 4" xfId="9929" xr:uid="{00000000-0005-0000-0000-0000A9280000}"/>
    <cellStyle name="SAPBEXexcBad9 12 4 2" xfId="21329" xr:uid="{C05C90BF-CC6E-40AF-9B03-4240FCBA4C62}"/>
    <cellStyle name="SAPBEXexcBad9 12 5" xfId="9930" xr:uid="{00000000-0005-0000-0000-0000AA280000}"/>
    <cellStyle name="SAPBEXexcBad9 12 5 2" xfId="21330" xr:uid="{C028FE55-3517-4665-BFAF-D27DA7E92CF8}"/>
    <cellStyle name="SAPBEXexcBad9 12 6" xfId="9931" xr:uid="{00000000-0005-0000-0000-0000AB280000}"/>
    <cellStyle name="SAPBEXexcBad9 12 6 2" xfId="21331" xr:uid="{DBBF4C7C-6FC8-4FD6-B6E6-50D3957BCEB8}"/>
    <cellStyle name="SAPBEXexcBad9 12 7" xfId="21322" xr:uid="{011B9DE3-7AAC-4F6F-92B6-9758C6AF178E}"/>
    <cellStyle name="SAPBEXexcBad9 13" xfId="9932" xr:uid="{00000000-0005-0000-0000-0000AC280000}"/>
    <cellStyle name="SAPBEXexcBad9 13 2" xfId="9933" xr:uid="{00000000-0005-0000-0000-0000AD280000}"/>
    <cellStyle name="SAPBEXexcBad9 13 2 2" xfId="9934" xr:uid="{00000000-0005-0000-0000-0000AE280000}"/>
    <cellStyle name="SAPBEXexcBad9 13 2 2 2" xfId="21334" xr:uid="{24A2368A-8C60-4F8D-B91F-ECD98872C54F}"/>
    <cellStyle name="SAPBEXexcBad9 13 2 3" xfId="9935" xr:uid="{00000000-0005-0000-0000-0000AF280000}"/>
    <cellStyle name="SAPBEXexcBad9 13 2 3 2" xfId="21335" xr:uid="{BE4CAF09-0CBE-4026-B770-2D2AC08E887B}"/>
    <cellStyle name="SAPBEXexcBad9 13 2 4" xfId="9936" xr:uid="{00000000-0005-0000-0000-0000B0280000}"/>
    <cellStyle name="SAPBEXexcBad9 13 2 4 2" xfId="21336" xr:uid="{C0FEF367-5A20-4596-8DDD-45665806B62E}"/>
    <cellStyle name="SAPBEXexcBad9 13 2 5" xfId="9937" xr:uid="{00000000-0005-0000-0000-0000B1280000}"/>
    <cellStyle name="SAPBEXexcBad9 13 2 5 2" xfId="21337" xr:uid="{89A6DBF7-F313-4BDE-8852-3AECD1CF033C}"/>
    <cellStyle name="SAPBEXexcBad9 13 2 6" xfId="21333" xr:uid="{66B3413D-27EF-49B5-B8B7-819E6D82D4E9}"/>
    <cellStyle name="SAPBEXexcBad9 13 3" xfId="9938" xr:uid="{00000000-0005-0000-0000-0000B2280000}"/>
    <cellStyle name="SAPBEXexcBad9 13 3 2" xfId="21338" xr:uid="{20B6381C-1D79-44DD-8820-610152DA74EA}"/>
    <cellStyle name="SAPBEXexcBad9 13 4" xfId="9939" xr:uid="{00000000-0005-0000-0000-0000B3280000}"/>
    <cellStyle name="SAPBEXexcBad9 13 4 2" xfId="21339" xr:uid="{DDDAB6D5-80A4-4F6D-BCAE-8F363C454353}"/>
    <cellStyle name="SAPBEXexcBad9 13 5" xfId="9940" xr:uid="{00000000-0005-0000-0000-0000B4280000}"/>
    <cellStyle name="SAPBEXexcBad9 13 5 2" xfId="21340" xr:uid="{48D6EE0E-3903-4CA4-830D-4318B194C9A2}"/>
    <cellStyle name="SAPBEXexcBad9 13 6" xfId="9941" xr:uid="{00000000-0005-0000-0000-0000B5280000}"/>
    <cellStyle name="SAPBEXexcBad9 13 6 2" xfId="21341" xr:uid="{8D21054B-ECF9-4207-9204-5A76AA3C7F68}"/>
    <cellStyle name="SAPBEXexcBad9 13 7" xfId="21332" xr:uid="{3F375F60-F1C2-48A2-BCE3-327DE5EF7124}"/>
    <cellStyle name="SAPBEXexcBad9 14" xfId="9942" xr:uid="{00000000-0005-0000-0000-0000B6280000}"/>
    <cellStyle name="SAPBEXexcBad9 14 2" xfId="9943" xr:uid="{00000000-0005-0000-0000-0000B7280000}"/>
    <cellStyle name="SAPBEXexcBad9 14 2 2" xfId="9944" xr:uid="{00000000-0005-0000-0000-0000B8280000}"/>
    <cellStyle name="SAPBEXexcBad9 14 2 2 2" xfId="21344" xr:uid="{720210CC-55D1-4D9D-B716-7839DA07CE31}"/>
    <cellStyle name="SAPBEXexcBad9 14 2 3" xfId="9945" xr:uid="{00000000-0005-0000-0000-0000B9280000}"/>
    <cellStyle name="SAPBEXexcBad9 14 2 3 2" xfId="21345" xr:uid="{CFDBCC98-87DC-40AB-828B-0C671C63C53F}"/>
    <cellStyle name="SAPBEXexcBad9 14 2 4" xfId="9946" xr:uid="{00000000-0005-0000-0000-0000BA280000}"/>
    <cellStyle name="SAPBEXexcBad9 14 2 4 2" xfId="21346" xr:uid="{87DAAB47-C5B3-4CF3-8052-CD52CCD7C185}"/>
    <cellStyle name="SAPBEXexcBad9 14 2 5" xfId="9947" xr:uid="{00000000-0005-0000-0000-0000BB280000}"/>
    <cellStyle name="SAPBEXexcBad9 14 2 5 2" xfId="21347" xr:uid="{F39D9204-3F9E-47C1-A33C-9CEA55562BCD}"/>
    <cellStyle name="SAPBEXexcBad9 14 2 6" xfId="21343" xr:uid="{4C7FA8BB-CB8F-40DF-8631-5773733B3691}"/>
    <cellStyle name="SAPBEXexcBad9 14 3" xfId="9948" xr:uid="{00000000-0005-0000-0000-0000BC280000}"/>
    <cellStyle name="SAPBEXexcBad9 14 3 2" xfId="21348" xr:uid="{EB5753A6-2D29-4B8B-9B96-65F98128A1E2}"/>
    <cellStyle name="SAPBEXexcBad9 14 4" xfId="9949" xr:uid="{00000000-0005-0000-0000-0000BD280000}"/>
    <cellStyle name="SAPBEXexcBad9 14 4 2" xfId="21349" xr:uid="{447FE007-E0B7-4F46-A518-4E7A5CC9655B}"/>
    <cellStyle name="SAPBEXexcBad9 14 5" xfId="9950" xr:uid="{00000000-0005-0000-0000-0000BE280000}"/>
    <cellStyle name="SAPBEXexcBad9 14 5 2" xfId="21350" xr:uid="{1AA0F4AE-928C-4281-93D2-2FCC5969EF38}"/>
    <cellStyle name="SAPBEXexcBad9 14 6" xfId="9951" xr:uid="{00000000-0005-0000-0000-0000BF280000}"/>
    <cellStyle name="SAPBEXexcBad9 14 6 2" xfId="21351" xr:uid="{8D511954-3229-417D-9651-CAA33FB148A2}"/>
    <cellStyle name="SAPBEXexcBad9 14 7" xfId="21342" xr:uid="{0BF92A50-DE7D-4890-A54E-DB64B9216F5D}"/>
    <cellStyle name="SAPBEXexcBad9 15" xfId="9952" xr:uid="{00000000-0005-0000-0000-0000C0280000}"/>
    <cellStyle name="SAPBEXexcBad9 15 2" xfId="9953" xr:uid="{00000000-0005-0000-0000-0000C1280000}"/>
    <cellStyle name="SAPBEXexcBad9 15 2 2" xfId="9954" xr:uid="{00000000-0005-0000-0000-0000C2280000}"/>
    <cellStyle name="SAPBEXexcBad9 15 2 2 2" xfId="21354" xr:uid="{FD406A52-07C5-4BDC-9CC2-DD1B394020B8}"/>
    <cellStyle name="SAPBEXexcBad9 15 2 3" xfId="9955" xr:uid="{00000000-0005-0000-0000-0000C3280000}"/>
    <cellStyle name="SAPBEXexcBad9 15 2 3 2" xfId="21355" xr:uid="{CAE7861A-7F62-4B86-B6FD-917E94CD8AB8}"/>
    <cellStyle name="SAPBEXexcBad9 15 2 4" xfId="9956" xr:uid="{00000000-0005-0000-0000-0000C4280000}"/>
    <cellStyle name="SAPBEXexcBad9 15 2 4 2" xfId="21356" xr:uid="{92305AB4-DB5A-449C-A9CE-EEFDFE4B2695}"/>
    <cellStyle name="SAPBEXexcBad9 15 2 5" xfId="9957" xr:uid="{00000000-0005-0000-0000-0000C5280000}"/>
    <cellStyle name="SAPBEXexcBad9 15 2 5 2" xfId="21357" xr:uid="{C6651FC0-A866-407A-A9A8-D6C429292E06}"/>
    <cellStyle name="SAPBEXexcBad9 15 2 6" xfId="21353" xr:uid="{67406F50-90DC-4E4B-B527-F91EFF1CF1F3}"/>
    <cellStyle name="SAPBEXexcBad9 15 3" xfId="9958" xr:uid="{00000000-0005-0000-0000-0000C6280000}"/>
    <cellStyle name="SAPBEXexcBad9 15 3 2" xfId="21358" xr:uid="{A4DF4CAC-A5B7-4110-946F-21A45E15EA47}"/>
    <cellStyle name="SAPBEXexcBad9 15 4" xfId="9959" xr:uid="{00000000-0005-0000-0000-0000C7280000}"/>
    <cellStyle name="SAPBEXexcBad9 15 4 2" xfId="21359" xr:uid="{C739E51A-EB20-4CEC-91B0-6F895CFEA373}"/>
    <cellStyle name="SAPBEXexcBad9 15 5" xfId="9960" xr:uid="{00000000-0005-0000-0000-0000C8280000}"/>
    <cellStyle name="SAPBEXexcBad9 15 5 2" xfId="21360" xr:uid="{25349EF8-2A97-4238-9A1F-ECE8B7C9382E}"/>
    <cellStyle name="SAPBEXexcBad9 15 6" xfId="9961" xr:uid="{00000000-0005-0000-0000-0000C9280000}"/>
    <cellStyle name="SAPBEXexcBad9 15 6 2" xfId="21361" xr:uid="{C919014D-F3E8-47D8-8F7F-EA65DEBC496C}"/>
    <cellStyle name="SAPBEXexcBad9 15 7" xfId="21352" xr:uid="{1FC30EBC-97A0-4B76-BE54-7F98CD0AE33E}"/>
    <cellStyle name="SAPBEXexcBad9 16" xfId="9962" xr:uid="{00000000-0005-0000-0000-0000CA280000}"/>
    <cellStyle name="SAPBEXexcBad9 16 2" xfId="21362" xr:uid="{4BB8E5E5-8528-4B20-9CBD-CE20F5027A40}"/>
    <cellStyle name="SAPBEXexcBad9 17" xfId="9963" xr:uid="{00000000-0005-0000-0000-0000CB280000}"/>
    <cellStyle name="SAPBEXexcBad9 17 2" xfId="21363" xr:uid="{FFDE0F78-1273-4615-8F9B-200C1131DC90}"/>
    <cellStyle name="SAPBEXexcBad9 18" xfId="9964" xr:uid="{00000000-0005-0000-0000-0000CC280000}"/>
    <cellStyle name="SAPBEXexcBad9 18 2" xfId="21364" xr:uid="{B8178E48-DEAB-4D7D-B776-401503681F8C}"/>
    <cellStyle name="SAPBEXexcBad9 19" xfId="9965" xr:uid="{00000000-0005-0000-0000-0000CD280000}"/>
    <cellStyle name="SAPBEXexcBad9 19 2" xfId="21365" xr:uid="{8007C74C-0B6E-4B47-A057-8E634CD40312}"/>
    <cellStyle name="SAPBEXexcBad9 2" xfId="9966" xr:uid="{00000000-0005-0000-0000-0000CE280000}"/>
    <cellStyle name="SAPBEXexcBad9 2 2" xfId="9967" xr:uid="{00000000-0005-0000-0000-0000CF280000}"/>
    <cellStyle name="SAPBEXexcBad9 2 2 2" xfId="9968" xr:uid="{00000000-0005-0000-0000-0000D0280000}"/>
    <cellStyle name="SAPBEXexcBad9 2 2 2 2" xfId="21368" xr:uid="{15A5AF49-292D-442A-AA66-FCA3834BCD17}"/>
    <cellStyle name="SAPBEXexcBad9 2 2 3" xfId="9969" xr:uid="{00000000-0005-0000-0000-0000D1280000}"/>
    <cellStyle name="SAPBEXexcBad9 2 2 3 2" xfId="21369" xr:uid="{3E72C24A-697C-4142-B373-D15880998273}"/>
    <cellStyle name="SAPBEXexcBad9 2 2 4" xfId="9970" xr:uid="{00000000-0005-0000-0000-0000D2280000}"/>
    <cellStyle name="SAPBEXexcBad9 2 2 4 2" xfId="21370" xr:uid="{DB1C9983-FF93-4093-A56A-D93AE450F22B}"/>
    <cellStyle name="SAPBEXexcBad9 2 2 5" xfId="9971" xr:uid="{00000000-0005-0000-0000-0000D3280000}"/>
    <cellStyle name="SAPBEXexcBad9 2 2 5 2" xfId="21371" xr:uid="{2E53A844-1082-4D68-A184-1932E5F14860}"/>
    <cellStyle name="SAPBEXexcBad9 2 2 6" xfId="21367" xr:uid="{B50CF45C-F808-4469-96AF-81A59F155B64}"/>
    <cellStyle name="SAPBEXexcBad9 2 3" xfId="9972" xr:uid="{00000000-0005-0000-0000-0000D4280000}"/>
    <cellStyle name="SAPBEXexcBad9 2 3 2" xfId="21372" xr:uid="{0FD4CB0A-A541-4097-B30C-316DEC562D4C}"/>
    <cellStyle name="SAPBEXexcBad9 2 4" xfId="9973" xr:uid="{00000000-0005-0000-0000-0000D5280000}"/>
    <cellStyle name="SAPBEXexcBad9 2 4 2" xfId="21373" xr:uid="{4CE12122-F4BD-4B4A-8628-C52CBAD06B60}"/>
    <cellStyle name="SAPBEXexcBad9 2 5" xfId="9974" xr:uid="{00000000-0005-0000-0000-0000D6280000}"/>
    <cellStyle name="SAPBEXexcBad9 2 5 2" xfId="21374" xr:uid="{1160CA73-3589-4ECF-974C-4B7674E26CDB}"/>
    <cellStyle name="SAPBEXexcBad9 2 6" xfId="9975" xr:uid="{00000000-0005-0000-0000-0000D7280000}"/>
    <cellStyle name="SAPBEXexcBad9 2 6 2" xfId="21375" xr:uid="{51BDD97C-3114-4E0A-8835-9AE334A714A3}"/>
    <cellStyle name="SAPBEXexcBad9 2 7" xfId="21366" xr:uid="{AF15E7A1-E1BE-44A2-8CC0-243B94FAB8D3}"/>
    <cellStyle name="SAPBEXexcBad9 20" xfId="15024" xr:uid="{00000000-0005-0000-0000-0000D8280000}"/>
    <cellStyle name="SAPBEXexcBad9 20 2" xfId="25754" xr:uid="{D0C96F9F-BBAB-4B42-BCE6-9B61CF7747AA}"/>
    <cellStyle name="SAPBEXexcBad9 21" xfId="21301" xr:uid="{8267008F-9E3D-48A8-9E36-D2C143050BE9}"/>
    <cellStyle name="SAPBEXexcBad9 3" xfId="9976" xr:uid="{00000000-0005-0000-0000-0000D9280000}"/>
    <cellStyle name="SAPBEXexcBad9 3 2" xfId="9977" xr:uid="{00000000-0005-0000-0000-0000DA280000}"/>
    <cellStyle name="SAPBEXexcBad9 3 2 2" xfId="9978" xr:uid="{00000000-0005-0000-0000-0000DB280000}"/>
    <cellStyle name="SAPBEXexcBad9 3 2 2 2" xfId="21378" xr:uid="{6CD58EDC-201C-47E1-AF31-B3C5788C8DFE}"/>
    <cellStyle name="SAPBEXexcBad9 3 2 3" xfId="9979" xr:uid="{00000000-0005-0000-0000-0000DC280000}"/>
    <cellStyle name="SAPBEXexcBad9 3 2 3 2" xfId="21379" xr:uid="{9C4568BF-D2AB-4865-B22A-E225C929CDD5}"/>
    <cellStyle name="SAPBEXexcBad9 3 2 4" xfId="9980" xr:uid="{00000000-0005-0000-0000-0000DD280000}"/>
    <cellStyle name="SAPBEXexcBad9 3 2 4 2" xfId="21380" xr:uid="{BDCC6B7B-FD1C-4AA8-8092-3200262DA7FB}"/>
    <cellStyle name="SAPBEXexcBad9 3 2 5" xfId="9981" xr:uid="{00000000-0005-0000-0000-0000DE280000}"/>
    <cellStyle name="SAPBEXexcBad9 3 2 5 2" xfId="21381" xr:uid="{F4FB8815-485B-40D4-9982-B1E54F4F8D6E}"/>
    <cellStyle name="SAPBEXexcBad9 3 2 6" xfId="21377" xr:uid="{2748A0A2-EAEB-4604-B2F1-7D363DF3C25D}"/>
    <cellStyle name="SAPBEXexcBad9 3 3" xfId="9982" xr:uid="{00000000-0005-0000-0000-0000DF280000}"/>
    <cellStyle name="SAPBEXexcBad9 3 3 2" xfId="21382" xr:uid="{EB5F16E5-DD52-4978-8BAF-AB68400107EF}"/>
    <cellStyle name="SAPBEXexcBad9 3 4" xfId="9983" xr:uid="{00000000-0005-0000-0000-0000E0280000}"/>
    <cellStyle name="SAPBEXexcBad9 3 4 2" xfId="21383" xr:uid="{AF542B8F-05B7-4F7D-B81A-585A61586B9D}"/>
    <cellStyle name="SAPBEXexcBad9 3 5" xfId="9984" xr:uid="{00000000-0005-0000-0000-0000E1280000}"/>
    <cellStyle name="SAPBEXexcBad9 3 5 2" xfId="21384" xr:uid="{4DD2C855-25D8-4568-9FA0-D631396D7505}"/>
    <cellStyle name="SAPBEXexcBad9 3 6" xfId="9985" xr:uid="{00000000-0005-0000-0000-0000E2280000}"/>
    <cellStyle name="SAPBEXexcBad9 3 6 2" xfId="21385" xr:uid="{2957D236-D61E-48B8-9D43-EF236DB061A0}"/>
    <cellStyle name="SAPBEXexcBad9 3 7" xfId="21376" xr:uid="{15CDE878-9F03-45C9-AEC3-789985EF6F50}"/>
    <cellStyle name="SAPBEXexcBad9 4" xfId="9986" xr:uid="{00000000-0005-0000-0000-0000E3280000}"/>
    <cellStyle name="SAPBEXexcBad9 4 2" xfId="9987" xr:uid="{00000000-0005-0000-0000-0000E4280000}"/>
    <cellStyle name="SAPBEXexcBad9 4 2 2" xfId="9988" xr:uid="{00000000-0005-0000-0000-0000E5280000}"/>
    <cellStyle name="SAPBEXexcBad9 4 2 2 2" xfId="21388" xr:uid="{BB06F12F-2719-4FE3-947A-DF89A5D9B7AD}"/>
    <cellStyle name="SAPBEXexcBad9 4 2 3" xfId="9989" xr:uid="{00000000-0005-0000-0000-0000E6280000}"/>
    <cellStyle name="SAPBEXexcBad9 4 2 3 2" xfId="21389" xr:uid="{769F96E9-92EF-4C35-9114-D49BF8F8B117}"/>
    <cellStyle name="SAPBEXexcBad9 4 2 4" xfId="9990" xr:uid="{00000000-0005-0000-0000-0000E7280000}"/>
    <cellStyle name="SAPBEXexcBad9 4 2 4 2" xfId="21390" xr:uid="{5933ECA7-4195-4D5E-A082-FECEAE8AE180}"/>
    <cellStyle name="SAPBEXexcBad9 4 2 5" xfId="9991" xr:uid="{00000000-0005-0000-0000-0000E8280000}"/>
    <cellStyle name="SAPBEXexcBad9 4 2 5 2" xfId="21391" xr:uid="{136F1FC0-96A7-44EE-8E1B-B947C071724B}"/>
    <cellStyle name="SAPBEXexcBad9 4 2 6" xfId="21387" xr:uid="{EE96A002-1841-45E5-A689-6B8FC375BC4A}"/>
    <cellStyle name="SAPBEXexcBad9 4 3" xfId="9992" xr:uid="{00000000-0005-0000-0000-0000E9280000}"/>
    <cellStyle name="SAPBEXexcBad9 4 3 2" xfId="21392" xr:uid="{E16C2F17-35E9-48DC-B7CF-493A438FD12E}"/>
    <cellStyle name="SAPBEXexcBad9 4 4" xfId="9993" xr:uid="{00000000-0005-0000-0000-0000EA280000}"/>
    <cellStyle name="SAPBEXexcBad9 4 4 2" xfId="21393" xr:uid="{084D4AC1-9C5D-4F61-894D-BF2E3ADD61D9}"/>
    <cellStyle name="SAPBEXexcBad9 4 5" xfId="9994" xr:uid="{00000000-0005-0000-0000-0000EB280000}"/>
    <cellStyle name="SAPBEXexcBad9 4 5 2" xfId="21394" xr:uid="{57B8967B-75CE-4344-BB93-63B135A09FB2}"/>
    <cellStyle name="SAPBEXexcBad9 4 6" xfId="9995" xr:uid="{00000000-0005-0000-0000-0000EC280000}"/>
    <cellStyle name="SAPBEXexcBad9 4 6 2" xfId="21395" xr:uid="{FCE692A3-21DC-4514-BA8F-A4F5A02B0FE8}"/>
    <cellStyle name="SAPBEXexcBad9 4 7" xfId="21386" xr:uid="{F422CF24-1259-49EB-9CD4-B363440B8F8B}"/>
    <cellStyle name="SAPBEXexcBad9 5" xfId="9996" xr:uid="{00000000-0005-0000-0000-0000ED280000}"/>
    <cellStyle name="SAPBEXexcBad9 5 2" xfId="9997" xr:uid="{00000000-0005-0000-0000-0000EE280000}"/>
    <cellStyle name="SAPBEXexcBad9 5 2 2" xfId="9998" xr:uid="{00000000-0005-0000-0000-0000EF280000}"/>
    <cellStyle name="SAPBEXexcBad9 5 2 2 2" xfId="21398" xr:uid="{95DF16CB-68AE-4F10-B031-2171522D8527}"/>
    <cellStyle name="SAPBEXexcBad9 5 2 3" xfId="9999" xr:uid="{00000000-0005-0000-0000-0000F0280000}"/>
    <cellStyle name="SAPBEXexcBad9 5 2 3 2" xfId="21399" xr:uid="{B73EC008-34D4-4AE7-9823-CDC905D96CE2}"/>
    <cellStyle name="SAPBEXexcBad9 5 2 4" xfId="10000" xr:uid="{00000000-0005-0000-0000-0000F1280000}"/>
    <cellStyle name="SAPBEXexcBad9 5 2 4 2" xfId="21400" xr:uid="{BF9F86A7-AC61-400C-85B5-0BB4C5F1031B}"/>
    <cellStyle name="SAPBEXexcBad9 5 2 5" xfId="10001" xr:uid="{00000000-0005-0000-0000-0000F2280000}"/>
    <cellStyle name="SAPBEXexcBad9 5 2 5 2" xfId="21401" xr:uid="{32E8107A-3FD3-4CAD-A485-77658568EBAD}"/>
    <cellStyle name="SAPBEXexcBad9 5 2 6" xfId="21397" xr:uid="{D84335B7-FBCB-435F-9709-AA52B7AC0C53}"/>
    <cellStyle name="SAPBEXexcBad9 5 3" xfId="10002" xr:uid="{00000000-0005-0000-0000-0000F3280000}"/>
    <cellStyle name="SAPBEXexcBad9 5 3 2" xfId="21402" xr:uid="{43C60B90-940D-4CE7-9D90-F42F94738F3B}"/>
    <cellStyle name="SAPBEXexcBad9 5 4" xfId="10003" xr:uid="{00000000-0005-0000-0000-0000F4280000}"/>
    <cellStyle name="SAPBEXexcBad9 5 4 2" xfId="21403" xr:uid="{48E63BC9-FA85-481D-B659-E942C0BD088B}"/>
    <cellStyle name="SAPBEXexcBad9 5 5" xfId="10004" xr:uid="{00000000-0005-0000-0000-0000F5280000}"/>
    <cellStyle name="SAPBEXexcBad9 5 5 2" xfId="21404" xr:uid="{B843F3ED-E1CC-4FBB-BCC5-E01BDC29CD2A}"/>
    <cellStyle name="SAPBEXexcBad9 5 6" xfId="10005" xr:uid="{00000000-0005-0000-0000-0000F6280000}"/>
    <cellStyle name="SAPBEXexcBad9 5 6 2" xfId="21405" xr:uid="{84B0CD5B-CDA9-419E-816A-6339F7EFE1AD}"/>
    <cellStyle name="SAPBEXexcBad9 5 7" xfId="21396" xr:uid="{A6B35B43-8020-4062-BE8E-263807A7A752}"/>
    <cellStyle name="SAPBEXexcBad9 6" xfId="10006" xr:uid="{00000000-0005-0000-0000-0000F7280000}"/>
    <cellStyle name="SAPBEXexcBad9 6 2" xfId="10007" xr:uid="{00000000-0005-0000-0000-0000F8280000}"/>
    <cellStyle name="SAPBEXexcBad9 6 2 2" xfId="10008" xr:uid="{00000000-0005-0000-0000-0000F9280000}"/>
    <cellStyle name="SAPBEXexcBad9 6 2 2 2" xfId="21408" xr:uid="{9B85FEA8-0AD5-4F1E-A3EB-E3E9F807FBEF}"/>
    <cellStyle name="SAPBEXexcBad9 6 2 3" xfId="10009" xr:uid="{00000000-0005-0000-0000-0000FA280000}"/>
    <cellStyle name="SAPBEXexcBad9 6 2 3 2" xfId="21409" xr:uid="{D12524B0-7C0E-46C3-8F97-DCE559B003BA}"/>
    <cellStyle name="SAPBEXexcBad9 6 2 4" xfId="10010" xr:uid="{00000000-0005-0000-0000-0000FB280000}"/>
    <cellStyle name="SAPBEXexcBad9 6 2 4 2" xfId="21410" xr:uid="{0F0E1DE7-B914-4E42-81AB-23D149DF4B7A}"/>
    <cellStyle name="SAPBEXexcBad9 6 2 5" xfId="10011" xr:uid="{00000000-0005-0000-0000-0000FC280000}"/>
    <cellStyle name="SAPBEXexcBad9 6 2 5 2" xfId="21411" xr:uid="{5BC3B00B-291D-4CA6-997E-A29C1D4CB824}"/>
    <cellStyle name="SAPBEXexcBad9 6 2 6" xfId="21407" xr:uid="{DCE53995-42F5-446F-B280-657E825A390F}"/>
    <cellStyle name="SAPBEXexcBad9 6 3" xfId="10012" xr:uid="{00000000-0005-0000-0000-0000FD280000}"/>
    <cellStyle name="SAPBEXexcBad9 6 3 2" xfId="21412" xr:uid="{6DD2D421-69C1-4278-9A9D-E971F6DAF238}"/>
    <cellStyle name="SAPBEXexcBad9 6 4" xfId="10013" xr:uid="{00000000-0005-0000-0000-0000FE280000}"/>
    <cellStyle name="SAPBEXexcBad9 6 4 2" xfId="21413" xr:uid="{0CDF2C2C-C1C9-471D-B97A-C63FD784F1E9}"/>
    <cellStyle name="SAPBEXexcBad9 6 5" xfId="10014" xr:uid="{00000000-0005-0000-0000-0000FF280000}"/>
    <cellStyle name="SAPBEXexcBad9 6 5 2" xfId="21414" xr:uid="{A92BE3AF-252A-4D24-8185-57B20B635D12}"/>
    <cellStyle name="SAPBEXexcBad9 6 6" xfId="10015" xr:uid="{00000000-0005-0000-0000-000000290000}"/>
    <cellStyle name="SAPBEXexcBad9 6 6 2" xfId="21415" xr:uid="{D4C2690D-B414-4714-8F04-81417C742C52}"/>
    <cellStyle name="SAPBEXexcBad9 6 7" xfId="21406" xr:uid="{2499662E-44F3-4319-80CC-C3BD3FF64928}"/>
    <cellStyle name="SAPBEXexcBad9 7" xfId="10016" xr:uid="{00000000-0005-0000-0000-000001290000}"/>
    <cellStyle name="SAPBEXexcBad9 7 2" xfId="10017" xr:uid="{00000000-0005-0000-0000-000002290000}"/>
    <cellStyle name="SAPBEXexcBad9 7 2 2" xfId="10018" xr:uid="{00000000-0005-0000-0000-000003290000}"/>
    <cellStyle name="SAPBEXexcBad9 7 2 2 2" xfId="21418" xr:uid="{6F794646-21C7-497C-8192-45EE923A96E0}"/>
    <cellStyle name="SAPBEXexcBad9 7 2 3" xfId="10019" xr:uid="{00000000-0005-0000-0000-000004290000}"/>
    <cellStyle name="SAPBEXexcBad9 7 2 3 2" xfId="21419" xr:uid="{573F6BB4-6AA2-4E35-B391-E81E75F9BDBA}"/>
    <cellStyle name="SAPBEXexcBad9 7 2 4" xfId="10020" xr:uid="{00000000-0005-0000-0000-000005290000}"/>
    <cellStyle name="SAPBEXexcBad9 7 2 4 2" xfId="21420" xr:uid="{94485CD3-2AD4-463C-8BBD-476BE90EF277}"/>
    <cellStyle name="SAPBEXexcBad9 7 2 5" xfId="10021" xr:uid="{00000000-0005-0000-0000-000006290000}"/>
    <cellStyle name="SAPBEXexcBad9 7 2 5 2" xfId="21421" xr:uid="{9C622833-3C5D-4FAD-86F4-265EA026E40B}"/>
    <cellStyle name="SAPBEXexcBad9 7 2 6" xfId="21417" xr:uid="{E8168B15-4F92-4550-8F2E-4D3F3F3BFE6B}"/>
    <cellStyle name="SAPBEXexcBad9 7 3" xfId="10022" xr:uid="{00000000-0005-0000-0000-000007290000}"/>
    <cellStyle name="SAPBEXexcBad9 7 3 2" xfId="21422" xr:uid="{032FA000-AA77-4A49-AF20-3EC74843AD40}"/>
    <cellStyle name="SAPBEXexcBad9 7 4" xfId="10023" xr:uid="{00000000-0005-0000-0000-000008290000}"/>
    <cellStyle name="SAPBEXexcBad9 7 4 2" xfId="21423" xr:uid="{06162D4F-A481-49D9-8FFB-1244281BE1FF}"/>
    <cellStyle name="SAPBEXexcBad9 7 5" xfId="10024" xr:uid="{00000000-0005-0000-0000-000009290000}"/>
    <cellStyle name="SAPBEXexcBad9 7 5 2" xfId="21424" xr:uid="{93E6ED5F-D643-47B5-BB89-204ED5F497B7}"/>
    <cellStyle name="SAPBEXexcBad9 7 6" xfId="10025" xr:uid="{00000000-0005-0000-0000-00000A290000}"/>
    <cellStyle name="SAPBEXexcBad9 7 6 2" xfId="21425" xr:uid="{0BA0A86C-348C-4911-A3B2-FC7809D18A41}"/>
    <cellStyle name="SAPBEXexcBad9 7 7" xfId="21416" xr:uid="{264B4C8C-5902-4C96-B1EB-CCB88A1E2B08}"/>
    <cellStyle name="SAPBEXexcBad9 8" xfId="10026" xr:uid="{00000000-0005-0000-0000-00000B290000}"/>
    <cellStyle name="SAPBEXexcBad9 8 2" xfId="10027" xr:uid="{00000000-0005-0000-0000-00000C290000}"/>
    <cellStyle name="SAPBEXexcBad9 8 2 2" xfId="10028" xr:uid="{00000000-0005-0000-0000-00000D290000}"/>
    <cellStyle name="SAPBEXexcBad9 8 2 2 2" xfId="21428" xr:uid="{2CC9BF18-47D5-4102-BD65-EC9F85CFE945}"/>
    <cellStyle name="SAPBEXexcBad9 8 2 3" xfId="10029" xr:uid="{00000000-0005-0000-0000-00000E290000}"/>
    <cellStyle name="SAPBEXexcBad9 8 2 3 2" xfId="21429" xr:uid="{0DFDCE4F-82BC-42C9-988F-2FE04B4CC7E8}"/>
    <cellStyle name="SAPBEXexcBad9 8 2 4" xfId="10030" xr:uid="{00000000-0005-0000-0000-00000F290000}"/>
    <cellStyle name="SAPBEXexcBad9 8 2 4 2" xfId="21430" xr:uid="{3DA4BE7E-CE41-437D-8BD3-0496CE085FAC}"/>
    <cellStyle name="SAPBEXexcBad9 8 2 5" xfId="10031" xr:uid="{00000000-0005-0000-0000-000010290000}"/>
    <cellStyle name="SAPBEXexcBad9 8 2 5 2" xfId="21431" xr:uid="{05B6BA1E-7416-4321-8FFE-0D6B3F91BD08}"/>
    <cellStyle name="SAPBEXexcBad9 8 2 6" xfId="21427" xr:uid="{7D627438-A8B0-4A23-B707-8AB508920EB2}"/>
    <cellStyle name="SAPBEXexcBad9 8 3" xfId="10032" xr:uid="{00000000-0005-0000-0000-000011290000}"/>
    <cellStyle name="SAPBEXexcBad9 8 3 2" xfId="21432" xr:uid="{83F86F58-CC9F-4AB2-8ABB-22AED0150F62}"/>
    <cellStyle name="SAPBEXexcBad9 8 4" xfId="10033" xr:uid="{00000000-0005-0000-0000-000012290000}"/>
    <cellStyle name="SAPBEXexcBad9 8 4 2" xfId="21433" xr:uid="{7B20CDBE-BF88-4410-98B3-2A2A391DD1C7}"/>
    <cellStyle name="SAPBEXexcBad9 8 5" xfId="10034" xr:uid="{00000000-0005-0000-0000-000013290000}"/>
    <cellStyle name="SAPBEXexcBad9 8 5 2" xfId="21434" xr:uid="{02C7F9D8-8FAC-45A4-9509-E46A17C71FE0}"/>
    <cellStyle name="SAPBEXexcBad9 8 6" xfId="10035" xr:uid="{00000000-0005-0000-0000-000014290000}"/>
    <cellStyle name="SAPBEXexcBad9 8 6 2" xfId="21435" xr:uid="{1B6CD371-DE3E-4328-BC1D-AFB011DEF950}"/>
    <cellStyle name="SAPBEXexcBad9 8 7" xfId="21426" xr:uid="{BB47A389-3895-46F2-8E64-587F279D1C3C}"/>
    <cellStyle name="SAPBEXexcBad9 9" xfId="10036" xr:uid="{00000000-0005-0000-0000-000015290000}"/>
    <cellStyle name="SAPBEXexcBad9 9 2" xfId="10037" xr:uid="{00000000-0005-0000-0000-000016290000}"/>
    <cellStyle name="SAPBEXexcBad9 9 2 2" xfId="10038" xr:uid="{00000000-0005-0000-0000-000017290000}"/>
    <cellStyle name="SAPBEXexcBad9 9 2 2 2" xfId="21438" xr:uid="{7A6CFB9E-7BE2-49C3-9AF1-E5089B64B1C6}"/>
    <cellStyle name="SAPBEXexcBad9 9 2 3" xfId="10039" xr:uid="{00000000-0005-0000-0000-000018290000}"/>
    <cellStyle name="SAPBEXexcBad9 9 2 3 2" xfId="21439" xr:uid="{8A841324-7E42-4198-B561-F2C796D00EA0}"/>
    <cellStyle name="SAPBEXexcBad9 9 2 4" xfId="10040" xr:uid="{00000000-0005-0000-0000-000019290000}"/>
    <cellStyle name="SAPBEXexcBad9 9 2 4 2" xfId="21440" xr:uid="{91F0688F-D7F9-4767-8744-1E1127FB705F}"/>
    <cellStyle name="SAPBEXexcBad9 9 2 5" xfId="10041" xr:uid="{00000000-0005-0000-0000-00001A290000}"/>
    <cellStyle name="SAPBEXexcBad9 9 2 5 2" xfId="21441" xr:uid="{974F67AD-F375-4F4A-BDA1-4E6FE4EDD83A}"/>
    <cellStyle name="SAPBEXexcBad9 9 2 6" xfId="21437" xr:uid="{A43A5556-371E-4850-9964-495D2685B013}"/>
    <cellStyle name="SAPBEXexcBad9 9 3" xfId="10042" xr:uid="{00000000-0005-0000-0000-00001B290000}"/>
    <cellStyle name="SAPBEXexcBad9 9 3 2" xfId="21442" xr:uid="{6D6604A9-4FCB-4211-8BC9-A0C903B4AB6E}"/>
    <cellStyle name="SAPBEXexcBad9 9 4" xfId="10043" xr:uid="{00000000-0005-0000-0000-00001C290000}"/>
    <cellStyle name="SAPBEXexcBad9 9 4 2" xfId="21443" xr:uid="{7EDD1360-6A59-4BD1-999A-24196C11C92F}"/>
    <cellStyle name="SAPBEXexcBad9 9 5" xfId="10044" xr:uid="{00000000-0005-0000-0000-00001D290000}"/>
    <cellStyle name="SAPBEXexcBad9 9 5 2" xfId="21444" xr:uid="{9272267E-8A50-4228-9B34-3790BE100FEF}"/>
    <cellStyle name="SAPBEXexcBad9 9 6" xfId="10045" xr:uid="{00000000-0005-0000-0000-00001E290000}"/>
    <cellStyle name="SAPBEXexcBad9 9 6 2" xfId="21445" xr:uid="{C4A5FF40-CDF9-4A75-BEBC-FC8ACB93CCF4}"/>
    <cellStyle name="SAPBEXexcBad9 9 7" xfId="21436" xr:uid="{B821CBB4-4D8B-431F-A006-B970FBB8FDE4}"/>
    <cellStyle name="SAPBEXexcBad9_KTR An-Abflug" xfId="14808" xr:uid="{00000000-0005-0000-0000-00001F290000}"/>
    <cellStyle name="SAPBEXexcCritical4" xfId="10046" xr:uid="{00000000-0005-0000-0000-000020290000}"/>
    <cellStyle name="SAPBEXexcCritical4 10" xfId="10047" xr:uid="{00000000-0005-0000-0000-000021290000}"/>
    <cellStyle name="SAPBEXexcCritical4 10 2" xfId="10048" xr:uid="{00000000-0005-0000-0000-000022290000}"/>
    <cellStyle name="SAPBEXexcCritical4 10 2 2" xfId="10049" xr:uid="{00000000-0005-0000-0000-000023290000}"/>
    <cellStyle name="SAPBEXexcCritical4 10 2 2 2" xfId="21449" xr:uid="{73CF62C2-3072-4D28-82CD-71E2BBDABCBE}"/>
    <cellStyle name="SAPBEXexcCritical4 10 2 3" xfId="10050" xr:uid="{00000000-0005-0000-0000-000024290000}"/>
    <cellStyle name="SAPBEXexcCritical4 10 2 3 2" xfId="21450" xr:uid="{1974E080-D56C-413B-9DEF-F1D361E09F81}"/>
    <cellStyle name="SAPBEXexcCritical4 10 2 4" xfId="10051" xr:uid="{00000000-0005-0000-0000-000025290000}"/>
    <cellStyle name="SAPBEXexcCritical4 10 2 4 2" xfId="21451" xr:uid="{199E12E6-8125-4C32-95B9-A11038439982}"/>
    <cellStyle name="SAPBEXexcCritical4 10 2 5" xfId="10052" xr:uid="{00000000-0005-0000-0000-000026290000}"/>
    <cellStyle name="SAPBEXexcCritical4 10 2 5 2" xfId="21452" xr:uid="{D558DAE4-FB76-4ECE-B822-56C65665F50A}"/>
    <cellStyle name="SAPBEXexcCritical4 10 2 6" xfId="21448" xr:uid="{4FDDFDD5-1D6D-41AA-A843-06BFBA7214C5}"/>
    <cellStyle name="SAPBEXexcCritical4 10 3" xfId="10053" xr:uid="{00000000-0005-0000-0000-000027290000}"/>
    <cellStyle name="SAPBEXexcCritical4 10 3 2" xfId="21453" xr:uid="{E84FE1CE-50D3-4AD3-BA99-C34CB9242B7D}"/>
    <cellStyle name="SAPBEXexcCritical4 10 4" xfId="10054" xr:uid="{00000000-0005-0000-0000-000028290000}"/>
    <cellStyle name="SAPBEXexcCritical4 10 4 2" xfId="21454" xr:uid="{9E28549A-3A99-4E65-956B-3375065BDB51}"/>
    <cellStyle name="SAPBEXexcCritical4 10 5" xfId="10055" xr:uid="{00000000-0005-0000-0000-000029290000}"/>
    <cellStyle name="SAPBEXexcCritical4 10 5 2" xfId="21455" xr:uid="{C593B847-DCFF-4298-B222-78CCA747841C}"/>
    <cellStyle name="SAPBEXexcCritical4 10 6" xfId="10056" xr:uid="{00000000-0005-0000-0000-00002A290000}"/>
    <cellStyle name="SAPBEXexcCritical4 10 6 2" xfId="21456" xr:uid="{0F463AA3-50E4-4180-845B-7BE2916DEF43}"/>
    <cellStyle name="SAPBEXexcCritical4 10 7" xfId="21447" xr:uid="{56A9E4EB-19DD-4900-AB24-B686623DCF80}"/>
    <cellStyle name="SAPBEXexcCritical4 11" xfId="10057" xr:uid="{00000000-0005-0000-0000-00002B290000}"/>
    <cellStyle name="SAPBEXexcCritical4 11 2" xfId="10058" xr:uid="{00000000-0005-0000-0000-00002C290000}"/>
    <cellStyle name="SAPBEXexcCritical4 11 2 2" xfId="10059" xr:uid="{00000000-0005-0000-0000-00002D290000}"/>
    <cellStyle name="SAPBEXexcCritical4 11 2 2 2" xfId="21459" xr:uid="{B1CEEA63-84EA-4FC5-A5C2-E58730E53073}"/>
    <cellStyle name="SAPBEXexcCritical4 11 2 3" xfId="10060" xr:uid="{00000000-0005-0000-0000-00002E290000}"/>
    <cellStyle name="SAPBEXexcCritical4 11 2 3 2" xfId="21460" xr:uid="{4EE7A862-616C-4E5A-BBF1-75229674A178}"/>
    <cellStyle name="SAPBEXexcCritical4 11 2 4" xfId="10061" xr:uid="{00000000-0005-0000-0000-00002F290000}"/>
    <cellStyle name="SAPBEXexcCritical4 11 2 4 2" xfId="21461" xr:uid="{98CDDDB3-BA7B-4AE9-88E8-1D1D5CC31CA1}"/>
    <cellStyle name="SAPBEXexcCritical4 11 2 5" xfId="10062" xr:uid="{00000000-0005-0000-0000-000030290000}"/>
    <cellStyle name="SAPBEXexcCritical4 11 2 5 2" xfId="21462" xr:uid="{B74DC150-2B74-4111-9702-A126B48BAAA6}"/>
    <cellStyle name="SAPBEXexcCritical4 11 2 6" xfId="21458" xr:uid="{35DACDA4-E581-4AB6-98E0-5C8AEE8754F2}"/>
    <cellStyle name="SAPBEXexcCritical4 11 3" xfId="10063" xr:uid="{00000000-0005-0000-0000-000031290000}"/>
    <cellStyle name="SAPBEXexcCritical4 11 3 2" xfId="21463" xr:uid="{B63BFE80-3203-48DA-8341-15F14C6A29A4}"/>
    <cellStyle name="SAPBEXexcCritical4 11 4" xfId="10064" xr:uid="{00000000-0005-0000-0000-000032290000}"/>
    <cellStyle name="SAPBEXexcCritical4 11 4 2" xfId="21464" xr:uid="{D3B9E3BD-B78B-4499-91AB-D015B97C01A0}"/>
    <cellStyle name="SAPBEXexcCritical4 11 5" xfId="10065" xr:uid="{00000000-0005-0000-0000-000033290000}"/>
    <cellStyle name="SAPBEXexcCritical4 11 5 2" xfId="21465" xr:uid="{F05B4F95-AB6E-412B-9D33-78C777AE23A4}"/>
    <cellStyle name="SAPBEXexcCritical4 11 6" xfId="10066" xr:uid="{00000000-0005-0000-0000-000034290000}"/>
    <cellStyle name="SAPBEXexcCritical4 11 6 2" xfId="21466" xr:uid="{146947C5-2117-4EBF-826E-8C28F1814B11}"/>
    <cellStyle name="SAPBEXexcCritical4 11 7" xfId="21457" xr:uid="{0AB7D064-4023-470B-B68C-50C83C5BB483}"/>
    <cellStyle name="SAPBEXexcCritical4 12" xfId="10067" xr:uid="{00000000-0005-0000-0000-000035290000}"/>
    <cellStyle name="SAPBEXexcCritical4 12 2" xfId="10068" xr:uid="{00000000-0005-0000-0000-000036290000}"/>
    <cellStyle name="SAPBEXexcCritical4 12 2 2" xfId="10069" xr:uid="{00000000-0005-0000-0000-000037290000}"/>
    <cellStyle name="SAPBEXexcCritical4 12 2 2 2" xfId="21469" xr:uid="{FF1EC185-43FA-448C-81F1-D63450044808}"/>
    <cellStyle name="SAPBEXexcCritical4 12 2 3" xfId="10070" xr:uid="{00000000-0005-0000-0000-000038290000}"/>
    <cellStyle name="SAPBEXexcCritical4 12 2 3 2" xfId="21470" xr:uid="{95F977C4-38ED-4EF0-AE28-72452DD1C389}"/>
    <cellStyle name="SAPBEXexcCritical4 12 2 4" xfId="10071" xr:uid="{00000000-0005-0000-0000-000039290000}"/>
    <cellStyle name="SAPBEXexcCritical4 12 2 4 2" xfId="21471" xr:uid="{F46C21BD-81AB-49A1-9FC0-1EC5DC0BA086}"/>
    <cellStyle name="SAPBEXexcCritical4 12 2 5" xfId="10072" xr:uid="{00000000-0005-0000-0000-00003A290000}"/>
    <cellStyle name="SAPBEXexcCritical4 12 2 5 2" xfId="21472" xr:uid="{CFAD9EF9-5511-480D-A18E-3633C9DA5F4F}"/>
    <cellStyle name="SAPBEXexcCritical4 12 2 6" xfId="21468" xr:uid="{34AA735C-7206-4658-810E-CFC801721803}"/>
    <cellStyle name="SAPBEXexcCritical4 12 3" xfId="10073" xr:uid="{00000000-0005-0000-0000-00003B290000}"/>
    <cellStyle name="SAPBEXexcCritical4 12 3 2" xfId="21473" xr:uid="{BAB35D86-19EE-44F1-A808-70AA2344CCE5}"/>
    <cellStyle name="SAPBEXexcCritical4 12 4" xfId="10074" xr:uid="{00000000-0005-0000-0000-00003C290000}"/>
    <cellStyle name="SAPBEXexcCritical4 12 4 2" xfId="21474" xr:uid="{1CE21904-2C61-4FF3-A328-24562A82B1F7}"/>
    <cellStyle name="SAPBEXexcCritical4 12 5" xfId="10075" xr:uid="{00000000-0005-0000-0000-00003D290000}"/>
    <cellStyle name="SAPBEXexcCritical4 12 5 2" xfId="21475" xr:uid="{058778E1-3A4A-4B16-AE38-6BD227A8373C}"/>
    <cellStyle name="SAPBEXexcCritical4 12 6" xfId="10076" xr:uid="{00000000-0005-0000-0000-00003E290000}"/>
    <cellStyle name="SAPBEXexcCritical4 12 6 2" xfId="21476" xr:uid="{03882F17-BB6A-4AF5-9BBE-A3DA86476C93}"/>
    <cellStyle name="SAPBEXexcCritical4 12 7" xfId="21467" xr:uid="{C6CFE99A-4FF2-4CAE-B923-4FF81107D6AB}"/>
    <cellStyle name="SAPBEXexcCritical4 13" xfId="10077" xr:uid="{00000000-0005-0000-0000-00003F290000}"/>
    <cellStyle name="SAPBEXexcCritical4 13 2" xfId="10078" xr:uid="{00000000-0005-0000-0000-000040290000}"/>
    <cellStyle name="SAPBEXexcCritical4 13 2 2" xfId="10079" xr:uid="{00000000-0005-0000-0000-000041290000}"/>
    <cellStyle name="SAPBEXexcCritical4 13 2 2 2" xfId="21479" xr:uid="{92F6BDED-7708-4371-BD3B-5BEE8AFC4D48}"/>
    <cellStyle name="SAPBEXexcCritical4 13 2 3" xfId="10080" xr:uid="{00000000-0005-0000-0000-000042290000}"/>
    <cellStyle name="SAPBEXexcCritical4 13 2 3 2" xfId="21480" xr:uid="{BBCAFDF0-7319-4895-8EB7-5D8F2D7932EB}"/>
    <cellStyle name="SAPBEXexcCritical4 13 2 4" xfId="10081" xr:uid="{00000000-0005-0000-0000-000043290000}"/>
    <cellStyle name="SAPBEXexcCritical4 13 2 4 2" xfId="21481" xr:uid="{B1BC367D-B3C9-4B32-BE18-C2E806F90382}"/>
    <cellStyle name="SAPBEXexcCritical4 13 2 5" xfId="10082" xr:uid="{00000000-0005-0000-0000-000044290000}"/>
    <cellStyle name="SAPBEXexcCritical4 13 2 5 2" xfId="21482" xr:uid="{453A5F5E-E2B7-4D85-AFCF-49E6DDD209EE}"/>
    <cellStyle name="SAPBEXexcCritical4 13 2 6" xfId="21478" xr:uid="{196800B0-4321-485E-8AAA-E7B7C61CB3F2}"/>
    <cellStyle name="SAPBEXexcCritical4 13 3" xfId="10083" xr:uid="{00000000-0005-0000-0000-000045290000}"/>
    <cellStyle name="SAPBEXexcCritical4 13 3 2" xfId="21483" xr:uid="{6289D10C-D527-4FF4-9537-1B77FFC69C26}"/>
    <cellStyle name="SAPBEXexcCritical4 13 4" xfId="10084" xr:uid="{00000000-0005-0000-0000-000046290000}"/>
    <cellStyle name="SAPBEXexcCritical4 13 4 2" xfId="21484" xr:uid="{250A8E27-FE93-498A-9450-B0FA3BD14954}"/>
    <cellStyle name="SAPBEXexcCritical4 13 5" xfId="10085" xr:uid="{00000000-0005-0000-0000-000047290000}"/>
    <cellStyle name="SAPBEXexcCritical4 13 5 2" xfId="21485" xr:uid="{12456C68-97AB-4EA5-8910-BFC9150AC5DD}"/>
    <cellStyle name="SAPBEXexcCritical4 13 6" xfId="10086" xr:uid="{00000000-0005-0000-0000-000048290000}"/>
    <cellStyle name="SAPBEXexcCritical4 13 6 2" xfId="21486" xr:uid="{C1C93968-6962-48BF-BE20-F4A66630C89B}"/>
    <cellStyle name="SAPBEXexcCritical4 13 7" xfId="21477" xr:uid="{002C58CB-DC70-451E-B1BE-5FF4E73BCF89}"/>
    <cellStyle name="SAPBEXexcCritical4 14" xfId="10087" xr:uid="{00000000-0005-0000-0000-000049290000}"/>
    <cellStyle name="SAPBEXexcCritical4 14 2" xfId="10088" xr:uid="{00000000-0005-0000-0000-00004A290000}"/>
    <cellStyle name="SAPBEXexcCritical4 14 2 2" xfId="10089" xr:uid="{00000000-0005-0000-0000-00004B290000}"/>
    <cellStyle name="SAPBEXexcCritical4 14 2 2 2" xfId="21489" xr:uid="{0ADE4FD4-7CE3-4AE0-88B7-116A2046DB7B}"/>
    <cellStyle name="SAPBEXexcCritical4 14 2 3" xfId="10090" xr:uid="{00000000-0005-0000-0000-00004C290000}"/>
    <cellStyle name="SAPBEXexcCritical4 14 2 3 2" xfId="21490" xr:uid="{D289AE0D-E480-46A3-9261-E224DC872652}"/>
    <cellStyle name="SAPBEXexcCritical4 14 2 4" xfId="10091" xr:uid="{00000000-0005-0000-0000-00004D290000}"/>
    <cellStyle name="SAPBEXexcCritical4 14 2 4 2" xfId="21491" xr:uid="{E1B6382E-A8D1-427B-A230-43E5FBCFA1C5}"/>
    <cellStyle name="SAPBEXexcCritical4 14 2 5" xfId="10092" xr:uid="{00000000-0005-0000-0000-00004E290000}"/>
    <cellStyle name="SAPBEXexcCritical4 14 2 5 2" xfId="21492" xr:uid="{91BA4775-21E2-4548-908C-C0C985DBFE1D}"/>
    <cellStyle name="SAPBEXexcCritical4 14 2 6" xfId="21488" xr:uid="{23BEEA5C-61EE-4259-8E1E-99376B511F6C}"/>
    <cellStyle name="SAPBEXexcCritical4 14 3" xfId="10093" xr:uid="{00000000-0005-0000-0000-00004F290000}"/>
    <cellStyle name="SAPBEXexcCritical4 14 3 2" xfId="21493" xr:uid="{7BCFD5A5-6D68-45A6-B02A-7082F36D5593}"/>
    <cellStyle name="SAPBEXexcCritical4 14 4" xfId="10094" xr:uid="{00000000-0005-0000-0000-000050290000}"/>
    <cellStyle name="SAPBEXexcCritical4 14 4 2" xfId="21494" xr:uid="{71396083-E278-4921-9E82-F7AEB1010E50}"/>
    <cellStyle name="SAPBEXexcCritical4 14 5" xfId="10095" xr:uid="{00000000-0005-0000-0000-000051290000}"/>
    <cellStyle name="SAPBEXexcCritical4 14 5 2" xfId="21495" xr:uid="{443B76AF-4C42-4D07-9802-48FF6F1063D2}"/>
    <cellStyle name="SAPBEXexcCritical4 14 6" xfId="10096" xr:uid="{00000000-0005-0000-0000-000052290000}"/>
    <cellStyle name="SAPBEXexcCritical4 14 6 2" xfId="21496" xr:uid="{5A2540E7-9B02-4F6E-8CC4-6633F0FC32EA}"/>
    <cellStyle name="SAPBEXexcCritical4 14 7" xfId="21487" xr:uid="{C2D86F8C-B9EE-4C99-85DB-1391201BD39D}"/>
    <cellStyle name="SAPBEXexcCritical4 15" xfId="10097" xr:uid="{00000000-0005-0000-0000-000053290000}"/>
    <cellStyle name="SAPBEXexcCritical4 15 2" xfId="10098" xr:uid="{00000000-0005-0000-0000-000054290000}"/>
    <cellStyle name="SAPBEXexcCritical4 15 2 2" xfId="10099" xr:uid="{00000000-0005-0000-0000-000055290000}"/>
    <cellStyle name="SAPBEXexcCritical4 15 2 2 2" xfId="21499" xr:uid="{B3DBEEA2-7735-437F-B779-42872D193F9B}"/>
    <cellStyle name="SAPBEXexcCritical4 15 2 3" xfId="10100" xr:uid="{00000000-0005-0000-0000-000056290000}"/>
    <cellStyle name="SAPBEXexcCritical4 15 2 3 2" xfId="21500" xr:uid="{C1FE58BE-51DC-4A9D-ADE7-D32B3CCD5467}"/>
    <cellStyle name="SAPBEXexcCritical4 15 2 4" xfId="10101" xr:uid="{00000000-0005-0000-0000-000057290000}"/>
    <cellStyle name="SAPBEXexcCritical4 15 2 4 2" xfId="21501" xr:uid="{D5866122-AEC8-45A7-BE9E-C454B50AE00D}"/>
    <cellStyle name="SAPBEXexcCritical4 15 2 5" xfId="10102" xr:uid="{00000000-0005-0000-0000-000058290000}"/>
    <cellStyle name="SAPBEXexcCritical4 15 2 5 2" xfId="21502" xr:uid="{92EF0CD3-1D39-4F97-85F4-27AFB35F4F1B}"/>
    <cellStyle name="SAPBEXexcCritical4 15 2 6" xfId="21498" xr:uid="{E11D6236-81ED-4769-893D-736F743B4E03}"/>
    <cellStyle name="SAPBEXexcCritical4 15 3" xfId="10103" xr:uid="{00000000-0005-0000-0000-000059290000}"/>
    <cellStyle name="SAPBEXexcCritical4 15 3 2" xfId="21503" xr:uid="{BA3C24CC-0F46-4914-AA2D-279C7CD16134}"/>
    <cellStyle name="SAPBEXexcCritical4 15 4" xfId="10104" xr:uid="{00000000-0005-0000-0000-00005A290000}"/>
    <cellStyle name="SAPBEXexcCritical4 15 4 2" xfId="21504" xr:uid="{C9C7F793-8B0A-4F08-8C6E-A3BBA46CAEE4}"/>
    <cellStyle name="SAPBEXexcCritical4 15 5" xfId="10105" xr:uid="{00000000-0005-0000-0000-00005B290000}"/>
    <cellStyle name="SAPBEXexcCritical4 15 5 2" xfId="21505" xr:uid="{180529AB-113B-4E8F-B9F6-7983097D8BBF}"/>
    <cellStyle name="SAPBEXexcCritical4 15 6" xfId="10106" xr:uid="{00000000-0005-0000-0000-00005C290000}"/>
    <cellStyle name="SAPBEXexcCritical4 15 6 2" xfId="21506" xr:uid="{C7DBF4DB-56DB-44B8-9513-D4721E762856}"/>
    <cellStyle name="SAPBEXexcCritical4 15 7" xfId="21497" xr:uid="{4167E141-4560-4CD0-B28D-0AE4718B08B8}"/>
    <cellStyle name="SAPBEXexcCritical4 16" xfId="10107" xr:uid="{00000000-0005-0000-0000-00005D290000}"/>
    <cellStyle name="SAPBEXexcCritical4 16 2" xfId="21507" xr:uid="{64EDFE3F-C232-4846-8E98-81F7463BA165}"/>
    <cellStyle name="SAPBEXexcCritical4 17" xfId="10108" xr:uid="{00000000-0005-0000-0000-00005E290000}"/>
    <cellStyle name="SAPBEXexcCritical4 17 2" xfId="21508" xr:uid="{BF3D0606-5FCB-41DA-989C-777602993A48}"/>
    <cellStyle name="SAPBEXexcCritical4 18" xfId="10109" xr:uid="{00000000-0005-0000-0000-00005F290000}"/>
    <cellStyle name="SAPBEXexcCritical4 18 2" xfId="21509" xr:uid="{41D50139-BC42-4C19-9495-DE330AB20DFD}"/>
    <cellStyle name="SAPBEXexcCritical4 19" xfId="10110" xr:uid="{00000000-0005-0000-0000-000060290000}"/>
    <cellStyle name="SAPBEXexcCritical4 19 2" xfId="21510" xr:uid="{6DC7DDF2-4181-47BD-B135-78AC771812E7}"/>
    <cellStyle name="SAPBEXexcCritical4 2" xfId="10111" xr:uid="{00000000-0005-0000-0000-000061290000}"/>
    <cellStyle name="SAPBEXexcCritical4 2 2" xfId="10112" xr:uid="{00000000-0005-0000-0000-000062290000}"/>
    <cellStyle name="SAPBEXexcCritical4 2 2 2" xfId="10113" xr:uid="{00000000-0005-0000-0000-000063290000}"/>
    <cellStyle name="SAPBEXexcCritical4 2 2 2 2" xfId="21513" xr:uid="{6F7D8B4E-7AA2-41FC-8120-08FDB31474EF}"/>
    <cellStyle name="SAPBEXexcCritical4 2 2 3" xfId="10114" xr:uid="{00000000-0005-0000-0000-000064290000}"/>
    <cellStyle name="SAPBEXexcCritical4 2 2 3 2" xfId="21514" xr:uid="{7B73B3EA-1F25-4D4E-932B-57B6E1ABEEBB}"/>
    <cellStyle name="SAPBEXexcCritical4 2 2 4" xfId="10115" xr:uid="{00000000-0005-0000-0000-000065290000}"/>
    <cellStyle name="SAPBEXexcCritical4 2 2 4 2" xfId="21515" xr:uid="{3B9D0D4D-6237-45C5-BDE3-F4E521A5B986}"/>
    <cellStyle name="SAPBEXexcCritical4 2 2 5" xfId="10116" xr:uid="{00000000-0005-0000-0000-000066290000}"/>
    <cellStyle name="SAPBEXexcCritical4 2 2 5 2" xfId="21516" xr:uid="{B479D45B-3E36-4659-BAEF-E69EE90FC565}"/>
    <cellStyle name="SAPBEXexcCritical4 2 2 6" xfId="21512" xr:uid="{68056F35-E7B9-4702-90DF-834BE516B9B9}"/>
    <cellStyle name="SAPBEXexcCritical4 2 3" xfId="10117" xr:uid="{00000000-0005-0000-0000-000067290000}"/>
    <cellStyle name="SAPBEXexcCritical4 2 3 2" xfId="21517" xr:uid="{812B2F40-6AD7-431A-AEE7-8070FD1A2F01}"/>
    <cellStyle name="SAPBEXexcCritical4 2 4" xfId="10118" xr:uid="{00000000-0005-0000-0000-000068290000}"/>
    <cellStyle name="SAPBEXexcCritical4 2 4 2" xfId="21518" xr:uid="{D634557E-32A8-4173-AA51-0326E0B99792}"/>
    <cellStyle name="SAPBEXexcCritical4 2 5" xfId="10119" xr:uid="{00000000-0005-0000-0000-000069290000}"/>
    <cellStyle name="SAPBEXexcCritical4 2 5 2" xfId="21519" xr:uid="{D08A4BE9-82CC-4E22-99C4-B1DFD0E9B7DD}"/>
    <cellStyle name="SAPBEXexcCritical4 2 6" xfId="10120" xr:uid="{00000000-0005-0000-0000-00006A290000}"/>
    <cellStyle name="SAPBEXexcCritical4 2 6 2" xfId="21520" xr:uid="{651F676A-8DD5-4BBE-BE6C-7A69E38A1178}"/>
    <cellStyle name="SAPBEXexcCritical4 2 7" xfId="21511" xr:uid="{21285F29-1382-4FD4-ADAA-EB13E37B41FF}"/>
    <cellStyle name="SAPBEXexcCritical4 20" xfId="15025" xr:uid="{00000000-0005-0000-0000-00006B290000}"/>
    <cellStyle name="SAPBEXexcCritical4 20 2" xfId="25755" xr:uid="{2843027F-461B-41A9-BD4F-2174851E0FBA}"/>
    <cellStyle name="SAPBEXexcCritical4 21" xfId="21446" xr:uid="{D1D5AFC2-E3B0-4F69-92A0-6D5BA901EAB7}"/>
    <cellStyle name="SAPBEXexcCritical4 3" xfId="10121" xr:uid="{00000000-0005-0000-0000-00006C290000}"/>
    <cellStyle name="SAPBEXexcCritical4 3 2" xfId="10122" xr:uid="{00000000-0005-0000-0000-00006D290000}"/>
    <cellStyle name="SAPBEXexcCritical4 3 2 2" xfId="10123" xr:uid="{00000000-0005-0000-0000-00006E290000}"/>
    <cellStyle name="SAPBEXexcCritical4 3 2 2 2" xfId="21523" xr:uid="{25F9C821-4CFF-4F4F-9075-268E9501D4A0}"/>
    <cellStyle name="SAPBEXexcCritical4 3 2 3" xfId="10124" xr:uid="{00000000-0005-0000-0000-00006F290000}"/>
    <cellStyle name="SAPBEXexcCritical4 3 2 3 2" xfId="21524" xr:uid="{D981B15C-C3BC-4128-9915-57D35947DFAB}"/>
    <cellStyle name="SAPBEXexcCritical4 3 2 4" xfId="10125" xr:uid="{00000000-0005-0000-0000-000070290000}"/>
    <cellStyle name="SAPBEXexcCritical4 3 2 4 2" xfId="21525" xr:uid="{581349A3-0BE4-45C0-BF4D-8584631537CD}"/>
    <cellStyle name="SAPBEXexcCritical4 3 2 5" xfId="10126" xr:uid="{00000000-0005-0000-0000-000071290000}"/>
    <cellStyle name="SAPBEXexcCritical4 3 2 5 2" xfId="21526" xr:uid="{A80FA6D2-9FEE-4093-96A0-AEFBA167EA14}"/>
    <cellStyle name="SAPBEXexcCritical4 3 2 6" xfId="21522" xr:uid="{23BDCB32-15FA-49DF-B6A7-7B7C9EFA9DAD}"/>
    <cellStyle name="SAPBEXexcCritical4 3 3" xfId="10127" xr:uid="{00000000-0005-0000-0000-000072290000}"/>
    <cellStyle name="SAPBEXexcCritical4 3 3 2" xfId="21527" xr:uid="{3B8BBB60-87E6-41C8-92FF-45A9DA9E9E00}"/>
    <cellStyle name="SAPBEXexcCritical4 3 4" xfId="10128" xr:uid="{00000000-0005-0000-0000-000073290000}"/>
    <cellStyle name="SAPBEXexcCritical4 3 4 2" xfId="21528" xr:uid="{4E5650D7-A994-4449-B2B9-1EC7F1B7AF39}"/>
    <cellStyle name="SAPBEXexcCritical4 3 5" xfId="10129" xr:uid="{00000000-0005-0000-0000-000074290000}"/>
    <cellStyle name="SAPBEXexcCritical4 3 5 2" xfId="21529" xr:uid="{330DA125-7279-400A-9E96-A427962FC9B1}"/>
    <cellStyle name="SAPBEXexcCritical4 3 6" xfId="10130" xr:uid="{00000000-0005-0000-0000-000075290000}"/>
    <cellStyle name="SAPBEXexcCritical4 3 6 2" xfId="21530" xr:uid="{CA0B7E5A-5345-4C36-B5D6-87AB71609934}"/>
    <cellStyle name="SAPBEXexcCritical4 3 7" xfId="21521" xr:uid="{2B8C6285-EC6A-4797-AAA7-575AFD447EDA}"/>
    <cellStyle name="SAPBEXexcCritical4 4" xfId="10131" xr:uid="{00000000-0005-0000-0000-000076290000}"/>
    <cellStyle name="SAPBEXexcCritical4 4 2" xfId="10132" xr:uid="{00000000-0005-0000-0000-000077290000}"/>
    <cellStyle name="SAPBEXexcCritical4 4 2 2" xfId="10133" xr:uid="{00000000-0005-0000-0000-000078290000}"/>
    <cellStyle name="SAPBEXexcCritical4 4 2 2 2" xfId="21533" xr:uid="{2CC4AA99-045F-4C2E-8A10-49A718342F26}"/>
    <cellStyle name="SAPBEXexcCritical4 4 2 3" xfId="10134" xr:uid="{00000000-0005-0000-0000-000079290000}"/>
    <cellStyle name="SAPBEXexcCritical4 4 2 3 2" xfId="21534" xr:uid="{97C716C0-B0B3-47A4-B61F-E546D85364E1}"/>
    <cellStyle name="SAPBEXexcCritical4 4 2 4" xfId="10135" xr:uid="{00000000-0005-0000-0000-00007A290000}"/>
    <cellStyle name="SAPBEXexcCritical4 4 2 4 2" xfId="21535" xr:uid="{C5C6D558-CF64-4DF2-8475-9552DA05A127}"/>
    <cellStyle name="SAPBEXexcCritical4 4 2 5" xfId="10136" xr:uid="{00000000-0005-0000-0000-00007B290000}"/>
    <cellStyle name="SAPBEXexcCritical4 4 2 5 2" xfId="21536" xr:uid="{D74B2A4B-13F1-4537-9BCA-0C222D5C8C85}"/>
    <cellStyle name="SAPBEXexcCritical4 4 2 6" xfId="21532" xr:uid="{5CC08288-8D97-4CB7-BA90-6AA8C7E1AC64}"/>
    <cellStyle name="SAPBEXexcCritical4 4 3" xfId="10137" xr:uid="{00000000-0005-0000-0000-00007C290000}"/>
    <cellStyle name="SAPBEXexcCritical4 4 3 2" xfId="21537" xr:uid="{CA32D84D-49E3-4388-BA09-17F6197EECE1}"/>
    <cellStyle name="SAPBEXexcCritical4 4 4" xfId="10138" xr:uid="{00000000-0005-0000-0000-00007D290000}"/>
    <cellStyle name="SAPBEXexcCritical4 4 4 2" xfId="21538" xr:uid="{59A07333-DB37-4608-A9EF-EF9C8A641808}"/>
    <cellStyle name="SAPBEXexcCritical4 4 5" xfId="10139" xr:uid="{00000000-0005-0000-0000-00007E290000}"/>
    <cellStyle name="SAPBEXexcCritical4 4 5 2" xfId="21539" xr:uid="{A0F18D09-A4DB-46BD-83B0-D360D858F062}"/>
    <cellStyle name="SAPBEXexcCritical4 4 6" xfId="10140" xr:uid="{00000000-0005-0000-0000-00007F290000}"/>
    <cellStyle name="SAPBEXexcCritical4 4 6 2" xfId="21540" xr:uid="{600FA6DB-8F08-45C2-8470-34EBAD7EB48E}"/>
    <cellStyle name="SAPBEXexcCritical4 4 7" xfId="21531" xr:uid="{BD6D6835-1ED5-4385-9AF7-238F5F190778}"/>
    <cellStyle name="SAPBEXexcCritical4 5" xfId="10141" xr:uid="{00000000-0005-0000-0000-000080290000}"/>
    <cellStyle name="SAPBEXexcCritical4 5 2" xfId="10142" xr:uid="{00000000-0005-0000-0000-000081290000}"/>
    <cellStyle name="SAPBEXexcCritical4 5 2 2" xfId="10143" xr:uid="{00000000-0005-0000-0000-000082290000}"/>
    <cellStyle name="SAPBEXexcCritical4 5 2 2 2" xfId="21543" xr:uid="{2730050D-7658-416C-9DFA-8FF4FA93D600}"/>
    <cellStyle name="SAPBEXexcCritical4 5 2 3" xfId="10144" xr:uid="{00000000-0005-0000-0000-000083290000}"/>
    <cellStyle name="SAPBEXexcCritical4 5 2 3 2" xfId="21544" xr:uid="{DFBFB8C2-D646-413E-AE80-F9EFF233DF47}"/>
    <cellStyle name="SAPBEXexcCritical4 5 2 4" xfId="10145" xr:uid="{00000000-0005-0000-0000-000084290000}"/>
    <cellStyle name="SAPBEXexcCritical4 5 2 4 2" xfId="21545" xr:uid="{4A0C6132-B349-490C-A54C-C727BDE24D4A}"/>
    <cellStyle name="SAPBEXexcCritical4 5 2 5" xfId="10146" xr:uid="{00000000-0005-0000-0000-000085290000}"/>
    <cellStyle name="SAPBEXexcCritical4 5 2 5 2" xfId="21546" xr:uid="{660E2D65-DFC2-42F1-848E-06B9907D51B4}"/>
    <cellStyle name="SAPBEXexcCritical4 5 2 6" xfId="21542" xr:uid="{0868C406-CDB4-492F-98BE-0B4600CBE42E}"/>
    <cellStyle name="SAPBEXexcCritical4 5 3" xfId="10147" xr:uid="{00000000-0005-0000-0000-000086290000}"/>
    <cellStyle name="SAPBEXexcCritical4 5 3 2" xfId="21547" xr:uid="{B7329DAE-6BF9-4F1A-B3FD-BE32D6808B7C}"/>
    <cellStyle name="SAPBEXexcCritical4 5 4" xfId="10148" xr:uid="{00000000-0005-0000-0000-000087290000}"/>
    <cellStyle name="SAPBEXexcCritical4 5 4 2" xfId="21548" xr:uid="{D122095E-F631-4319-8D8E-EB7CB4B1329C}"/>
    <cellStyle name="SAPBEXexcCritical4 5 5" xfId="10149" xr:uid="{00000000-0005-0000-0000-000088290000}"/>
    <cellStyle name="SAPBEXexcCritical4 5 5 2" xfId="21549" xr:uid="{3C0ECAD5-DDB4-4840-A6DF-7619FEDC922C}"/>
    <cellStyle name="SAPBEXexcCritical4 5 6" xfId="10150" xr:uid="{00000000-0005-0000-0000-000089290000}"/>
    <cellStyle name="SAPBEXexcCritical4 5 6 2" xfId="21550" xr:uid="{F5A02AB9-0F72-4171-8161-1EB3B98B8FE0}"/>
    <cellStyle name="SAPBEXexcCritical4 5 7" xfId="21541" xr:uid="{3AD5A9EB-E1E4-46A5-B198-874A1405A284}"/>
    <cellStyle name="SAPBEXexcCritical4 6" xfId="10151" xr:uid="{00000000-0005-0000-0000-00008A290000}"/>
    <cellStyle name="SAPBEXexcCritical4 6 2" xfId="10152" xr:uid="{00000000-0005-0000-0000-00008B290000}"/>
    <cellStyle name="SAPBEXexcCritical4 6 2 2" xfId="10153" xr:uid="{00000000-0005-0000-0000-00008C290000}"/>
    <cellStyle name="SAPBEXexcCritical4 6 2 2 2" xfId="21553" xr:uid="{70E9D5B4-71E3-4E22-A8BF-26242F4174B7}"/>
    <cellStyle name="SAPBEXexcCritical4 6 2 3" xfId="10154" xr:uid="{00000000-0005-0000-0000-00008D290000}"/>
    <cellStyle name="SAPBEXexcCritical4 6 2 3 2" xfId="21554" xr:uid="{45CB9BB3-009A-4DEF-88A4-9C6B417CE3B5}"/>
    <cellStyle name="SAPBEXexcCritical4 6 2 4" xfId="10155" xr:uid="{00000000-0005-0000-0000-00008E290000}"/>
    <cellStyle name="SAPBEXexcCritical4 6 2 4 2" xfId="21555" xr:uid="{500642A9-7185-43A7-8002-987DE64EFC6F}"/>
    <cellStyle name="SAPBEXexcCritical4 6 2 5" xfId="10156" xr:uid="{00000000-0005-0000-0000-00008F290000}"/>
    <cellStyle name="SAPBEXexcCritical4 6 2 5 2" xfId="21556" xr:uid="{F6C44865-0FD4-440A-8E86-6E35F9D7FD7C}"/>
    <cellStyle name="SAPBEXexcCritical4 6 2 6" xfId="21552" xr:uid="{31E811C4-AD89-4FF5-A4A3-1A21B84FA8BC}"/>
    <cellStyle name="SAPBEXexcCritical4 6 3" xfId="10157" xr:uid="{00000000-0005-0000-0000-000090290000}"/>
    <cellStyle name="SAPBEXexcCritical4 6 3 2" xfId="21557" xr:uid="{9AAC1A4B-03BE-40DA-B588-4A269B3FCD29}"/>
    <cellStyle name="SAPBEXexcCritical4 6 4" xfId="10158" xr:uid="{00000000-0005-0000-0000-000091290000}"/>
    <cellStyle name="SAPBEXexcCritical4 6 4 2" xfId="21558" xr:uid="{F98A7918-6D2A-43D6-8483-7220D0B30D06}"/>
    <cellStyle name="SAPBEXexcCritical4 6 5" xfId="10159" xr:uid="{00000000-0005-0000-0000-000092290000}"/>
    <cellStyle name="SAPBEXexcCritical4 6 5 2" xfId="21559" xr:uid="{FDCB636E-10E4-4663-85C2-8D731CE42EF3}"/>
    <cellStyle name="SAPBEXexcCritical4 6 6" xfId="10160" xr:uid="{00000000-0005-0000-0000-000093290000}"/>
    <cellStyle name="SAPBEXexcCritical4 6 6 2" xfId="21560" xr:uid="{17979A93-0593-49F6-9614-3707E62F6E2D}"/>
    <cellStyle name="SAPBEXexcCritical4 6 7" xfId="21551" xr:uid="{43F7E3D8-F6F4-46BF-ADD2-E8BBAD346F86}"/>
    <cellStyle name="SAPBEXexcCritical4 7" xfId="10161" xr:uid="{00000000-0005-0000-0000-000094290000}"/>
    <cellStyle name="SAPBEXexcCritical4 7 2" xfId="10162" xr:uid="{00000000-0005-0000-0000-000095290000}"/>
    <cellStyle name="SAPBEXexcCritical4 7 2 2" xfId="10163" xr:uid="{00000000-0005-0000-0000-000096290000}"/>
    <cellStyle name="SAPBEXexcCritical4 7 2 2 2" xfId="21563" xr:uid="{79944DE0-FD07-466A-BF67-01D78B114E15}"/>
    <cellStyle name="SAPBEXexcCritical4 7 2 3" xfId="10164" xr:uid="{00000000-0005-0000-0000-000097290000}"/>
    <cellStyle name="SAPBEXexcCritical4 7 2 3 2" xfId="21564" xr:uid="{C505E023-03B8-49FA-A96C-615764D4A90B}"/>
    <cellStyle name="SAPBEXexcCritical4 7 2 4" xfId="10165" xr:uid="{00000000-0005-0000-0000-000098290000}"/>
    <cellStyle name="SAPBEXexcCritical4 7 2 4 2" xfId="21565" xr:uid="{5D74718D-FBF4-4663-A00E-05B47B260768}"/>
    <cellStyle name="SAPBEXexcCritical4 7 2 5" xfId="10166" xr:uid="{00000000-0005-0000-0000-000099290000}"/>
    <cellStyle name="SAPBEXexcCritical4 7 2 5 2" xfId="21566" xr:uid="{52D25F2D-C451-41C0-9AEF-8E62501B9E6C}"/>
    <cellStyle name="SAPBEXexcCritical4 7 2 6" xfId="21562" xr:uid="{C47CCBC7-FA36-414E-B9F6-33BD3E79C73D}"/>
    <cellStyle name="SAPBEXexcCritical4 7 3" xfId="10167" xr:uid="{00000000-0005-0000-0000-00009A290000}"/>
    <cellStyle name="SAPBEXexcCritical4 7 3 2" xfId="21567" xr:uid="{4AF3953F-C6C0-4801-8947-07078DB06F5A}"/>
    <cellStyle name="SAPBEXexcCritical4 7 4" xfId="10168" xr:uid="{00000000-0005-0000-0000-00009B290000}"/>
    <cellStyle name="SAPBEXexcCritical4 7 4 2" xfId="21568" xr:uid="{9F14F296-7122-4727-836B-095794AB4CFB}"/>
    <cellStyle name="SAPBEXexcCritical4 7 5" xfId="10169" xr:uid="{00000000-0005-0000-0000-00009C290000}"/>
    <cellStyle name="SAPBEXexcCritical4 7 5 2" xfId="21569" xr:uid="{29239DA9-3AD1-449D-945A-DD01330A404B}"/>
    <cellStyle name="SAPBEXexcCritical4 7 6" xfId="10170" xr:uid="{00000000-0005-0000-0000-00009D290000}"/>
    <cellStyle name="SAPBEXexcCritical4 7 6 2" xfId="21570" xr:uid="{84FA479C-DBE5-458F-9F9C-53F314CC3763}"/>
    <cellStyle name="SAPBEXexcCritical4 7 7" xfId="21561" xr:uid="{0A1EEDB8-E042-4126-ACA2-9736EB6A504F}"/>
    <cellStyle name="SAPBEXexcCritical4 8" xfId="10171" xr:uid="{00000000-0005-0000-0000-00009E290000}"/>
    <cellStyle name="SAPBEXexcCritical4 8 2" xfId="10172" xr:uid="{00000000-0005-0000-0000-00009F290000}"/>
    <cellStyle name="SAPBEXexcCritical4 8 2 2" xfId="10173" xr:uid="{00000000-0005-0000-0000-0000A0290000}"/>
    <cellStyle name="SAPBEXexcCritical4 8 2 2 2" xfId="21573" xr:uid="{40BCECAF-BE07-4391-8284-66957D0CCBBE}"/>
    <cellStyle name="SAPBEXexcCritical4 8 2 3" xfId="10174" xr:uid="{00000000-0005-0000-0000-0000A1290000}"/>
    <cellStyle name="SAPBEXexcCritical4 8 2 3 2" xfId="21574" xr:uid="{21750721-E529-4568-BB32-D8E591FB451C}"/>
    <cellStyle name="SAPBEXexcCritical4 8 2 4" xfId="10175" xr:uid="{00000000-0005-0000-0000-0000A2290000}"/>
    <cellStyle name="SAPBEXexcCritical4 8 2 4 2" xfId="21575" xr:uid="{9ECA6448-9437-4875-9FDA-6EC17A689E82}"/>
    <cellStyle name="SAPBEXexcCritical4 8 2 5" xfId="10176" xr:uid="{00000000-0005-0000-0000-0000A3290000}"/>
    <cellStyle name="SAPBEXexcCritical4 8 2 5 2" xfId="21576" xr:uid="{73E8F2B3-0460-47E8-A1D1-58CEC77017BD}"/>
    <cellStyle name="SAPBEXexcCritical4 8 2 6" xfId="21572" xr:uid="{C6E73A17-E710-4DB8-9E71-8C5C087C32EB}"/>
    <cellStyle name="SAPBEXexcCritical4 8 3" xfId="10177" xr:uid="{00000000-0005-0000-0000-0000A4290000}"/>
    <cellStyle name="SAPBEXexcCritical4 8 3 2" xfId="21577" xr:uid="{E6A37F78-CED8-4DE0-898C-1E58643EC9D1}"/>
    <cellStyle name="SAPBEXexcCritical4 8 4" xfId="10178" xr:uid="{00000000-0005-0000-0000-0000A5290000}"/>
    <cellStyle name="SAPBEXexcCritical4 8 4 2" xfId="21578" xr:uid="{15C777F3-6530-4530-96A2-B3E322806D3A}"/>
    <cellStyle name="SAPBEXexcCritical4 8 5" xfId="10179" xr:uid="{00000000-0005-0000-0000-0000A6290000}"/>
    <cellStyle name="SAPBEXexcCritical4 8 5 2" xfId="21579" xr:uid="{4E1C032A-CE9E-41C0-9CE9-1819EBF0D8E7}"/>
    <cellStyle name="SAPBEXexcCritical4 8 6" xfId="10180" xr:uid="{00000000-0005-0000-0000-0000A7290000}"/>
    <cellStyle name="SAPBEXexcCritical4 8 6 2" xfId="21580" xr:uid="{5A018162-9068-4610-8F77-74B36D1CA9DA}"/>
    <cellStyle name="SAPBEXexcCritical4 8 7" xfId="21571" xr:uid="{3F584079-1DDC-483D-8840-ECDDF9668AAE}"/>
    <cellStyle name="SAPBEXexcCritical4 9" xfId="10181" xr:uid="{00000000-0005-0000-0000-0000A8290000}"/>
    <cellStyle name="SAPBEXexcCritical4 9 2" xfId="10182" xr:uid="{00000000-0005-0000-0000-0000A9290000}"/>
    <cellStyle name="SAPBEXexcCritical4 9 2 2" xfId="10183" xr:uid="{00000000-0005-0000-0000-0000AA290000}"/>
    <cellStyle name="SAPBEXexcCritical4 9 2 2 2" xfId="21583" xr:uid="{D39DC765-59F1-40AC-8764-9B2607598502}"/>
    <cellStyle name="SAPBEXexcCritical4 9 2 3" xfId="10184" xr:uid="{00000000-0005-0000-0000-0000AB290000}"/>
    <cellStyle name="SAPBEXexcCritical4 9 2 3 2" xfId="21584" xr:uid="{812AAFA9-2122-4149-A49B-9762FA76D5B4}"/>
    <cellStyle name="SAPBEXexcCritical4 9 2 4" xfId="10185" xr:uid="{00000000-0005-0000-0000-0000AC290000}"/>
    <cellStyle name="SAPBEXexcCritical4 9 2 4 2" xfId="21585" xr:uid="{9476AA8C-8F3C-42D1-8FB3-BA017693AC2F}"/>
    <cellStyle name="SAPBEXexcCritical4 9 2 5" xfId="10186" xr:uid="{00000000-0005-0000-0000-0000AD290000}"/>
    <cellStyle name="SAPBEXexcCritical4 9 2 5 2" xfId="21586" xr:uid="{5D888C9F-AFF7-42F1-A9EF-898B759B386A}"/>
    <cellStyle name="SAPBEXexcCritical4 9 2 6" xfId="21582" xr:uid="{5ED4EB5D-86C3-4D45-8F3C-2C07558E112C}"/>
    <cellStyle name="SAPBEXexcCritical4 9 3" xfId="10187" xr:uid="{00000000-0005-0000-0000-0000AE290000}"/>
    <cellStyle name="SAPBEXexcCritical4 9 3 2" xfId="21587" xr:uid="{4B7F2536-0207-4211-BDB0-3BCCA96EC391}"/>
    <cellStyle name="SAPBEXexcCritical4 9 4" xfId="10188" xr:uid="{00000000-0005-0000-0000-0000AF290000}"/>
    <cellStyle name="SAPBEXexcCritical4 9 4 2" xfId="21588" xr:uid="{F52A3A37-AB1D-4A6D-924D-CB19ADA82E7F}"/>
    <cellStyle name="SAPBEXexcCritical4 9 5" xfId="10189" xr:uid="{00000000-0005-0000-0000-0000B0290000}"/>
    <cellStyle name="SAPBEXexcCritical4 9 5 2" xfId="21589" xr:uid="{A9C7EF95-1CD7-4123-94F9-E9F573FEE026}"/>
    <cellStyle name="SAPBEXexcCritical4 9 6" xfId="10190" xr:uid="{00000000-0005-0000-0000-0000B1290000}"/>
    <cellStyle name="SAPBEXexcCritical4 9 6 2" xfId="21590" xr:uid="{C0909952-8CA8-4094-9B1A-936DFFC53139}"/>
    <cellStyle name="SAPBEXexcCritical4 9 7" xfId="21581" xr:uid="{659D82E6-A2FD-4A66-9F50-36BB292223CB}"/>
    <cellStyle name="SAPBEXexcCritical4_KTR An-Abflug" xfId="14850" xr:uid="{00000000-0005-0000-0000-0000B2290000}"/>
    <cellStyle name="SAPBEXexcCritical5" xfId="10191" xr:uid="{00000000-0005-0000-0000-0000B3290000}"/>
    <cellStyle name="SAPBEXexcCritical5 10" xfId="10192" xr:uid="{00000000-0005-0000-0000-0000B4290000}"/>
    <cellStyle name="SAPBEXexcCritical5 10 2" xfId="10193" xr:uid="{00000000-0005-0000-0000-0000B5290000}"/>
    <cellStyle name="SAPBEXexcCritical5 10 2 2" xfId="10194" xr:uid="{00000000-0005-0000-0000-0000B6290000}"/>
    <cellStyle name="SAPBEXexcCritical5 10 2 2 2" xfId="21594" xr:uid="{0A13B808-7F73-4F28-ABEE-4A3FC5FEBDB0}"/>
    <cellStyle name="SAPBEXexcCritical5 10 2 3" xfId="10195" xr:uid="{00000000-0005-0000-0000-0000B7290000}"/>
    <cellStyle name="SAPBEXexcCritical5 10 2 3 2" xfId="21595" xr:uid="{C5039CD9-74EA-4F45-BC4A-BF7B8E6AF83C}"/>
    <cellStyle name="SAPBEXexcCritical5 10 2 4" xfId="10196" xr:uid="{00000000-0005-0000-0000-0000B8290000}"/>
    <cellStyle name="SAPBEXexcCritical5 10 2 4 2" xfId="21596" xr:uid="{E0B4F806-0998-4542-93E8-B167878E3994}"/>
    <cellStyle name="SAPBEXexcCritical5 10 2 5" xfId="10197" xr:uid="{00000000-0005-0000-0000-0000B9290000}"/>
    <cellStyle name="SAPBEXexcCritical5 10 2 5 2" xfId="21597" xr:uid="{6B09892F-BE05-4625-8D14-8F60B066A4ED}"/>
    <cellStyle name="SAPBEXexcCritical5 10 2 6" xfId="21593" xr:uid="{5D399B41-580E-4E58-B05C-765DD185304A}"/>
    <cellStyle name="SAPBEXexcCritical5 10 3" xfId="10198" xr:uid="{00000000-0005-0000-0000-0000BA290000}"/>
    <cellStyle name="SAPBEXexcCritical5 10 3 2" xfId="21598" xr:uid="{ECFD103C-BFE4-45F1-A30F-562AA743A775}"/>
    <cellStyle name="SAPBEXexcCritical5 10 4" xfId="10199" xr:uid="{00000000-0005-0000-0000-0000BB290000}"/>
    <cellStyle name="SAPBEXexcCritical5 10 4 2" xfId="21599" xr:uid="{1916AF2D-EB6D-43C0-B422-C07CF4FE110C}"/>
    <cellStyle name="SAPBEXexcCritical5 10 5" xfId="10200" xr:uid="{00000000-0005-0000-0000-0000BC290000}"/>
    <cellStyle name="SAPBEXexcCritical5 10 5 2" xfId="21600" xr:uid="{B9A430ED-72B3-4766-9101-B27FA29E14D4}"/>
    <cellStyle name="SAPBEXexcCritical5 10 6" xfId="10201" xr:uid="{00000000-0005-0000-0000-0000BD290000}"/>
    <cellStyle name="SAPBEXexcCritical5 10 6 2" xfId="21601" xr:uid="{99807EBF-AFD6-4F11-BF22-FED841156BCE}"/>
    <cellStyle name="SAPBEXexcCritical5 10 7" xfId="21592" xr:uid="{96DAD891-E631-4E28-8522-9CD66CA6CE06}"/>
    <cellStyle name="SAPBEXexcCritical5 11" xfId="10202" xr:uid="{00000000-0005-0000-0000-0000BE290000}"/>
    <cellStyle name="SAPBEXexcCritical5 11 2" xfId="10203" xr:uid="{00000000-0005-0000-0000-0000BF290000}"/>
    <cellStyle name="SAPBEXexcCritical5 11 2 2" xfId="10204" xr:uid="{00000000-0005-0000-0000-0000C0290000}"/>
    <cellStyle name="SAPBEXexcCritical5 11 2 2 2" xfId="21604" xr:uid="{A879C4F9-6AAC-445F-B7EB-B14FF8B79F8E}"/>
    <cellStyle name="SAPBEXexcCritical5 11 2 3" xfId="10205" xr:uid="{00000000-0005-0000-0000-0000C1290000}"/>
    <cellStyle name="SAPBEXexcCritical5 11 2 3 2" xfId="21605" xr:uid="{EAFA2370-A7BF-47A8-9787-FF16D7176E79}"/>
    <cellStyle name="SAPBEXexcCritical5 11 2 4" xfId="10206" xr:uid="{00000000-0005-0000-0000-0000C2290000}"/>
    <cellStyle name="SAPBEXexcCritical5 11 2 4 2" xfId="21606" xr:uid="{4B7C549A-CC38-441A-981C-ECF5D0F49167}"/>
    <cellStyle name="SAPBEXexcCritical5 11 2 5" xfId="10207" xr:uid="{00000000-0005-0000-0000-0000C3290000}"/>
    <cellStyle name="SAPBEXexcCritical5 11 2 5 2" xfId="21607" xr:uid="{3C0C148E-9D57-452E-BE22-854D37B7C3BF}"/>
    <cellStyle name="SAPBEXexcCritical5 11 2 6" xfId="21603" xr:uid="{D0857624-B79A-4B67-92B0-BEBB2C166CAC}"/>
    <cellStyle name="SAPBEXexcCritical5 11 3" xfId="10208" xr:uid="{00000000-0005-0000-0000-0000C4290000}"/>
    <cellStyle name="SAPBEXexcCritical5 11 3 2" xfId="21608" xr:uid="{A53ED17C-EF5B-4207-8200-69080DF52006}"/>
    <cellStyle name="SAPBEXexcCritical5 11 4" xfId="10209" xr:uid="{00000000-0005-0000-0000-0000C5290000}"/>
    <cellStyle name="SAPBEXexcCritical5 11 4 2" xfId="21609" xr:uid="{2406D8B7-F9B1-4305-B643-E955417CDE68}"/>
    <cellStyle name="SAPBEXexcCritical5 11 5" xfId="10210" xr:uid="{00000000-0005-0000-0000-0000C6290000}"/>
    <cellStyle name="SAPBEXexcCritical5 11 5 2" xfId="21610" xr:uid="{BE8E8087-3709-45AC-9CD1-435421F312FA}"/>
    <cellStyle name="SAPBEXexcCritical5 11 6" xfId="10211" xr:uid="{00000000-0005-0000-0000-0000C7290000}"/>
    <cellStyle name="SAPBEXexcCritical5 11 6 2" xfId="21611" xr:uid="{A8B71694-E761-4ED1-B719-6AF2C60AF5CC}"/>
    <cellStyle name="SAPBEXexcCritical5 11 7" xfId="21602" xr:uid="{A0D07912-EAC1-4E68-80E4-F04AA92EFF75}"/>
    <cellStyle name="SAPBEXexcCritical5 12" xfId="10212" xr:uid="{00000000-0005-0000-0000-0000C8290000}"/>
    <cellStyle name="SAPBEXexcCritical5 12 2" xfId="10213" xr:uid="{00000000-0005-0000-0000-0000C9290000}"/>
    <cellStyle name="SAPBEXexcCritical5 12 2 2" xfId="10214" xr:uid="{00000000-0005-0000-0000-0000CA290000}"/>
    <cellStyle name="SAPBEXexcCritical5 12 2 2 2" xfId="21614" xr:uid="{30F1DCC9-D018-4339-A5A1-186455E47FB0}"/>
    <cellStyle name="SAPBEXexcCritical5 12 2 3" xfId="10215" xr:uid="{00000000-0005-0000-0000-0000CB290000}"/>
    <cellStyle name="SAPBEXexcCritical5 12 2 3 2" xfId="21615" xr:uid="{861E0259-D934-4D45-BEE3-1D494F4A10AB}"/>
    <cellStyle name="SAPBEXexcCritical5 12 2 4" xfId="10216" xr:uid="{00000000-0005-0000-0000-0000CC290000}"/>
    <cellStyle name="SAPBEXexcCritical5 12 2 4 2" xfId="21616" xr:uid="{BF9C28A1-4402-4654-855B-E7F5ED094F2D}"/>
    <cellStyle name="SAPBEXexcCritical5 12 2 5" xfId="10217" xr:uid="{00000000-0005-0000-0000-0000CD290000}"/>
    <cellStyle name="SAPBEXexcCritical5 12 2 5 2" xfId="21617" xr:uid="{9B71A0BF-7007-4498-9B87-D0111E01F54D}"/>
    <cellStyle name="SAPBEXexcCritical5 12 2 6" xfId="21613" xr:uid="{FCBEB6FB-0F8C-4C9F-B2BB-20A74B6B42B4}"/>
    <cellStyle name="SAPBEXexcCritical5 12 3" xfId="10218" xr:uid="{00000000-0005-0000-0000-0000CE290000}"/>
    <cellStyle name="SAPBEXexcCritical5 12 3 2" xfId="21618" xr:uid="{96E65216-1001-418F-93A5-66275880DCE8}"/>
    <cellStyle name="SAPBEXexcCritical5 12 4" xfId="10219" xr:uid="{00000000-0005-0000-0000-0000CF290000}"/>
    <cellStyle name="SAPBEXexcCritical5 12 4 2" xfId="21619" xr:uid="{7D63BA32-661F-46F9-892C-D0395B9E5E61}"/>
    <cellStyle name="SAPBEXexcCritical5 12 5" xfId="10220" xr:uid="{00000000-0005-0000-0000-0000D0290000}"/>
    <cellStyle name="SAPBEXexcCritical5 12 5 2" xfId="21620" xr:uid="{253096F4-757A-4D80-BA2F-5633E6F1714D}"/>
    <cellStyle name="SAPBEXexcCritical5 12 6" xfId="10221" xr:uid="{00000000-0005-0000-0000-0000D1290000}"/>
    <cellStyle name="SAPBEXexcCritical5 12 6 2" xfId="21621" xr:uid="{8D466779-F100-404F-AC57-83FBBAC71693}"/>
    <cellStyle name="SAPBEXexcCritical5 12 7" xfId="21612" xr:uid="{F95A9505-1EEE-4334-BA5E-7EB9DCDC5000}"/>
    <cellStyle name="SAPBEXexcCritical5 13" xfId="10222" xr:uid="{00000000-0005-0000-0000-0000D2290000}"/>
    <cellStyle name="SAPBEXexcCritical5 13 2" xfId="10223" xr:uid="{00000000-0005-0000-0000-0000D3290000}"/>
    <cellStyle name="SAPBEXexcCritical5 13 2 2" xfId="10224" xr:uid="{00000000-0005-0000-0000-0000D4290000}"/>
    <cellStyle name="SAPBEXexcCritical5 13 2 2 2" xfId="21624" xr:uid="{6DDB060E-5F0D-4E34-8601-D78239CAC62E}"/>
    <cellStyle name="SAPBEXexcCritical5 13 2 3" xfId="10225" xr:uid="{00000000-0005-0000-0000-0000D5290000}"/>
    <cellStyle name="SAPBEXexcCritical5 13 2 3 2" xfId="21625" xr:uid="{2F8D0006-7783-425C-912E-FBF1179C0F73}"/>
    <cellStyle name="SAPBEXexcCritical5 13 2 4" xfId="10226" xr:uid="{00000000-0005-0000-0000-0000D6290000}"/>
    <cellStyle name="SAPBEXexcCritical5 13 2 4 2" xfId="21626" xr:uid="{A0F546F0-5B8C-4DA8-9F9F-3CCD2BDAB57E}"/>
    <cellStyle name="SAPBEXexcCritical5 13 2 5" xfId="10227" xr:uid="{00000000-0005-0000-0000-0000D7290000}"/>
    <cellStyle name="SAPBEXexcCritical5 13 2 5 2" xfId="21627" xr:uid="{409F8CA1-657D-41F5-9426-DFCEEC0922FF}"/>
    <cellStyle name="SAPBEXexcCritical5 13 2 6" xfId="21623" xr:uid="{5EECD729-F5B5-4742-A1B3-B840D57C9FEF}"/>
    <cellStyle name="SAPBEXexcCritical5 13 3" xfId="10228" xr:uid="{00000000-0005-0000-0000-0000D8290000}"/>
    <cellStyle name="SAPBEXexcCritical5 13 3 2" xfId="21628" xr:uid="{576C63D5-17A5-4805-9F7F-3C7C8967EAE6}"/>
    <cellStyle name="SAPBEXexcCritical5 13 4" xfId="10229" xr:uid="{00000000-0005-0000-0000-0000D9290000}"/>
    <cellStyle name="SAPBEXexcCritical5 13 4 2" xfId="21629" xr:uid="{71708FE2-8251-4151-ACE6-138B2736939E}"/>
    <cellStyle name="SAPBEXexcCritical5 13 5" xfId="10230" xr:uid="{00000000-0005-0000-0000-0000DA290000}"/>
    <cellStyle name="SAPBEXexcCritical5 13 5 2" xfId="21630" xr:uid="{BB97F259-AFCD-42AB-941E-5B254A4EA124}"/>
    <cellStyle name="SAPBEXexcCritical5 13 6" xfId="10231" xr:uid="{00000000-0005-0000-0000-0000DB290000}"/>
    <cellStyle name="SAPBEXexcCritical5 13 6 2" xfId="21631" xr:uid="{991D9FD3-12FC-436B-9984-BD21767679A3}"/>
    <cellStyle name="SAPBEXexcCritical5 13 7" xfId="21622" xr:uid="{490EC17A-7680-4C88-8272-DBBDD7D9A8A5}"/>
    <cellStyle name="SAPBEXexcCritical5 14" xfId="10232" xr:uid="{00000000-0005-0000-0000-0000DC290000}"/>
    <cellStyle name="SAPBEXexcCritical5 14 2" xfId="10233" xr:uid="{00000000-0005-0000-0000-0000DD290000}"/>
    <cellStyle name="SAPBEXexcCritical5 14 2 2" xfId="10234" xr:uid="{00000000-0005-0000-0000-0000DE290000}"/>
    <cellStyle name="SAPBEXexcCritical5 14 2 2 2" xfId="21634" xr:uid="{D2634C79-AAB9-4084-8184-BDBE5DCEB9E8}"/>
    <cellStyle name="SAPBEXexcCritical5 14 2 3" xfId="10235" xr:uid="{00000000-0005-0000-0000-0000DF290000}"/>
    <cellStyle name="SAPBEXexcCritical5 14 2 3 2" xfId="21635" xr:uid="{BAFB46F8-DF58-4DEF-BF6B-99B0210865C2}"/>
    <cellStyle name="SAPBEXexcCritical5 14 2 4" xfId="10236" xr:uid="{00000000-0005-0000-0000-0000E0290000}"/>
    <cellStyle name="SAPBEXexcCritical5 14 2 4 2" xfId="21636" xr:uid="{9026DC86-5069-4539-9B73-700AB9BF2B41}"/>
    <cellStyle name="SAPBEXexcCritical5 14 2 5" xfId="10237" xr:uid="{00000000-0005-0000-0000-0000E1290000}"/>
    <cellStyle name="SAPBEXexcCritical5 14 2 5 2" xfId="21637" xr:uid="{451D63DA-6687-49A2-8EC7-3A18372038EB}"/>
    <cellStyle name="SAPBEXexcCritical5 14 2 6" xfId="21633" xr:uid="{EC46A2F3-D890-4164-B73A-A36AD8CFBC58}"/>
    <cellStyle name="SAPBEXexcCritical5 14 3" xfId="10238" xr:uid="{00000000-0005-0000-0000-0000E2290000}"/>
    <cellStyle name="SAPBEXexcCritical5 14 3 2" xfId="21638" xr:uid="{38B61F87-DC32-4A3A-B0D0-3EB9C866C0BF}"/>
    <cellStyle name="SAPBEXexcCritical5 14 4" xfId="10239" xr:uid="{00000000-0005-0000-0000-0000E3290000}"/>
    <cellStyle name="SAPBEXexcCritical5 14 4 2" xfId="21639" xr:uid="{3161086F-307F-4C7E-A0C3-C8FDFAE13BA0}"/>
    <cellStyle name="SAPBEXexcCritical5 14 5" xfId="10240" xr:uid="{00000000-0005-0000-0000-0000E4290000}"/>
    <cellStyle name="SAPBEXexcCritical5 14 5 2" xfId="21640" xr:uid="{BBDF10F1-AD8D-4E03-92A1-7B2A2D8CE9EC}"/>
    <cellStyle name="SAPBEXexcCritical5 14 6" xfId="10241" xr:uid="{00000000-0005-0000-0000-0000E5290000}"/>
    <cellStyle name="SAPBEXexcCritical5 14 6 2" xfId="21641" xr:uid="{37F3ED77-DC12-496A-85AC-5CFEBD97C912}"/>
    <cellStyle name="SAPBEXexcCritical5 14 7" xfId="21632" xr:uid="{6EA60C9C-3021-4C97-ADCE-A405AFB5337E}"/>
    <cellStyle name="SAPBEXexcCritical5 15" xfId="10242" xr:uid="{00000000-0005-0000-0000-0000E6290000}"/>
    <cellStyle name="SAPBEXexcCritical5 15 2" xfId="10243" xr:uid="{00000000-0005-0000-0000-0000E7290000}"/>
    <cellStyle name="SAPBEXexcCritical5 15 2 2" xfId="10244" xr:uid="{00000000-0005-0000-0000-0000E8290000}"/>
    <cellStyle name="SAPBEXexcCritical5 15 2 2 2" xfId="21644" xr:uid="{BCA0DAFE-F85E-4659-AFAD-A103B8095D86}"/>
    <cellStyle name="SAPBEXexcCritical5 15 2 3" xfId="10245" xr:uid="{00000000-0005-0000-0000-0000E9290000}"/>
    <cellStyle name="SAPBEXexcCritical5 15 2 3 2" xfId="21645" xr:uid="{2D4E2B72-EC8B-41C1-9DD8-F64EA139C363}"/>
    <cellStyle name="SAPBEXexcCritical5 15 2 4" xfId="10246" xr:uid="{00000000-0005-0000-0000-0000EA290000}"/>
    <cellStyle name="SAPBEXexcCritical5 15 2 4 2" xfId="21646" xr:uid="{44F67284-419A-4890-99CD-890F07E961F4}"/>
    <cellStyle name="SAPBEXexcCritical5 15 2 5" xfId="10247" xr:uid="{00000000-0005-0000-0000-0000EB290000}"/>
    <cellStyle name="SAPBEXexcCritical5 15 2 5 2" xfId="21647" xr:uid="{44E14F8C-8600-49DC-B346-D4839B98323B}"/>
    <cellStyle name="SAPBEXexcCritical5 15 2 6" xfId="21643" xr:uid="{38C0A48D-12B5-4AD0-8ACA-102C8E851E5E}"/>
    <cellStyle name="SAPBEXexcCritical5 15 3" xfId="10248" xr:uid="{00000000-0005-0000-0000-0000EC290000}"/>
    <cellStyle name="SAPBEXexcCritical5 15 3 2" xfId="21648" xr:uid="{991C8E11-DE17-499F-9CF4-2E3DB1AC0674}"/>
    <cellStyle name="SAPBEXexcCritical5 15 4" xfId="10249" xr:uid="{00000000-0005-0000-0000-0000ED290000}"/>
    <cellStyle name="SAPBEXexcCritical5 15 4 2" xfId="21649" xr:uid="{49E7B095-1456-4F09-8B0F-22C8EDB0862F}"/>
    <cellStyle name="SAPBEXexcCritical5 15 5" xfId="10250" xr:uid="{00000000-0005-0000-0000-0000EE290000}"/>
    <cellStyle name="SAPBEXexcCritical5 15 5 2" xfId="21650" xr:uid="{094E0D50-1934-4E19-89E3-7F1C4C069AC1}"/>
    <cellStyle name="SAPBEXexcCritical5 15 6" xfId="10251" xr:uid="{00000000-0005-0000-0000-0000EF290000}"/>
    <cellStyle name="SAPBEXexcCritical5 15 6 2" xfId="21651" xr:uid="{86579663-A7A5-4A7F-A5B5-B5512FD2CA47}"/>
    <cellStyle name="SAPBEXexcCritical5 15 7" xfId="21642" xr:uid="{2CFBB372-8AAD-4613-87DD-58BBD2841CD9}"/>
    <cellStyle name="SAPBEXexcCritical5 16" xfId="10252" xr:uid="{00000000-0005-0000-0000-0000F0290000}"/>
    <cellStyle name="SAPBEXexcCritical5 16 2" xfId="21652" xr:uid="{A7E18CFD-E5DF-4BCF-A5B0-CA4B025D5767}"/>
    <cellStyle name="SAPBEXexcCritical5 17" xfId="10253" xr:uid="{00000000-0005-0000-0000-0000F1290000}"/>
    <cellStyle name="SAPBEXexcCritical5 17 2" xfId="21653" xr:uid="{B540674A-3D73-4132-BEF9-B4F5A006B565}"/>
    <cellStyle name="SAPBEXexcCritical5 18" xfId="10254" xr:uid="{00000000-0005-0000-0000-0000F2290000}"/>
    <cellStyle name="SAPBEXexcCritical5 18 2" xfId="21654" xr:uid="{65124D2D-830D-44B6-8521-46A8D5CD5E95}"/>
    <cellStyle name="SAPBEXexcCritical5 19" xfId="10255" xr:uid="{00000000-0005-0000-0000-0000F3290000}"/>
    <cellStyle name="SAPBEXexcCritical5 19 2" xfId="21655" xr:uid="{63718563-D47D-4070-9EFF-C84A8A6E9581}"/>
    <cellStyle name="SAPBEXexcCritical5 2" xfId="10256" xr:uid="{00000000-0005-0000-0000-0000F4290000}"/>
    <cellStyle name="SAPBEXexcCritical5 2 2" xfId="10257" xr:uid="{00000000-0005-0000-0000-0000F5290000}"/>
    <cellStyle name="SAPBEXexcCritical5 2 2 2" xfId="10258" xr:uid="{00000000-0005-0000-0000-0000F6290000}"/>
    <cellStyle name="SAPBEXexcCritical5 2 2 2 2" xfId="21658" xr:uid="{F36157D4-EE9A-4006-9121-67A36682E56D}"/>
    <cellStyle name="SAPBEXexcCritical5 2 2 3" xfId="10259" xr:uid="{00000000-0005-0000-0000-0000F7290000}"/>
    <cellStyle name="SAPBEXexcCritical5 2 2 3 2" xfId="21659" xr:uid="{1805D964-A0CB-4C30-8D72-1DDEA8D7FCDF}"/>
    <cellStyle name="SAPBEXexcCritical5 2 2 4" xfId="10260" xr:uid="{00000000-0005-0000-0000-0000F8290000}"/>
    <cellStyle name="SAPBEXexcCritical5 2 2 4 2" xfId="21660" xr:uid="{519D31C4-4BF6-41B3-9230-AA084A4E4C5C}"/>
    <cellStyle name="SAPBEXexcCritical5 2 2 5" xfId="10261" xr:uid="{00000000-0005-0000-0000-0000F9290000}"/>
    <cellStyle name="SAPBEXexcCritical5 2 2 5 2" xfId="21661" xr:uid="{7DB12F1F-C95D-473A-A5CE-E1DB671BD7B7}"/>
    <cellStyle name="SAPBEXexcCritical5 2 2 6" xfId="21657" xr:uid="{308C031D-8D80-46E5-897C-2D3AA0C06940}"/>
    <cellStyle name="SAPBEXexcCritical5 2 3" xfId="10262" xr:uid="{00000000-0005-0000-0000-0000FA290000}"/>
    <cellStyle name="SAPBEXexcCritical5 2 3 2" xfId="21662" xr:uid="{337BD502-0C18-431E-A8C4-073047FD8100}"/>
    <cellStyle name="SAPBEXexcCritical5 2 4" xfId="10263" xr:uid="{00000000-0005-0000-0000-0000FB290000}"/>
    <cellStyle name="SAPBEXexcCritical5 2 4 2" xfId="21663" xr:uid="{E2B441F0-00AD-41F3-974E-CECFB8721758}"/>
    <cellStyle name="SAPBEXexcCritical5 2 5" xfId="10264" xr:uid="{00000000-0005-0000-0000-0000FC290000}"/>
    <cellStyle name="SAPBEXexcCritical5 2 5 2" xfId="21664" xr:uid="{8CDC4C1C-A429-418C-9849-C0D868D400DF}"/>
    <cellStyle name="SAPBEXexcCritical5 2 6" xfId="10265" xr:uid="{00000000-0005-0000-0000-0000FD290000}"/>
    <cellStyle name="SAPBEXexcCritical5 2 6 2" xfId="21665" xr:uid="{AE0CF9D5-B2F5-42A0-8E2F-021885474EEF}"/>
    <cellStyle name="SAPBEXexcCritical5 2 7" xfId="21656" xr:uid="{8C7082B8-7936-43D2-BDE4-2D06248EBE8D}"/>
    <cellStyle name="SAPBEXexcCritical5 20" xfId="15026" xr:uid="{00000000-0005-0000-0000-0000FE290000}"/>
    <cellStyle name="SAPBEXexcCritical5 20 2" xfId="25756" xr:uid="{18A7581F-2CBB-4B6E-A51C-9312175CE50A}"/>
    <cellStyle name="SAPBEXexcCritical5 21" xfId="21591" xr:uid="{C78B239B-8469-4881-96A8-96512C5CD953}"/>
    <cellStyle name="SAPBEXexcCritical5 3" xfId="10266" xr:uid="{00000000-0005-0000-0000-0000FF290000}"/>
    <cellStyle name="SAPBEXexcCritical5 3 2" xfId="10267" xr:uid="{00000000-0005-0000-0000-0000002A0000}"/>
    <cellStyle name="SAPBEXexcCritical5 3 2 2" xfId="10268" xr:uid="{00000000-0005-0000-0000-0000012A0000}"/>
    <cellStyle name="SAPBEXexcCritical5 3 2 2 2" xfId="21668" xr:uid="{0D1FE760-224F-4EF1-8F6A-3E497127AE28}"/>
    <cellStyle name="SAPBEXexcCritical5 3 2 3" xfId="10269" xr:uid="{00000000-0005-0000-0000-0000022A0000}"/>
    <cellStyle name="SAPBEXexcCritical5 3 2 3 2" xfId="21669" xr:uid="{8B21088D-7054-43BF-B7A1-BE1060FA09EB}"/>
    <cellStyle name="SAPBEXexcCritical5 3 2 4" xfId="10270" xr:uid="{00000000-0005-0000-0000-0000032A0000}"/>
    <cellStyle name="SAPBEXexcCritical5 3 2 4 2" xfId="21670" xr:uid="{107E8BD3-7E8B-450B-B9F8-59E4C65D7966}"/>
    <cellStyle name="SAPBEXexcCritical5 3 2 5" xfId="10271" xr:uid="{00000000-0005-0000-0000-0000042A0000}"/>
    <cellStyle name="SAPBEXexcCritical5 3 2 5 2" xfId="21671" xr:uid="{5AD0BB2E-E74C-4E5B-8C76-3AD8999B5DE9}"/>
    <cellStyle name="SAPBEXexcCritical5 3 2 6" xfId="21667" xr:uid="{6473AB73-428F-4C25-919F-66A0F52FC106}"/>
    <cellStyle name="SAPBEXexcCritical5 3 3" xfId="10272" xr:uid="{00000000-0005-0000-0000-0000052A0000}"/>
    <cellStyle name="SAPBEXexcCritical5 3 3 2" xfId="21672" xr:uid="{178D9B7E-08B1-4670-B754-C2CF3327C63B}"/>
    <cellStyle name="SAPBEXexcCritical5 3 4" xfId="10273" xr:uid="{00000000-0005-0000-0000-0000062A0000}"/>
    <cellStyle name="SAPBEXexcCritical5 3 4 2" xfId="21673" xr:uid="{9379C481-F48A-4BB9-B2AB-A437152EFE3D}"/>
    <cellStyle name="SAPBEXexcCritical5 3 5" xfId="10274" xr:uid="{00000000-0005-0000-0000-0000072A0000}"/>
    <cellStyle name="SAPBEXexcCritical5 3 5 2" xfId="21674" xr:uid="{191BFD3C-3670-4794-A191-7AC42706A199}"/>
    <cellStyle name="SAPBEXexcCritical5 3 6" xfId="10275" xr:uid="{00000000-0005-0000-0000-0000082A0000}"/>
    <cellStyle name="SAPBEXexcCritical5 3 6 2" xfId="21675" xr:uid="{7BE581B3-7704-4C16-BA6F-C82F961F9170}"/>
    <cellStyle name="SAPBEXexcCritical5 3 7" xfId="21666" xr:uid="{321B48B4-5505-4681-809D-408030958DF3}"/>
    <cellStyle name="SAPBEXexcCritical5 4" xfId="10276" xr:uid="{00000000-0005-0000-0000-0000092A0000}"/>
    <cellStyle name="SAPBEXexcCritical5 4 2" xfId="10277" xr:uid="{00000000-0005-0000-0000-00000A2A0000}"/>
    <cellStyle name="SAPBEXexcCritical5 4 2 2" xfId="10278" xr:uid="{00000000-0005-0000-0000-00000B2A0000}"/>
    <cellStyle name="SAPBEXexcCritical5 4 2 2 2" xfId="21678" xr:uid="{BA7A51CD-E6AD-4E7F-A391-276EBD96986C}"/>
    <cellStyle name="SAPBEXexcCritical5 4 2 3" xfId="10279" xr:uid="{00000000-0005-0000-0000-00000C2A0000}"/>
    <cellStyle name="SAPBEXexcCritical5 4 2 3 2" xfId="21679" xr:uid="{95EFCE9A-17B5-4741-9C28-CA8FA14ED81E}"/>
    <cellStyle name="SAPBEXexcCritical5 4 2 4" xfId="10280" xr:uid="{00000000-0005-0000-0000-00000D2A0000}"/>
    <cellStyle name="SAPBEXexcCritical5 4 2 4 2" xfId="21680" xr:uid="{8FC40637-D865-41F0-AE16-B6EEAE359043}"/>
    <cellStyle name="SAPBEXexcCritical5 4 2 5" xfId="10281" xr:uid="{00000000-0005-0000-0000-00000E2A0000}"/>
    <cellStyle name="SAPBEXexcCritical5 4 2 5 2" xfId="21681" xr:uid="{2F28803D-BB94-4411-9AC9-5AB7E1A533F9}"/>
    <cellStyle name="SAPBEXexcCritical5 4 2 6" xfId="21677" xr:uid="{3AC5E2FA-8AAC-4FDF-A34E-FBE029EC6F48}"/>
    <cellStyle name="SAPBEXexcCritical5 4 3" xfId="10282" xr:uid="{00000000-0005-0000-0000-00000F2A0000}"/>
    <cellStyle name="SAPBEXexcCritical5 4 3 2" xfId="21682" xr:uid="{0333AB6D-9B20-4176-9BFC-F2A7883877ED}"/>
    <cellStyle name="SAPBEXexcCritical5 4 4" xfId="10283" xr:uid="{00000000-0005-0000-0000-0000102A0000}"/>
    <cellStyle name="SAPBEXexcCritical5 4 4 2" xfId="21683" xr:uid="{313DA92D-E6A5-43AF-9BF5-332F67208F70}"/>
    <cellStyle name="SAPBEXexcCritical5 4 5" xfId="10284" xr:uid="{00000000-0005-0000-0000-0000112A0000}"/>
    <cellStyle name="SAPBEXexcCritical5 4 5 2" xfId="21684" xr:uid="{796142F5-EB07-4331-9390-67CBBA4C84AC}"/>
    <cellStyle name="SAPBEXexcCritical5 4 6" xfId="10285" xr:uid="{00000000-0005-0000-0000-0000122A0000}"/>
    <cellStyle name="SAPBEXexcCritical5 4 6 2" xfId="21685" xr:uid="{B05735EA-B0F4-43B8-8468-5943BE844D56}"/>
    <cellStyle name="SAPBEXexcCritical5 4 7" xfId="21676" xr:uid="{19AF70F6-2978-4BD3-AB0F-5B2F2ABEC6C6}"/>
    <cellStyle name="SAPBEXexcCritical5 5" xfId="10286" xr:uid="{00000000-0005-0000-0000-0000132A0000}"/>
    <cellStyle name="SAPBEXexcCritical5 5 2" xfId="10287" xr:uid="{00000000-0005-0000-0000-0000142A0000}"/>
    <cellStyle name="SAPBEXexcCritical5 5 2 2" xfId="10288" xr:uid="{00000000-0005-0000-0000-0000152A0000}"/>
    <cellStyle name="SAPBEXexcCritical5 5 2 2 2" xfId="21688" xr:uid="{01EA14E8-D59D-46B2-B2E0-D6290FA664E9}"/>
    <cellStyle name="SAPBEXexcCritical5 5 2 3" xfId="10289" xr:uid="{00000000-0005-0000-0000-0000162A0000}"/>
    <cellStyle name="SAPBEXexcCritical5 5 2 3 2" xfId="21689" xr:uid="{FB77D299-52D9-43DE-999F-86CED5B8671F}"/>
    <cellStyle name="SAPBEXexcCritical5 5 2 4" xfId="10290" xr:uid="{00000000-0005-0000-0000-0000172A0000}"/>
    <cellStyle name="SAPBEXexcCritical5 5 2 4 2" xfId="21690" xr:uid="{91586749-9E9B-4A6F-86C6-5C46AD455335}"/>
    <cellStyle name="SAPBEXexcCritical5 5 2 5" xfId="10291" xr:uid="{00000000-0005-0000-0000-0000182A0000}"/>
    <cellStyle name="SAPBEXexcCritical5 5 2 5 2" xfId="21691" xr:uid="{58B685E2-FFF9-40B3-AB65-416D3D500695}"/>
    <cellStyle name="SAPBEXexcCritical5 5 2 6" xfId="21687" xr:uid="{ED087051-5D77-4B00-BEB1-2A1A040D5782}"/>
    <cellStyle name="SAPBEXexcCritical5 5 3" xfId="10292" xr:uid="{00000000-0005-0000-0000-0000192A0000}"/>
    <cellStyle name="SAPBEXexcCritical5 5 3 2" xfId="21692" xr:uid="{AC3FFBC9-EFFB-4A26-960F-04AB21DBF14B}"/>
    <cellStyle name="SAPBEXexcCritical5 5 4" xfId="10293" xr:uid="{00000000-0005-0000-0000-00001A2A0000}"/>
    <cellStyle name="SAPBEXexcCritical5 5 4 2" xfId="21693" xr:uid="{3EF468BE-7DD4-4E12-BFAD-AC6FDE37586A}"/>
    <cellStyle name="SAPBEXexcCritical5 5 5" xfId="10294" xr:uid="{00000000-0005-0000-0000-00001B2A0000}"/>
    <cellStyle name="SAPBEXexcCritical5 5 5 2" xfId="21694" xr:uid="{AF688D59-CC86-42A4-8018-377CAC722FF0}"/>
    <cellStyle name="SAPBEXexcCritical5 5 6" xfId="10295" xr:uid="{00000000-0005-0000-0000-00001C2A0000}"/>
    <cellStyle name="SAPBEXexcCritical5 5 6 2" xfId="21695" xr:uid="{14D7AD24-F382-484E-A407-C797B0E02067}"/>
    <cellStyle name="SAPBEXexcCritical5 5 7" xfId="21686" xr:uid="{68054A93-44FC-45B7-A8E0-2DF83F560937}"/>
    <cellStyle name="SAPBEXexcCritical5 6" xfId="10296" xr:uid="{00000000-0005-0000-0000-00001D2A0000}"/>
    <cellStyle name="SAPBEXexcCritical5 6 2" xfId="10297" xr:uid="{00000000-0005-0000-0000-00001E2A0000}"/>
    <cellStyle name="SAPBEXexcCritical5 6 2 2" xfId="10298" xr:uid="{00000000-0005-0000-0000-00001F2A0000}"/>
    <cellStyle name="SAPBEXexcCritical5 6 2 2 2" xfId="21698" xr:uid="{36A18206-B81F-44E5-9363-F7796FADAB2A}"/>
    <cellStyle name="SAPBEXexcCritical5 6 2 3" xfId="10299" xr:uid="{00000000-0005-0000-0000-0000202A0000}"/>
    <cellStyle name="SAPBEXexcCritical5 6 2 3 2" xfId="21699" xr:uid="{9AE956A3-CAF2-41F4-9B2C-96D8630C6510}"/>
    <cellStyle name="SAPBEXexcCritical5 6 2 4" xfId="10300" xr:uid="{00000000-0005-0000-0000-0000212A0000}"/>
    <cellStyle name="SAPBEXexcCritical5 6 2 4 2" xfId="21700" xr:uid="{38708365-740A-433D-9998-072DEA7C4F39}"/>
    <cellStyle name="SAPBEXexcCritical5 6 2 5" xfId="10301" xr:uid="{00000000-0005-0000-0000-0000222A0000}"/>
    <cellStyle name="SAPBEXexcCritical5 6 2 5 2" xfId="21701" xr:uid="{20F7144E-57A5-4FB3-B115-ABFE8CC8E92F}"/>
    <cellStyle name="SAPBEXexcCritical5 6 2 6" xfId="21697" xr:uid="{1F850119-76DD-4ADF-A0BF-E214E25BB740}"/>
    <cellStyle name="SAPBEXexcCritical5 6 3" xfId="10302" xr:uid="{00000000-0005-0000-0000-0000232A0000}"/>
    <cellStyle name="SAPBEXexcCritical5 6 3 2" xfId="21702" xr:uid="{DA9C14FB-15E0-4E44-ADA9-4CE61AD30157}"/>
    <cellStyle name="SAPBEXexcCritical5 6 4" xfId="10303" xr:uid="{00000000-0005-0000-0000-0000242A0000}"/>
    <cellStyle name="SAPBEXexcCritical5 6 4 2" xfId="21703" xr:uid="{4438361D-129F-4EBF-AE47-5F853D525289}"/>
    <cellStyle name="SAPBEXexcCritical5 6 5" xfId="10304" xr:uid="{00000000-0005-0000-0000-0000252A0000}"/>
    <cellStyle name="SAPBEXexcCritical5 6 5 2" xfId="21704" xr:uid="{FF5F34F1-13B1-4185-957D-A63AB3747035}"/>
    <cellStyle name="SAPBEXexcCritical5 6 6" xfId="10305" xr:uid="{00000000-0005-0000-0000-0000262A0000}"/>
    <cellStyle name="SAPBEXexcCritical5 6 6 2" xfId="21705" xr:uid="{FF560E0B-9E52-4414-A18C-9C0E1B373900}"/>
    <cellStyle name="SAPBEXexcCritical5 6 7" xfId="21696" xr:uid="{8F5CB23B-ECF7-4861-A7C7-5515EA7758AE}"/>
    <cellStyle name="SAPBEXexcCritical5 7" xfId="10306" xr:uid="{00000000-0005-0000-0000-0000272A0000}"/>
    <cellStyle name="SAPBEXexcCritical5 7 2" xfId="10307" xr:uid="{00000000-0005-0000-0000-0000282A0000}"/>
    <cellStyle name="SAPBEXexcCritical5 7 2 2" xfId="10308" xr:uid="{00000000-0005-0000-0000-0000292A0000}"/>
    <cellStyle name="SAPBEXexcCritical5 7 2 2 2" xfId="21708" xr:uid="{1362D55E-B119-4018-9933-FE0991216E09}"/>
    <cellStyle name="SAPBEXexcCritical5 7 2 3" xfId="10309" xr:uid="{00000000-0005-0000-0000-00002A2A0000}"/>
    <cellStyle name="SAPBEXexcCritical5 7 2 3 2" xfId="21709" xr:uid="{1BB25AAF-317F-4099-99F1-C7FB2447C7CF}"/>
    <cellStyle name="SAPBEXexcCritical5 7 2 4" xfId="10310" xr:uid="{00000000-0005-0000-0000-00002B2A0000}"/>
    <cellStyle name="SAPBEXexcCritical5 7 2 4 2" xfId="21710" xr:uid="{BB1847F2-2457-4837-93DD-63B354A9F6D2}"/>
    <cellStyle name="SAPBEXexcCritical5 7 2 5" xfId="10311" xr:uid="{00000000-0005-0000-0000-00002C2A0000}"/>
    <cellStyle name="SAPBEXexcCritical5 7 2 5 2" xfId="21711" xr:uid="{7F969A44-0D10-469D-BA3A-07D5C27C9C3E}"/>
    <cellStyle name="SAPBEXexcCritical5 7 2 6" xfId="21707" xr:uid="{A1D7A168-0F09-4AB8-9D36-C1A0E899BBD4}"/>
    <cellStyle name="SAPBEXexcCritical5 7 3" xfId="10312" xr:uid="{00000000-0005-0000-0000-00002D2A0000}"/>
    <cellStyle name="SAPBEXexcCritical5 7 3 2" xfId="21712" xr:uid="{9A2249E1-2406-4ADA-982E-8D5C75242C14}"/>
    <cellStyle name="SAPBEXexcCritical5 7 4" xfId="10313" xr:uid="{00000000-0005-0000-0000-00002E2A0000}"/>
    <cellStyle name="SAPBEXexcCritical5 7 4 2" xfId="21713" xr:uid="{748DED84-6E34-456E-B933-7CE2473E2A1B}"/>
    <cellStyle name="SAPBEXexcCritical5 7 5" xfId="10314" xr:uid="{00000000-0005-0000-0000-00002F2A0000}"/>
    <cellStyle name="SAPBEXexcCritical5 7 5 2" xfId="21714" xr:uid="{5632A386-48D0-4DD1-A6C7-239DB14F456B}"/>
    <cellStyle name="SAPBEXexcCritical5 7 6" xfId="10315" xr:uid="{00000000-0005-0000-0000-0000302A0000}"/>
    <cellStyle name="SAPBEXexcCritical5 7 6 2" xfId="21715" xr:uid="{CE693969-1F1F-41C2-9364-FBED776B0BA2}"/>
    <cellStyle name="SAPBEXexcCritical5 7 7" xfId="21706" xr:uid="{16381629-8043-4AFB-B1A8-357F85448EAA}"/>
    <cellStyle name="SAPBEXexcCritical5 8" xfId="10316" xr:uid="{00000000-0005-0000-0000-0000312A0000}"/>
    <cellStyle name="SAPBEXexcCritical5 8 2" xfId="10317" xr:uid="{00000000-0005-0000-0000-0000322A0000}"/>
    <cellStyle name="SAPBEXexcCritical5 8 2 2" xfId="10318" xr:uid="{00000000-0005-0000-0000-0000332A0000}"/>
    <cellStyle name="SAPBEXexcCritical5 8 2 2 2" xfId="21718" xr:uid="{233402DC-A2DA-47A8-B286-F552A46B8660}"/>
    <cellStyle name="SAPBEXexcCritical5 8 2 3" xfId="10319" xr:uid="{00000000-0005-0000-0000-0000342A0000}"/>
    <cellStyle name="SAPBEXexcCritical5 8 2 3 2" xfId="21719" xr:uid="{D6DE0A59-54FE-4B96-B459-57ED63C6B8B7}"/>
    <cellStyle name="SAPBEXexcCritical5 8 2 4" xfId="10320" xr:uid="{00000000-0005-0000-0000-0000352A0000}"/>
    <cellStyle name="SAPBEXexcCritical5 8 2 4 2" xfId="21720" xr:uid="{1DA76F5E-C083-4326-926E-33D3FFEC3EFF}"/>
    <cellStyle name="SAPBEXexcCritical5 8 2 5" xfId="10321" xr:uid="{00000000-0005-0000-0000-0000362A0000}"/>
    <cellStyle name="SAPBEXexcCritical5 8 2 5 2" xfId="21721" xr:uid="{5D3B83BB-E3C0-4680-8A1B-E127F94C9C1C}"/>
    <cellStyle name="SAPBEXexcCritical5 8 2 6" xfId="21717" xr:uid="{7BF67999-1DDC-4F09-8BDF-923EF12D82FD}"/>
    <cellStyle name="SAPBEXexcCritical5 8 3" xfId="10322" xr:uid="{00000000-0005-0000-0000-0000372A0000}"/>
    <cellStyle name="SAPBEXexcCritical5 8 3 2" xfId="21722" xr:uid="{9AA071BF-7A8B-40E3-992F-D06D653D36D0}"/>
    <cellStyle name="SAPBEXexcCritical5 8 4" xfId="10323" xr:uid="{00000000-0005-0000-0000-0000382A0000}"/>
    <cellStyle name="SAPBEXexcCritical5 8 4 2" xfId="21723" xr:uid="{3A827D1E-6628-4B04-B513-BFCD881A71D7}"/>
    <cellStyle name="SAPBEXexcCritical5 8 5" xfId="10324" xr:uid="{00000000-0005-0000-0000-0000392A0000}"/>
    <cellStyle name="SAPBEXexcCritical5 8 5 2" xfId="21724" xr:uid="{C73F3614-24A0-439C-8DF9-1978EDEB6879}"/>
    <cellStyle name="SAPBEXexcCritical5 8 6" xfId="10325" xr:uid="{00000000-0005-0000-0000-00003A2A0000}"/>
    <cellStyle name="SAPBEXexcCritical5 8 6 2" xfId="21725" xr:uid="{21C16AD5-ADE3-43F8-9FC8-FAAC1FC55247}"/>
    <cellStyle name="SAPBEXexcCritical5 8 7" xfId="21716" xr:uid="{E01E4938-6A79-42EA-AB75-9D2EB0B15D74}"/>
    <cellStyle name="SAPBEXexcCritical5 9" xfId="10326" xr:uid="{00000000-0005-0000-0000-00003B2A0000}"/>
    <cellStyle name="SAPBEXexcCritical5 9 2" xfId="10327" xr:uid="{00000000-0005-0000-0000-00003C2A0000}"/>
    <cellStyle name="SAPBEXexcCritical5 9 2 2" xfId="10328" xr:uid="{00000000-0005-0000-0000-00003D2A0000}"/>
    <cellStyle name="SAPBEXexcCritical5 9 2 2 2" xfId="21728" xr:uid="{BFF84814-FF22-4E16-AA8F-52A9D7DEC857}"/>
    <cellStyle name="SAPBEXexcCritical5 9 2 3" xfId="10329" xr:uid="{00000000-0005-0000-0000-00003E2A0000}"/>
    <cellStyle name="SAPBEXexcCritical5 9 2 3 2" xfId="21729" xr:uid="{2950D3C2-080B-4996-ABB3-431456550478}"/>
    <cellStyle name="SAPBEXexcCritical5 9 2 4" xfId="10330" xr:uid="{00000000-0005-0000-0000-00003F2A0000}"/>
    <cellStyle name="SAPBEXexcCritical5 9 2 4 2" xfId="21730" xr:uid="{65FF839D-3EB8-4EAE-852A-428103A06E44}"/>
    <cellStyle name="SAPBEXexcCritical5 9 2 5" xfId="10331" xr:uid="{00000000-0005-0000-0000-0000402A0000}"/>
    <cellStyle name="SAPBEXexcCritical5 9 2 5 2" xfId="21731" xr:uid="{086CF858-329E-43BB-8402-5BA1CE6D6904}"/>
    <cellStyle name="SAPBEXexcCritical5 9 2 6" xfId="21727" xr:uid="{2B34D36E-47AB-47FB-BF78-ACC7E593699E}"/>
    <cellStyle name="SAPBEXexcCritical5 9 3" xfId="10332" xr:uid="{00000000-0005-0000-0000-0000412A0000}"/>
    <cellStyle name="SAPBEXexcCritical5 9 3 2" xfId="21732" xr:uid="{31FDAE51-86C4-47B9-8F7F-8031ED5A381C}"/>
    <cellStyle name="SAPBEXexcCritical5 9 4" xfId="10333" xr:uid="{00000000-0005-0000-0000-0000422A0000}"/>
    <cellStyle name="SAPBEXexcCritical5 9 4 2" xfId="21733" xr:uid="{57AECECE-2557-4B5A-9F0D-1D11C3C825A0}"/>
    <cellStyle name="SAPBEXexcCritical5 9 5" xfId="10334" xr:uid="{00000000-0005-0000-0000-0000432A0000}"/>
    <cellStyle name="SAPBEXexcCritical5 9 5 2" xfId="21734" xr:uid="{91C6A1EC-9A52-4AE4-BEB8-40EE63B7F848}"/>
    <cellStyle name="SAPBEXexcCritical5 9 6" xfId="10335" xr:uid="{00000000-0005-0000-0000-0000442A0000}"/>
    <cellStyle name="SAPBEXexcCritical5 9 6 2" xfId="21735" xr:uid="{F7C5A59A-9EE6-492B-941C-AA56AA3BF70B}"/>
    <cellStyle name="SAPBEXexcCritical5 9 7" xfId="21726" xr:uid="{33362064-94A5-46C4-AB36-0DD8B1BFBCE1}"/>
    <cellStyle name="SAPBEXexcCritical5_KTR An-Abflug" xfId="14858" xr:uid="{00000000-0005-0000-0000-0000452A0000}"/>
    <cellStyle name="SAPBEXexcCritical6" xfId="10336" xr:uid="{00000000-0005-0000-0000-0000462A0000}"/>
    <cellStyle name="SAPBEXexcCritical6 10" xfId="10337" xr:uid="{00000000-0005-0000-0000-0000472A0000}"/>
    <cellStyle name="SAPBEXexcCritical6 10 2" xfId="10338" xr:uid="{00000000-0005-0000-0000-0000482A0000}"/>
    <cellStyle name="SAPBEXexcCritical6 10 2 2" xfId="10339" xr:uid="{00000000-0005-0000-0000-0000492A0000}"/>
    <cellStyle name="SAPBEXexcCritical6 10 2 2 2" xfId="21739" xr:uid="{C3E851BA-A973-4C10-B93E-D89418BC4BF7}"/>
    <cellStyle name="SAPBEXexcCritical6 10 2 3" xfId="10340" xr:uid="{00000000-0005-0000-0000-00004A2A0000}"/>
    <cellStyle name="SAPBEXexcCritical6 10 2 3 2" xfId="21740" xr:uid="{066FAA64-3FDB-4471-B539-F14AB2F33F22}"/>
    <cellStyle name="SAPBEXexcCritical6 10 2 4" xfId="10341" xr:uid="{00000000-0005-0000-0000-00004B2A0000}"/>
    <cellStyle name="SAPBEXexcCritical6 10 2 4 2" xfId="21741" xr:uid="{D5F1C910-EB2F-4982-AC2C-91590F6E3CA8}"/>
    <cellStyle name="SAPBEXexcCritical6 10 2 5" xfId="10342" xr:uid="{00000000-0005-0000-0000-00004C2A0000}"/>
    <cellStyle name="SAPBEXexcCritical6 10 2 5 2" xfId="21742" xr:uid="{8514ABA8-46DA-47BE-8993-7AC4F148EA31}"/>
    <cellStyle name="SAPBEXexcCritical6 10 2 6" xfId="21738" xr:uid="{F37327A2-E3BB-4167-BEF6-888822DD1041}"/>
    <cellStyle name="SAPBEXexcCritical6 10 3" xfId="10343" xr:uid="{00000000-0005-0000-0000-00004D2A0000}"/>
    <cellStyle name="SAPBEXexcCritical6 10 3 2" xfId="21743" xr:uid="{C137E9E7-219C-45ED-AC67-9EBC35429146}"/>
    <cellStyle name="SAPBEXexcCritical6 10 4" xfId="10344" xr:uid="{00000000-0005-0000-0000-00004E2A0000}"/>
    <cellStyle name="SAPBEXexcCritical6 10 4 2" xfId="21744" xr:uid="{1DAB0A73-AAB8-4CC8-AD92-AF5804D0F651}"/>
    <cellStyle name="SAPBEXexcCritical6 10 5" xfId="10345" xr:uid="{00000000-0005-0000-0000-00004F2A0000}"/>
    <cellStyle name="SAPBEXexcCritical6 10 5 2" xfId="21745" xr:uid="{1508E099-706F-4505-920C-B195DA322C7C}"/>
    <cellStyle name="SAPBEXexcCritical6 10 6" xfId="10346" xr:uid="{00000000-0005-0000-0000-0000502A0000}"/>
    <cellStyle name="SAPBEXexcCritical6 10 6 2" xfId="21746" xr:uid="{FA2B0A12-67C8-4DE7-A76B-4F7C547DF7AA}"/>
    <cellStyle name="SAPBEXexcCritical6 10 7" xfId="21737" xr:uid="{8E3D2410-4FAB-4C82-8CA9-18319386CBE7}"/>
    <cellStyle name="SAPBEXexcCritical6 11" xfId="10347" xr:uid="{00000000-0005-0000-0000-0000512A0000}"/>
    <cellStyle name="SAPBEXexcCritical6 11 2" xfId="10348" xr:uid="{00000000-0005-0000-0000-0000522A0000}"/>
    <cellStyle name="SAPBEXexcCritical6 11 2 2" xfId="10349" xr:uid="{00000000-0005-0000-0000-0000532A0000}"/>
    <cellStyle name="SAPBEXexcCritical6 11 2 2 2" xfId="21749" xr:uid="{A88489A2-D974-4E7F-8F81-E7BA56D1954A}"/>
    <cellStyle name="SAPBEXexcCritical6 11 2 3" xfId="10350" xr:uid="{00000000-0005-0000-0000-0000542A0000}"/>
    <cellStyle name="SAPBEXexcCritical6 11 2 3 2" xfId="21750" xr:uid="{F7E988EA-80CB-4193-8C59-ED50ED85D8AA}"/>
    <cellStyle name="SAPBEXexcCritical6 11 2 4" xfId="10351" xr:uid="{00000000-0005-0000-0000-0000552A0000}"/>
    <cellStyle name="SAPBEXexcCritical6 11 2 4 2" xfId="21751" xr:uid="{4AAF3EBC-69CB-4D31-BDBE-5B79F5C84213}"/>
    <cellStyle name="SAPBEXexcCritical6 11 2 5" xfId="10352" xr:uid="{00000000-0005-0000-0000-0000562A0000}"/>
    <cellStyle name="SAPBEXexcCritical6 11 2 5 2" xfId="21752" xr:uid="{CDEEEB26-EF74-43AE-B08B-13FB0FC44A28}"/>
    <cellStyle name="SAPBEXexcCritical6 11 2 6" xfId="21748" xr:uid="{77E094E2-DB56-4596-AF0B-29A7D7B954BA}"/>
    <cellStyle name="SAPBEXexcCritical6 11 3" xfId="10353" xr:uid="{00000000-0005-0000-0000-0000572A0000}"/>
    <cellStyle name="SAPBEXexcCritical6 11 3 2" xfId="21753" xr:uid="{C6066763-153E-42CF-84B1-C6D518F3BA45}"/>
    <cellStyle name="SAPBEXexcCritical6 11 4" xfId="10354" xr:uid="{00000000-0005-0000-0000-0000582A0000}"/>
    <cellStyle name="SAPBEXexcCritical6 11 4 2" xfId="21754" xr:uid="{6DA424EF-CA69-421E-8D7D-3D1606D36F2C}"/>
    <cellStyle name="SAPBEXexcCritical6 11 5" xfId="10355" xr:uid="{00000000-0005-0000-0000-0000592A0000}"/>
    <cellStyle name="SAPBEXexcCritical6 11 5 2" xfId="21755" xr:uid="{D972B9C3-8EB7-4A01-BF4B-3EFEDF2DF118}"/>
    <cellStyle name="SAPBEXexcCritical6 11 6" xfId="10356" xr:uid="{00000000-0005-0000-0000-00005A2A0000}"/>
    <cellStyle name="SAPBEXexcCritical6 11 6 2" xfId="21756" xr:uid="{B134943E-C8CE-4C5F-A61A-D381ADF103B7}"/>
    <cellStyle name="SAPBEXexcCritical6 11 7" xfId="21747" xr:uid="{A15CB41C-9B74-413F-917C-6BB9EF81D754}"/>
    <cellStyle name="SAPBEXexcCritical6 12" xfId="10357" xr:uid="{00000000-0005-0000-0000-00005B2A0000}"/>
    <cellStyle name="SAPBEXexcCritical6 12 2" xfId="10358" xr:uid="{00000000-0005-0000-0000-00005C2A0000}"/>
    <cellStyle name="SAPBEXexcCritical6 12 2 2" xfId="10359" xr:uid="{00000000-0005-0000-0000-00005D2A0000}"/>
    <cellStyle name="SAPBEXexcCritical6 12 2 2 2" xfId="21759" xr:uid="{87F20364-09B4-4C7F-ABF3-2723577FD3FD}"/>
    <cellStyle name="SAPBEXexcCritical6 12 2 3" xfId="10360" xr:uid="{00000000-0005-0000-0000-00005E2A0000}"/>
    <cellStyle name="SAPBEXexcCritical6 12 2 3 2" xfId="21760" xr:uid="{9372C8B4-06FA-4BDD-BEFD-EDC0103F78B6}"/>
    <cellStyle name="SAPBEXexcCritical6 12 2 4" xfId="10361" xr:uid="{00000000-0005-0000-0000-00005F2A0000}"/>
    <cellStyle name="SAPBEXexcCritical6 12 2 4 2" xfId="21761" xr:uid="{513B89FD-4DD1-47E6-811F-09E89A06178A}"/>
    <cellStyle name="SAPBEXexcCritical6 12 2 5" xfId="10362" xr:uid="{00000000-0005-0000-0000-0000602A0000}"/>
    <cellStyle name="SAPBEXexcCritical6 12 2 5 2" xfId="21762" xr:uid="{77560B00-E9E2-47E0-8FA0-FC5100B9B34E}"/>
    <cellStyle name="SAPBEXexcCritical6 12 2 6" xfId="21758" xr:uid="{2008A403-A62E-4CF7-BE42-CFCB80F116D6}"/>
    <cellStyle name="SAPBEXexcCritical6 12 3" xfId="10363" xr:uid="{00000000-0005-0000-0000-0000612A0000}"/>
    <cellStyle name="SAPBEXexcCritical6 12 3 2" xfId="21763" xr:uid="{43E6822D-CCF6-405A-A0AC-42E46306FD39}"/>
    <cellStyle name="SAPBEXexcCritical6 12 4" xfId="10364" xr:uid="{00000000-0005-0000-0000-0000622A0000}"/>
    <cellStyle name="SAPBEXexcCritical6 12 4 2" xfId="21764" xr:uid="{CD082CD2-B7E0-4EF3-A26B-1D8687C03202}"/>
    <cellStyle name="SAPBEXexcCritical6 12 5" xfId="10365" xr:uid="{00000000-0005-0000-0000-0000632A0000}"/>
    <cellStyle name="SAPBEXexcCritical6 12 5 2" xfId="21765" xr:uid="{55DF702C-3ED4-4824-B421-E36C3E1E1405}"/>
    <cellStyle name="SAPBEXexcCritical6 12 6" xfId="10366" xr:uid="{00000000-0005-0000-0000-0000642A0000}"/>
    <cellStyle name="SAPBEXexcCritical6 12 6 2" xfId="21766" xr:uid="{758B2CA1-94A7-4B2D-8BF1-AE76F046441A}"/>
    <cellStyle name="SAPBEXexcCritical6 12 7" xfId="21757" xr:uid="{8AB4A778-78E7-463A-93D9-BBC7F3A2690F}"/>
    <cellStyle name="SAPBEXexcCritical6 13" xfId="10367" xr:uid="{00000000-0005-0000-0000-0000652A0000}"/>
    <cellStyle name="SAPBEXexcCritical6 13 2" xfId="10368" xr:uid="{00000000-0005-0000-0000-0000662A0000}"/>
    <cellStyle name="SAPBEXexcCritical6 13 2 2" xfId="10369" xr:uid="{00000000-0005-0000-0000-0000672A0000}"/>
    <cellStyle name="SAPBEXexcCritical6 13 2 2 2" xfId="21769" xr:uid="{0B0A03E8-60B5-4F9A-A274-9304AB8EF605}"/>
    <cellStyle name="SAPBEXexcCritical6 13 2 3" xfId="10370" xr:uid="{00000000-0005-0000-0000-0000682A0000}"/>
    <cellStyle name="SAPBEXexcCritical6 13 2 3 2" xfId="21770" xr:uid="{73A8516B-0EF5-45F6-8956-90B5749E6871}"/>
    <cellStyle name="SAPBEXexcCritical6 13 2 4" xfId="10371" xr:uid="{00000000-0005-0000-0000-0000692A0000}"/>
    <cellStyle name="SAPBEXexcCritical6 13 2 4 2" xfId="21771" xr:uid="{255BA994-4BF5-4F51-9A97-060D9743094E}"/>
    <cellStyle name="SAPBEXexcCritical6 13 2 5" xfId="10372" xr:uid="{00000000-0005-0000-0000-00006A2A0000}"/>
    <cellStyle name="SAPBEXexcCritical6 13 2 5 2" xfId="21772" xr:uid="{F003A0BB-BEC2-48EC-8580-C55DA55553D5}"/>
    <cellStyle name="SAPBEXexcCritical6 13 2 6" xfId="21768" xr:uid="{79467AC4-4E7E-4F8D-AC47-AC57E7ABA438}"/>
    <cellStyle name="SAPBEXexcCritical6 13 3" xfId="10373" xr:uid="{00000000-0005-0000-0000-00006B2A0000}"/>
    <cellStyle name="SAPBEXexcCritical6 13 3 2" xfId="21773" xr:uid="{F512A90D-6A5C-4737-93BB-9EC8E30D767B}"/>
    <cellStyle name="SAPBEXexcCritical6 13 4" xfId="10374" xr:uid="{00000000-0005-0000-0000-00006C2A0000}"/>
    <cellStyle name="SAPBEXexcCritical6 13 4 2" xfId="21774" xr:uid="{EF4F15C1-DEC4-4BDA-9729-5F9ADD22AB81}"/>
    <cellStyle name="SAPBEXexcCritical6 13 5" xfId="10375" xr:uid="{00000000-0005-0000-0000-00006D2A0000}"/>
    <cellStyle name="SAPBEXexcCritical6 13 5 2" xfId="21775" xr:uid="{8FC2B04E-4FDD-49C0-8FAC-F1F30485F990}"/>
    <cellStyle name="SAPBEXexcCritical6 13 6" xfId="10376" xr:uid="{00000000-0005-0000-0000-00006E2A0000}"/>
    <cellStyle name="SAPBEXexcCritical6 13 6 2" xfId="21776" xr:uid="{E1C95967-5B93-413B-B8F6-22F7A6039ECA}"/>
    <cellStyle name="SAPBEXexcCritical6 13 7" xfId="21767" xr:uid="{974F826C-E24A-4F9F-AB61-2BCE3AA8C165}"/>
    <cellStyle name="SAPBEXexcCritical6 14" xfId="10377" xr:uid="{00000000-0005-0000-0000-00006F2A0000}"/>
    <cellStyle name="SAPBEXexcCritical6 14 2" xfId="10378" xr:uid="{00000000-0005-0000-0000-0000702A0000}"/>
    <cellStyle name="SAPBEXexcCritical6 14 2 2" xfId="10379" xr:uid="{00000000-0005-0000-0000-0000712A0000}"/>
    <cellStyle name="SAPBEXexcCritical6 14 2 2 2" xfId="21779" xr:uid="{86CF60A4-E364-4871-9E16-4C407A85E03F}"/>
    <cellStyle name="SAPBEXexcCritical6 14 2 3" xfId="10380" xr:uid="{00000000-0005-0000-0000-0000722A0000}"/>
    <cellStyle name="SAPBEXexcCritical6 14 2 3 2" xfId="21780" xr:uid="{9F10C779-DD4C-4773-81DB-2CDADBF4800A}"/>
    <cellStyle name="SAPBEXexcCritical6 14 2 4" xfId="10381" xr:uid="{00000000-0005-0000-0000-0000732A0000}"/>
    <cellStyle name="SAPBEXexcCritical6 14 2 4 2" xfId="21781" xr:uid="{4D165BA7-299C-44A4-A4A9-42BE221AAC96}"/>
    <cellStyle name="SAPBEXexcCritical6 14 2 5" xfId="10382" xr:uid="{00000000-0005-0000-0000-0000742A0000}"/>
    <cellStyle name="SAPBEXexcCritical6 14 2 5 2" xfId="21782" xr:uid="{8E03083A-7011-4C04-8AB8-974595FF8196}"/>
    <cellStyle name="SAPBEXexcCritical6 14 2 6" xfId="21778" xr:uid="{D3B7DBD7-BF42-4004-B395-178661FB4FB8}"/>
    <cellStyle name="SAPBEXexcCritical6 14 3" xfId="10383" xr:uid="{00000000-0005-0000-0000-0000752A0000}"/>
    <cellStyle name="SAPBEXexcCritical6 14 3 2" xfId="21783" xr:uid="{A34AE783-0F47-466A-96B7-88B0DE747F85}"/>
    <cellStyle name="SAPBEXexcCritical6 14 4" xfId="10384" xr:uid="{00000000-0005-0000-0000-0000762A0000}"/>
    <cellStyle name="SAPBEXexcCritical6 14 4 2" xfId="21784" xr:uid="{6E993BA0-2997-4087-97E2-360425C87A11}"/>
    <cellStyle name="SAPBEXexcCritical6 14 5" xfId="10385" xr:uid="{00000000-0005-0000-0000-0000772A0000}"/>
    <cellStyle name="SAPBEXexcCritical6 14 5 2" xfId="21785" xr:uid="{52A340C9-A70B-436D-BB78-7EF151E6B483}"/>
    <cellStyle name="SAPBEXexcCritical6 14 6" xfId="10386" xr:uid="{00000000-0005-0000-0000-0000782A0000}"/>
    <cellStyle name="SAPBEXexcCritical6 14 6 2" xfId="21786" xr:uid="{9042E00F-8C3D-4907-B809-329DAA7EE534}"/>
    <cellStyle name="SAPBEXexcCritical6 14 7" xfId="21777" xr:uid="{0F83F64E-4D93-4697-8683-9A331605EC04}"/>
    <cellStyle name="SAPBEXexcCritical6 15" xfId="10387" xr:uid="{00000000-0005-0000-0000-0000792A0000}"/>
    <cellStyle name="SAPBEXexcCritical6 15 2" xfId="10388" xr:uid="{00000000-0005-0000-0000-00007A2A0000}"/>
    <cellStyle name="SAPBEXexcCritical6 15 2 2" xfId="10389" xr:uid="{00000000-0005-0000-0000-00007B2A0000}"/>
    <cellStyle name="SAPBEXexcCritical6 15 2 2 2" xfId="21789" xr:uid="{D7FE2B7C-E99C-4399-B009-4E01C53CA5ED}"/>
    <cellStyle name="SAPBEXexcCritical6 15 2 3" xfId="10390" xr:uid="{00000000-0005-0000-0000-00007C2A0000}"/>
    <cellStyle name="SAPBEXexcCritical6 15 2 3 2" xfId="21790" xr:uid="{A90D601C-1E30-49EC-8F91-DDDF635F24F9}"/>
    <cellStyle name="SAPBEXexcCritical6 15 2 4" xfId="10391" xr:uid="{00000000-0005-0000-0000-00007D2A0000}"/>
    <cellStyle name="SAPBEXexcCritical6 15 2 4 2" xfId="21791" xr:uid="{B7A11446-2781-4AC8-9FA4-465DB15D14A0}"/>
    <cellStyle name="SAPBEXexcCritical6 15 2 5" xfId="10392" xr:uid="{00000000-0005-0000-0000-00007E2A0000}"/>
    <cellStyle name="SAPBEXexcCritical6 15 2 5 2" xfId="21792" xr:uid="{C1C6B8C9-C6D0-4101-8E12-4126C1E0E3F1}"/>
    <cellStyle name="SAPBEXexcCritical6 15 2 6" xfId="21788" xr:uid="{BDC74178-11FB-4387-9E63-D1B02F520061}"/>
    <cellStyle name="SAPBEXexcCritical6 15 3" xfId="10393" xr:uid="{00000000-0005-0000-0000-00007F2A0000}"/>
    <cellStyle name="SAPBEXexcCritical6 15 3 2" xfId="21793" xr:uid="{47B4CF99-F9B4-4660-8048-D2E492652866}"/>
    <cellStyle name="SAPBEXexcCritical6 15 4" xfId="10394" xr:uid="{00000000-0005-0000-0000-0000802A0000}"/>
    <cellStyle name="SAPBEXexcCritical6 15 4 2" xfId="21794" xr:uid="{ABB59506-5D61-484E-BC73-781A8CFAC36D}"/>
    <cellStyle name="SAPBEXexcCritical6 15 5" xfId="10395" xr:uid="{00000000-0005-0000-0000-0000812A0000}"/>
    <cellStyle name="SAPBEXexcCritical6 15 5 2" xfId="21795" xr:uid="{3266E6D4-9A64-4FEF-B104-314376A7C9CF}"/>
    <cellStyle name="SAPBEXexcCritical6 15 6" xfId="10396" xr:uid="{00000000-0005-0000-0000-0000822A0000}"/>
    <cellStyle name="SAPBEXexcCritical6 15 6 2" xfId="21796" xr:uid="{743C26D1-072C-41F1-B3FB-E8CBE0EDB9BC}"/>
    <cellStyle name="SAPBEXexcCritical6 15 7" xfId="21787" xr:uid="{15542486-08F1-41DF-8F9B-182D0CC82EC3}"/>
    <cellStyle name="SAPBEXexcCritical6 16" xfId="10397" xr:uid="{00000000-0005-0000-0000-0000832A0000}"/>
    <cellStyle name="SAPBEXexcCritical6 16 2" xfId="21797" xr:uid="{B27A9EC6-C2AD-4AAE-A15A-D56154C056BA}"/>
    <cellStyle name="SAPBEXexcCritical6 17" xfId="10398" xr:uid="{00000000-0005-0000-0000-0000842A0000}"/>
    <cellStyle name="SAPBEXexcCritical6 17 2" xfId="21798" xr:uid="{A11E3987-CD82-407F-B4E9-82B978F8DEEB}"/>
    <cellStyle name="SAPBEXexcCritical6 18" xfId="10399" xr:uid="{00000000-0005-0000-0000-0000852A0000}"/>
    <cellStyle name="SAPBEXexcCritical6 18 2" xfId="21799" xr:uid="{CF0EF247-6A37-4904-B129-30D34A630018}"/>
    <cellStyle name="SAPBEXexcCritical6 19" xfId="10400" xr:uid="{00000000-0005-0000-0000-0000862A0000}"/>
    <cellStyle name="SAPBEXexcCritical6 19 2" xfId="21800" xr:uid="{6969F5D8-0C59-4896-9E53-4B2F4B8585FE}"/>
    <cellStyle name="SAPBEXexcCritical6 2" xfId="10401" xr:uid="{00000000-0005-0000-0000-0000872A0000}"/>
    <cellStyle name="SAPBEXexcCritical6 2 2" xfId="10402" xr:uid="{00000000-0005-0000-0000-0000882A0000}"/>
    <cellStyle name="SAPBEXexcCritical6 2 2 2" xfId="10403" xr:uid="{00000000-0005-0000-0000-0000892A0000}"/>
    <cellStyle name="SAPBEXexcCritical6 2 2 2 2" xfId="21803" xr:uid="{58C9903A-C94B-4177-ADF8-87C94D4761CD}"/>
    <cellStyle name="SAPBEXexcCritical6 2 2 3" xfId="10404" xr:uid="{00000000-0005-0000-0000-00008A2A0000}"/>
    <cellStyle name="SAPBEXexcCritical6 2 2 3 2" xfId="21804" xr:uid="{E39F0BEE-6FD7-43C6-BEDD-165E11CE14F2}"/>
    <cellStyle name="SAPBEXexcCritical6 2 2 4" xfId="10405" xr:uid="{00000000-0005-0000-0000-00008B2A0000}"/>
    <cellStyle name="SAPBEXexcCritical6 2 2 4 2" xfId="21805" xr:uid="{845776D7-0452-4F92-852C-EF57955EDF77}"/>
    <cellStyle name="SAPBEXexcCritical6 2 2 5" xfId="10406" xr:uid="{00000000-0005-0000-0000-00008C2A0000}"/>
    <cellStyle name="SAPBEXexcCritical6 2 2 5 2" xfId="21806" xr:uid="{41EEC1A2-3007-4162-BBDB-340B98C79373}"/>
    <cellStyle name="SAPBEXexcCritical6 2 2 6" xfId="21802" xr:uid="{FBF9EF96-21EC-472F-A61E-40FFD519E58B}"/>
    <cellStyle name="SAPBEXexcCritical6 2 3" xfId="10407" xr:uid="{00000000-0005-0000-0000-00008D2A0000}"/>
    <cellStyle name="SAPBEXexcCritical6 2 3 2" xfId="21807" xr:uid="{0DD17C86-0EBA-4F36-8E20-2724ADC6673C}"/>
    <cellStyle name="SAPBEXexcCritical6 2 4" xfId="10408" xr:uid="{00000000-0005-0000-0000-00008E2A0000}"/>
    <cellStyle name="SAPBEXexcCritical6 2 4 2" xfId="21808" xr:uid="{8B6F23F1-E27D-45CB-B761-C2EBEEC8E4D1}"/>
    <cellStyle name="SAPBEXexcCritical6 2 5" xfId="10409" xr:uid="{00000000-0005-0000-0000-00008F2A0000}"/>
    <cellStyle name="SAPBEXexcCritical6 2 5 2" xfId="21809" xr:uid="{30062462-B4DC-4465-8963-20B81D032CE3}"/>
    <cellStyle name="SAPBEXexcCritical6 2 6" xfId="10410" xr:uid="{00000000-0005-0000-0000-0000902A0000}"/>
    <cellStyle name="SAPBEXexcCritical6 2 6 2" xfId="21810" xr:uid="{9DF776BC-5D65-4CA4-905D-AB00A0C4C816}"/>
    <cellStyle name="SAPBEXexcCritical6 2 7" xfId="21801" xr:uid="{FBC16143-3AB7-42D6-8019-10113035F94C}"/>
    <cellStyle name="SAPBEXexcCritical6 20" xfId="15027" xr:uid="{00000000-0005-0000-0000-0000912A0000}"/>
    <cellStyle name="SAPBEXexcCritical6 20 2" xfId="25757" xr:uid="{A2E848D8-846E-4B93-894D-7AD9D23CCB09}"/>
    <cellStyle name="SAPBEXexcCritical6 21" xfId="21736" xr:uid="{673AD459-4984-4EFD-BE4D-F7EE74AA91C1}"/>
    <cellStyle name="SAPBEXexcCritical6 3" xfId="10411" xr:uid="{00000000-0005-0000-0000-0000922A0000}"/>
    <cellStyle name="SAPBEXexcCritical6 3 2" xfId="10412" xr:uid="{00000000-0005-0000-0000-0000932A0000}"/>
    <cellStyle name="SAPBEXexcCritical6 3 2 2" xfId="10413" xr:uid="{00000000-0005-0000-0000-0000942A0000}"/>
    <cellStyle name="SAPBEXexcCritical6 3 2 2 2" xfId="21813" xr:uid="{105E6411-D447-4186-9FE1-86BD5D9982AD}"/>
    <cellStyle name="SAPBEXexcCritical6 3 2 3" xfId="10414" xr:uid="{00000000-0005-0000-0000-0000952A0000}"/>
    <cellStyle name="SAPBEXexcCritical6 3 2 3 2" xfId="21814" xr:uid="{DDD9A826-1409-4357-AEFD-FE8F11E09059}"/>
    <cellStyle name="SAPBEXexcCritical6 3 2 4" xfId="10415" xr:uid="{00000000-0005-0000-0000-0000962A0000}"/>
    <cellStyle name="SAPBEXexcCritical6 3 2 4 2" xfId="21815" xr:uid="{015013FA-95FF-4C96-9B61-3D23D910778B}"/>
    <cellStyle name="SAPBEXexcCritical6 3 2 5" xfId="10416" xr:uid="{00000000-0005-0000-0000-0000972A0000}"/>
    <cellStyle name="SAPBEXexcCritical6 3 2 5 2" xfId="21816" xr:uid="{31827B48-63DD-48FE-9286-8C59FBCB4F01}"/>
    <cellStyle name="SAPBEXexcCritical6 3 2 6" xfId="21812" xr:uid="{75487ADA-40C0-4AE0-910A-26A2B72B8A82}"/>
    <cellStyle name="SAPBEXexcCritical6 3 3" xfId="10417" xr:uid="{00000000-0005-0000-0000-0000982A0000}"/>
    <cellStyle name="SAPBEXexcCritical6 3 3 2" xfId="21817" xr:uid="{A1A92350-DCF2-4A9D-8D9C-95D7E03EC269}"/>
    <cellStyle name="SAPBEXexcCritical6 3 4" xfId="10418" xr:uid="{00000000-0005-0000-0000-0000992A0000}"/>
    <cellStyle name="SAPBEXexcCritical6 3 4 2" xfId="21818" xr:uid="{C5C75EA5-028F-4522-A18C-72F31C19D204}"/>
    <cellStyle name="SAPBEXexcCritical6 3 5" xfId="10419" xr:uid="{00000000-0005-0000-0000-00009A2A0000}"/>
    <cellStyle name="SAPBEXexcCritical6 3 5 2" xfId="21819" xr:uid="{5AB05EF9-568C-4F86-8CC6-585A40D8CD61}"/>
    <cellStyle name="SAPBEXexcCritical6 3 6" xfId="10420" xr:uid="{00000000-0005-0000-0000-00009B2A0000}"/>
    <cellStyle name="SAPBEXexcCritical6 3 6 2" xfId="21820" xr:uid="{CBBF4526-A084-4650-B2A7-2D3C07ED6A73}"/>
    <cellStyle name="SAPBEXexcCritical6 3 7" xfId="21811" xr:uid="{6DA61B86-48E9-4F64-93BF-2E49839359A2}"/>
    <cellStyle name="SAPBEXexcCritical6 4" xfId="10421" xr:uid="{00000000-0005-0000-0000-00009C2A0000}"/>
    <cellStyle name="SAPBEXexcCritical6 4 2" xfId="10422" xr:uid="{00000000-0005-0000-0000-00009D2A0000}"/>
    <cellStyle name="SAPBEXexcCritical6 4 2 2" xfId="10423" xr:uid="{00000000-0005-0000-0000-00009E2A0000}"/>
    <cellStyle name="SAPBEXexcCritical6 4 2 2 2" xfId="21823" xr:uid="{B9756A24-E445-44A3-B1CC-20C1E2A99BE6}"/>
    <cellStyle name="SAPBEXexcCritical6 4 2 3" xfId="10424" xr:uid="{00000000-0005-0000-0000-00009F2A0000}"/>
    <cellStyle name="SAPBEXexcCritical6 4 2 3 2" xfId="21824" xr:uid="{00251BE0-43A0-4689-81E7-C99B5C3C158E}"/>
    <cellStyle name="SAPBEXexcCritical6 4 2 4" xfId="10425" xr:uid="{00000000-0005-0000-0000-0000A02A0000}"/>
    <cellStyle name="SAPBEXexcCritical6 4 2 4 2" xfId="21825" xr:uid="{6DBFCC78-51D8-4657-AECA-0270CEC4C911}"/>
    <cellStyle name="SAPBEXexcCritical6 4 2 5" xfId="10426" xr:uid="{00000000-0005-0000-0000-0000A12A0000}"/>
    <cellStyle name="SAPBEXexcCritical6 4 2 5 2" xfId="21826" xr:uid="{7176CC4D-A3E2-4BEA-BCB2-860FDBCC9BF0}"/>
    <cellStyle name="SAPBEXexcCritical6 4 2 6" xfId="21822" xr:uid="{6584B8AB-83CA-41BA-B3B9-83D3E9211D8B}"/>
    <cellStyle name="SAPBEXexcCritical6 4 3" xfId="10427" xr:uid="{00000000-0005-0000-0000-0000A22A0000}"/>
    <cellStyle name="SAPBEXexcCritical6 4 3 2" xfId="21827" xr:uid="{F853A891-0E92-47EB-A393-86022FA6EACF}"/>
    <cellStyle name="SAPBEXexcCritical6 4 4" xfId="10428" xr:uid="{00000000-0005-0000-0000-0000A32A0000}"/>
    <cellStyle name="SAPBEXexcCritical6 4 4 2" xfId="21828" xr:uid="{758DC29B-10E6-4FA5-94D7-CA4E36B9F6E7}"/>
    <cellStyle name="SAPBEXexcCritical6 4 5" xfId="10429" xr:uid="{00000000-0005-0000-0000-0000A42A0000}"/>
    <cellStyle name="SAPBEXexcCritical6 4 5 2" xfId="21829" xr:uid="{D6B117B6-0153-4D16-B0CE-200D4A159C9B}"/>
    <cellStyle name="SAPBEXexcCritical6 4 6" xfId="10430" xr:uid="{00000000-0005-0000-0000-0000A52A0000}"/>
    <cellStyle name="SAPBEXexcCritical6 4 6 2" xfId="21830" xr:uid="{EABFAC72-0C4C-4638-94C0-D3DF3BA7B68A}"/>
    <cellStyle name="SAPBEXexcCritical6 4 7" xfId="21821" xr:uid="{707D27C0-28B7-4F08-8E3D-5AC644466195}"/>
    <cellStyle name="SAPBEXexcCritical6 5" xfId="10431" xr:uid="{00000000-0005-0000-0000-0000A62A0000}"/>
    <cellStyle name="SAPBEXexcCritical6 5 2" xfId="10432" xr:uid="{00000000-0005-0000-0000-0000A72A0000}"/>
    <cellStyle name="SAPBEXexcCritical6 5 2 2" xfId="10433" xr:uid="{00000000-0005-0000-0000-0000A82A0000}"/>
    <cellStyle name="SAPBEXexcCritical6 5 2 2 2" xfId="21833" xr:uid="{BB5BE175-D18C-4725-BD5A-A566377431D4}"/>
    <cellStyle name="SAPBEXexcCritical6 5 2 3" xfId="10434" xr:uid="{00000000-0005-0000-0000-0000A92A0000}"/>
    <cellStyle name="SAPBEXexcCritical6 5 2 3 2" xfId="21834" xr:uid="{04C450FF-50D0-40AA-AE18-CE91CD0C7436}"/>
    <cellStyle name="SAPBEXexcCritical6 5 2 4" xfId="10435" xr:uid="{00000000-0005-0000-0000-0000AA2A0000}"/>
    <cellStyle name="SAPBEXexcCritical6 5 2 4 2" xfId="21835" xr:uid="{D4C0738B-5893-4713-A93D-0337EAE7FDB7}"/>
    <cellStyle name="SAPBEXexcCritical6 5 2 5" xfId="10436" xr:uid="{00000000-0005-0000-0000-0000AB2A0000}"/>
    <cellStyle name="SAPBEXexcCritical6 5 2 5 2" xfId="21836" xr:uid="{5EB40058-38C9-4212-9F4F-44D7E8417191}"/>
    <cellStyle name="SAPBEXexcCritical6 5 2 6" xfId="21832" xr:uid="{D6CB1B36-04C5-4013-A46C-DFBA420F567E}"/>
    <cellStyle name="SAPBEXexcCritical6 5 3" xfId="10437" xr:uid="{00000000-0005-0000-0000-0000AC2A0000}"/>
    <cellStyle name="SAPBEXexcCritical6 5 3 2" xfId="21837" xr:uid="{FD839BB3-DF59-4668-A5F5-A3267095783E}"/>
    <cellStyle name="SAPBEXexcCritical6 5 4" xfId="10438" xr:uid="{00000000-0005-0000-0000-0000AD2A0000}"/>
    <cellStyle name="SAPBEXexcCritical6 5 4 2" xfId="21838" xr:uid="{557E663D-D883-4083-9C58-8DD33B2F412B}"/>
    <cellStyle name="SAPBEXexcCritical6 5 5" xfId="10439" xr:uid="{00000000-0005-0000-0000-0000AE2A0000}"/>
    <cellStyle name="SAPBEXexcCritical6 5 5 2" xfId="21839" xr:uid="{1AD994C5-38D0-42AF-A318-E6F9F0722A4E}"/>
    <cellStyle name="SAPBEXexcCritical6 5 6" xfId="10440" xr:uid="{00000000-0005-0000-0000-0000AF2A0000}"/>
    <cellStyle name="SAPBEXexcCritical6 5 6 2" xfId="21840" xr:uid="{83ED98EF-98B8-4E99-985E-401A7AE79693}"/>
    <cellStyle name="SAPBEXexcCritical6 5 7" xfId="21831" xr:uid="{0B93D487-3C5A-4FB0-AC7C-97EF00A57B29}"/>
    <cellStyle name="SAPBEXexcCritical6 6" xfId="10441" xr:uid="{00000000-0005-0000-0000-0000B02A0000}"/>
    <cellStyle name="SAPBEXexcCritical6 6 2" xfId="10442" xr:uid="{00000000-0005-0000-0000-0000B12A0000}"/>
    <cellStyle name="SAPBEXexcCritical6 6 2 2" xfId="10443" xr:uid="{00000000-0005-0000-0000-0000B22A0000}"/>
    <cellStyle name="SAPBEXexcCritical6 6 2 2 2" xfId="21843" xr:uid="{CF70B195-2D7F-4713-845D-360BDFCFB4D8}"/>
    <cellStyle name="SAPBEXexcCritical6 6 2 3" xfId="10444" xr:uid="{00000000-0005-0000-0000-0000B32A0000}"/>
    <cellStyle name="SAPBEXexcCritical6 6 2 3 2" xfId="21844" xr:uid="{C4E7D6CE-A972-4FEF-98A6-F7E01341EC9F}"/>
    <cellStyle name="SAPBEXexcCritical6 6 2 4" xfId="10445" xr:uid="{00000000-0005-0000-0000-0000B42A0000}"/>
    <cellStyle name="SAPBEXexcCritical6 6 2 4 2" xfId="21845" xr:uid="{605019DB-16CB-42CF-A4A8-84625C37535B}"/>
    <cellStyle name="SAPBEXexcCritical6 6 2 5" xfId="10446" xr:uid="{00000000-0005-0000-0000-0000B52A0000}"/>
    <cellStyle name="SAPBEXexcCritical6 6 2 5 2" xfId="21846" xr:uid="{CECC427D-52F2-40A9-813D-D0E26C28C937}"/>
    <cellStyle name="SAPBEXexcCritical6 6 2 6" xfId="21842" xr:uid="{DBBF5EE4-9623-44DC-B0B7-318694ED3E80}"/>
    <cellStyle name="SAPBEXexcCritical6 6 3" xfId="10447" xr:uid="{00000000-0005-0000-0000-0000B62A0000}"/>
    <cellStyle name="SAPBEXexcCritical6 6 3 2" xfId="21847" xr:uid="{36FE9E3F-3041-4474-859B-3F9BC1AADFD2}"/>
    <cellStyle name="SAPBEXexcCritical6 6 4" xfId="10448" xr:uid="{00000000-0005-0000-0000-0000B72A0000}"/>
    <cellStyle name="SAPBEXexcCritical6 6 4 2" xfId="21848" xr:uid="{47CCF103-1ABB-401E-9363-49FD4B235833}"/>
    <cellStyle name="SAPBEXexcCritical6 6 5" xfId="10449" xr:uid="{00000000-0005-0000-0000-0000B82A0000}"/>
    <cellStyle name="SAPBEXexcCritical6 6 5 2" xfId="21849" xr:uid="{38703394-66BD-4A21-B6E1-1870C852373C}"/>
    <cellStyle name="SAPBEXexcCritical6 6 6" xfId="10450" xr:uid="{00000000-0005-0000-0000-0000B92A0000}"/>
    <cellStyle name="SAPBEXexcCritical6 6 6 2" xfId="21850" xr:uid="{ED6ED439-68BC-4673-8E95-593C74F471AA}"/>
    <cellStyle name="SAPBEXexcCritical6 6 7" xfId="21841" xr:uid="{82ED6EAA-814E-460A-B30E-258A2C93D092}"/>
    <cellStyle name="SAPBEXexcCritical6 7" xfId="10451" xr:uid="{00000000-0005-0000-0000-0000BA2A0000}"/>
    <cellStyle name="SAPBEXexcCritical6 7 2" xfId="10452" xr:uid="{00000000-0005-0000-0000-0000BB2A0000}"/>
    <cellStyle name="SAPBEXexcCritical6 7 2 2" xfId="10453" xr:uid="{00000000-0005-0000-0000-0000BC2A0000}"/>
    <cellStyle name="SAPBEXexcCritical6 7 2 2 2" xfId="21853" xr:uid="{D13C5F70-1619-42E7-B98F-E4F29D741009}"/>
    <cellStyle name="SAPBEXexcCritical6 7 2 3" xfId="10454" xr:uid="{00000000-0005-0000-0000-0000BD2A0000}"/>
    <cellStyle name="SAPBEXexcCritical6 7 2 3 2" xfId="21854" xr:uid="{B0DA9BD8-1CEE-42A5-A5C6-EC225D37288A}"/>
    <cellStyle name="SAPBEXexcCritical6 7 2 4" xfId="10455" xr:uid="{00000000-0005-0000-0000-0000BE2A0000}"/>
    <cellStyle name="SAPBEXexcCritical6 7 2 4 2" xfId="21855" xr:uid="{2E671F4D-ECBA-4F74-B2C0-1271D512FE52}"/>
    <cellStyle name="SAPBEXexcCritical6 7 2 5" xfId="10456" xr:uid="{00000000-0005-0000-0000-0000BF2A0000}"/>
    <cellStyle name="SAPBEXexcCritical6 7 2 5 2" xfId="21856" xr:uid="{749001B4-5D20-4D0D-8FD3-C56872AD6A34}"/>
    <cellStyle name="SAPBEXexcCritical6 7 2 6" xfId="21852" xr:uid="{CEB5435F-44EB-4F77-9D5C-757FCFDB3E32}"/>
    <cellStyle name="SAPBEXexcCritical6 7 3" xfId="10457" xr:uid="{00000000-0005-0000-0000-0000C02A0000}"/>
    <cellStyle name="SAPBEXexcCritical6 7 3 2" xfId="21857" xr:uid="{EA555AA9-4005-441F-870A-9F3786379EF3}"/>
    <cellStyle name="SAPBEXexcCritical6 7 4" xfId="10458" xr:uid="{00000000-0005-0000-0000-0000C12A0000}"/>
    <cellStyle name="SAPBEXexcCritical6 7 4 2" xfId="21858" xr:uid="{D21AB9B1-369F-4BFF-B6FF-345FE0169C7B}"/>
    <cellStyle name="SAPBEXexcCritical6 7 5" xfId="10459" xr:uid="{00000000-0005-0000-0000-0000C22A0000}"/>
    <cellStyle name="SAPBEXexcCritical6 7 5 2" xfId="21859" xr:uid="{7F4152C8-560C-43A6-8515-F666BBC6ED7E}"/>
    <cellStyle name="SAPBEXexcCritical6 7 6" xfId="10460" xr:uid="{00000000-0005-0000-0000-0000C32A0000}"/>
    <cellStyle name="SAPBEXexcCritical6 7 6 2" xfId="21860" xr:uid="{A26F7633-0C82-44DF-B16D-0F0762A0DF95}"/>
    <cellStyle name="SAPBEXexcCritical6 7 7" xfId="21851" xr:uid="{BE8B3C09-8AA8-47F9-8AB4-AA8CFD99EA85}"/>
    <cellStyle name="SAPBEXexcCritical6 8" xfId="10461" xr:uid="{00000000-0005-0000-0000-0000C42A0000}"/>
    <cellStyle name="SAPBEXexcCritical6 8 2" xfId="10462" xr:uid="{00000000-0005-0000-0000-0000C52A0000}"/>
    <cellStyle name="SAPBEXexcCritical6 8 2 2" xfId="10463" xr:uid="{00000000-0005-0000-0000-0000C62A0000}"/>
    <cellStyle name="SAPBEXexcCritical6 8 2 2 2" xfId="21863" xr:uid="{1A4DC19F-DC40-44A0-9970-2AF40751AA35}"/>
    <cellStyle name="SAPBEXexcCritical6 8 2 3" xfId="10464" xr:uid="{00000000-0005-0000-0000-0000C72A0000}"/>
    <cellStyle name="SAPBEXexcCritical6 8 2 3 2" xfId="21864" xr:uid="{393B7B14-8228-476B-929B-C68734FEF1FB}"/>
    <cellStyle name="SAPBEXexcCritical6 8 2 4" xfId="10465" xr:uid="{00000000-0005-0000-0000-0000C82A0000}"/>
    <cellStyle name="SAPBEXexcCritical6 8 2 4 2" xfId="21865" xr:uid="{01CAB93E-3B80-4AFE-9A42-4BD9FF96597D}"/>
    <cellStyle name="SAPBEXexcCritical6 8 2 5" xfId="10466" xr:uid="{00000000-0005-0000-0000-0000C92A0000}"/>
    <cellStyle name="SAPBEXexcCritical6 8 2 5 2" xfId="21866" xr:uid="{A4F5CECB-40DD-47FF-987F-9EF60DC21F7C}"/>
    <cellStyle name="SAPBEXexcCritical6 8 2 6" xfId="21862" xr:uid="{88515557-F96D-4B6E-AF82-6FEC10B89257}"/>
    <cellStyle name="SAPBEXexcCritical6 8 3" xfId="10467" xr:uid="{00000000-0005-0000-0000-0000CA2A0000}"/>
    <cellStyle name="SAPBEXexcCritical6 8 3 2" xfId="21867" xr:uid="{101CA9CD-519A-4BEB-9047-F37203A5B36D}"/>
    <cellStyle name="SAPBEXexcCritical6 8 4" xfId="10468" xr:uid="{00000000-0005-0000-0000-0000CB2A0000}"/>
    <cellStyle name="SAPBEXexcCritical6 8 4 2" xfId="21868" xr:uid="{4AC01D3E-154B-4220-99C3-A8B4BD753905}"/>
    <cellStyle name="SAPBEXexcCritical6 8 5" xfId="10469" xr:uid="{00000000-0005-0000-0000-0000CC2A0000}"/>
    <cellStyle name="SAPBEXexcCritical6 8 5 2" xfId="21869" xr:uid="{79FFAB31-BEDA-4760-B88D-F1DA37D978C6}"/>
    <cellStyle name="SAPBEXexcCritical6 8 6" xfId="10470" xr:uid="{00000000-0005-0000-0000-0000CD2A0000}"/>
    <cellStyle name="SAPBEXexcCritical6 8 6 2" xfId="21870" xr:uid="{77557AE8-A746-47B3-A936-EC20ECF8A5ED}"/>
    <cellStyle name="SAPBEXexcCritical6 8 7" xfId="21861" xr:uid="{5DBD6977-21B8-4067-84A8-DC363C6116AD}"/>
    <cellStyle name="SAPBEXexcCritical6 9" xfId="10471" xr:uid="{00000000-0005-0000-0000-0000CE2A0000}"/>
    <cellStyle name="SAPBEXexcCritical6 9 2" xfId="10472" xr:uid="{00000000-0005-0000-0000-0000CF2A0000}"/>
    <cellStyle name="SAPBEXexcCritical6 9 2 2" xfId="10473" xr:uid="{00000000-0005-0000-0000-0000D02A0000}"/>
    <cellStyle name="SAPBEXexcCritical6 9 2 2 2" xfId="21873" xr:uid="{AAC3F888-3480-45C0-84C6-9F48A8AAF41B}"/>
    <cellStyle name="SAPBEXexcCritical6 9 2 3" xfId="10474" xr:uid="{00000000-0005-0000-0000-0000D12A0000}"/>
    <cellStyle name="SAPBEXexcCritical6 9 2 3 2" xfId="21874" xr:uid="{38119DFD-4340-4DA6-83E0-4B6CC82477FB}"/>
    <cellStyle name="SAPBEXexcCritical6 9 2 4" xfId="10475" xr:uid="{00000000-0005-0000-0000-0000D22A0000}"/>
    <cellStyle name="SAPBEXexcCritical6 9 2 4 2" xfId="21875" xr:uid="{B5B4DFA1-3A7F-45B4-B11E-37348CA16AC5}"/>
    <cellStyle name="SAPBEXexcCritical6 9 2 5" xfId="10476" xr:uid="{00000000-0005-0000-0000-0000D32A0000}"/>
    <cellStyle name="SAPBEXexcCritical6 9 2 5 2" xfId="21876" xr:uid="{CE3326D1-99AB-4F56-95E0-E833A54F34B6}"/>
    <cellStyle name="SAPBEXexcCritical6 9 2 6" xfId="21872" xr:uid="{24BB3C2F-1FE1-457F-B840-02FC0F965153}"/>
    <cellStyle name="SAPBEXexcCritical6 9 3" xfId="10477" xr:uid="{00000000-0005-0000-0000-0000D42A0000}"/>
    <cellStyle name="SAPBEXexcCritical6 9 3 2" xfId="21877" xr:uid="{8AC624B5-84F1-41B0-8696-C033682C4EEF}"/>
    <cellStyle name="SAPBEXexcCritical6 9 4" xfId="10478" xr:uid="{00000000-0005-0000-0000-0000D52A0000}"/>
    <cellStyle name="SAPBEXexcCritical6 9 4 2" xfId="21878" xr:uid="{C9A2A7A1-FB84-4DDC-B7E2-AD651D4D0A53}"/>
    <cellStyle name="SAPBEXexcCritical6 9 5" xfId="10479" xr:uid="{00000000-0005-0000-0000-0000D62A0000}"/>
    <cellStyle name="SAPBEXexcCritical6 9 5 2" xfId="21879" xr:uid="{F94B3361-1AA7-4DA0-A8DE-16A3EC25CB76}"/>
    <cellStyle name="SAPBEXexcCritical6 9 6" xfId="10480" xr:uid="{00000000-0005-0000-0000-0000D72A0000}"/>
    <cellStyle name="SAPBEXexcCritical6 9 6 2" xfId="21880" xr:uid="{ACEC10B9-CFBA-4C16-87E5-B445BC3990BF}"/>
    <cellStyle name="SAPBEXexcCritical6 9 7" xfId="21871" xr:uid="{EDA9B4C8-448E-4B3A-B7D1-8E7353117469}"/>
    <cellStyle name="SAPBEXexcCritical6_KTR An-Abflug" xfId="14859" xr:uid="{00000000-0005-0000-0000-0000D82A0000}"/>
    <cellStyle name="SAPBEXexcGood1" xfId="10481" xr:uid="{00000000-0005-0000-0000-0000D92A0000}"/>
    <cellStyle name="SAPBEXexcGood1 10" xfId="10482" xr:uid="{00000000-0005-0000-0000-0000DA2A0000}"/>
    <cellStyle name="SAPBEXexcGood1 10 2" xfId="10483" xr:uid="{00000000-0005-0000-0000-0000DB2A0000}"/>
    <cellStyle name="SAPBEXexcGood1 10 2 2" xfId="10484" xr:uid="{00000000-0005-0000-0000-0000DC2A0000}"/>
    <cellStyle name="SAPBEXexcGood1 10 2 2 2" xfId="21884" xr:uid="{FB427B81-8E65-4A0F-9007-9B2191D7C1AF}"/>
    <cellStyle name="SAPBEXexcGood1 10 2 3" xfId="10485" xr:uid="{00000000-0005-0000-0000-0000DD2A0000}"/>
    <cellStyle name="SAPBEXexcGood1 10 2 3 2" xfId="21885" xr:uid="{BA2CBB81-BE22-4C5A-A090-64B70FD6B4D5}"/>
    <cellStyle name="SAPBEXexcGood1 10 2 4" xfId="10486" xr:uid="{00000000-0005-0000-0000-0000DE2A0000}"/>
    <cellStyle name="SAPBEXexcGood1 10 2 4 2" xfId="21886" xr:uid="{467E0CA2-7621-43DF-8754-86037FBC79FA}"/>
    <cellStyle name="SAPBEXexcGood1 10 2 5" xfId="10487" xr:uid="{00000000-0005-0000-0000-0000DF2A0000}"/>
    <cellStyle name="SAPBEXexcGood1 10 2 5 2" xfId="21887" xr:uid="{F7D2F448-F9A0-4083-9911-71C8D4070226}"/>
    <cellStyle name="SAPBEXexcGood1 10 2 6" xfId="21883" xr:uid="{54681C97-EF5E-45CB-82CE-D0E0090CBB6C}"/>
    <cellStyle name="SAPBEXexcGood1 10 3" xfId="10488" xr:uid="{00000000-0005-0000-0000-0000E02A0000}"/>
    <cellStyle name="SAPBEXexcGood1 10 3 2" xfId="21888" xr:uid="{22E18DC1-8F91-4E56-BC60-14E0E9A47990}"/>
    <cellStyle name="SAPBEXexcGood1 10 4" xfId="10489" xr:uid="{00000000-0005-0000-0000-0000E12A0000}"/>
    <cellStyle name="SAPBEXexcGood1 10 4 2" xfId="21889" xr:uid="{18D1E942-68C6-41F0-8085-E38C6439CCDD}"/>
    <cellStyle name="SAPBEXexcGood1 10 5" xfId="10490" xr:uid="{00000000-0005-0000-0000-0000E22A0000}"/>
    <cellStyle name="SAPBEXexcGood1 10 5 2" xfId="21890" xr:uid="{35DCD035-0A8E-4576-8C22-20A4D5F7CCDC}"/>
    <cellStyle name="SAPBEXexcGood1 10 6" xfId="10491" xr:uid="{00000000-0005-0000-0000-0000E32A0000}"/>
    <cellStyle name="SAPBEXexcGood1 10 6 2" xfId="21891" xr:uid="{D823D8AA-264C-4D11-BBF3-8D9DC3E3C13E}"/>
    <cellStyle name="SAPBEXexcGood1 10 7" xfId="21882" xr:uid="{F99E26DA-270B-4674-9AFA-0D2408BB5549}"/>
    <cellStyle name="SAPBEXexcGood1 11" xfId="10492" xr:uid="{00000000-0005-0000-0000-0000E42A0000}"/>
    <cellStyle name="SAPBEXexcGood1 11 2" xfId="10493" xr:uid="{00000000-0005-0000-0000-0000E52A0000}"/>
    <cellStyle name="SAPBEXexcGood1 11 2 2" xfId="10494" xr:uid="{00000000-0005-0000-0000-0000E62A0000}"/>
    <cellStyle name="SAPBEXexcGood1 11 2 2 2" xfId="21894" xr:uid="{F5D10536-26F4-47AE-8E67-BD9555F242E9}"/>
    <cellStyle name="SAPBEXexcGood1 11 2 3" xfId="10495" xr:uid="{00000000-0005-0000-0000-0000E72A0000}"/>
    <cellStyle name="SAPBEXexcGood1 11 2 3 2" xfId="21895" xr:uid="{DF49FF34-3DCA-4F9A-85E8-0F4D9DDD79B6}"/>
    <cellStyle name="SAPBEXexcGood1 11 2 4" xfId="10496" xr:uid="{00000000-0005-0000-0000-0000E82A0000}"/>
    <cellStyle name="SAPBEXexcGood1 11 2 4 2" xfId="21896" xr:uid="{52F4EA2E-4608-41B8-9904-749C7675392F}"/>
    <cellStyle name="SAPBEXexcGood1 11 2 5" xfId="10497" xr:uid="{00000000-0005-0000-0000-0000E92A0000}"/>
    <cellStyle name="SAPBEXexcGood1 11 2 5 2" xfId="21897" xr:uid="{B3BBB23E-158C-4C0B-879D-6C01F98F1401}"/>
    <cellStyle name="SAPBEXexcGood1 11 2 6" xfId="21893" xr:uid="{DAE0F5DF-FD37-40F2-A055-F5615C01FEA2}"/>
    <cellStyle name="SAPBEXexcGood1 11 3" xfId="10498" xr:uid="{00000000-0005-0000-0000-0000EA2A0000}"/>
    <cellStyle name="SAPBEXexcGood1 11 3 2" xfId="21898" xr:uid="{DE647C95-9F94-480A-8ADE-0CAFC0F5CC87}"/>
    <cellStyle name="SAPBEXexcGood1 11 4" xfId="10499" xr:uid="{00000000-0005-0000-0000-0000EB2A0000}"/>
    <cellStyle name="SAPBEXexcGood1 11 4 2" xfId="21899" xr:uid="{DACE1FD1-FE49-4DC6-B74B-20392A79873B}"/>
    <cellStyle name="SAPBEXexcGood1 11 5" xfId="10500" xr:uid="{00000000-0005-0000-0000-0000EC2A0000}"/>
    <cellStyle name="SAPBEXexcGood1 11 5 2" xfId="21900" xr:uid="{70B2BE91-5530-4D34-A256-6FA86BD03776}"/>
    <cellStyle name="SAPBEXexcGood1 11 6" xfId="10501" xr:uid="{00000000-0005-0000-0000-0000ED2A0000}"/>
    <cellStyle name="SAPBEXexcGood1 11 6 2" xfId="21901" xr:uid="{728557ED-975E-427A-80B1-64D34089032A}"/>
    <cellStyle name="SAPBEXexcGood1 11 7" xfId="21892" xr:uid="{BE30C5DB-6545-4175-A2F0-4C803ADB3894}"/>
    <cellStyle name="SAPBEXexcGood1 12" xfId="10502" xr:uid="{00000000-0005-0000-0000-0000EE2A0000}"/>
    <cellStyle name="SAPBEXexcGood1 12 2" xfId="10503" xr:uid="{00000000-0005-0000-0000-0000EF2A0000}"/>
    <cellStyle name="SAPBEXexcGood1 12 2 2" xfId="10504" xr:uid="{00000000-0005-0000-0000-0000F02A0000}"/>
    <cellStyle name="SAPBEXexcGood1 12 2 2 2" xfId="21904" xr:uid="{A1CA77FF-12D1-4576-897E-C6B44996B537}"/>
    <cellStyle name="SAPBEXexcGood1 12 2 3" xfId="10505" xr:uid="{00000000-0005-0000-0000-0000F12A0000}"/>
    <cellStyle name="SAPBEXexcGood1 12 2 3 2" xfId="21905" xr:uid="{7E98F8BD-9690-4C83-B8ED-67E48F8C3354}"/>
    <cellStyle name="SAPBEXexcGood1 12 2 4" xfId="10506" xr:uid="{00000000-0005-0000-0000-0000F22A0000}"/>
    <cellStyle name="SAPBEXexcGood1 12 2 4 2" xfId="21906" xr:uid="{6F110D6B-FEFD-40B1-ABC7-28221351D41A}"/>
    <cellStyle name="SAPBEXexcGood1 12 2 5" xfId="10507" xr:uid="{00000000-0005-0000-0000-0000F32A0000}"/>
    <cellStyle name="SAPBEXexcGood1 12 2 5 2" xfId="21907" xr:uid="{632B2C14-6600-401B-A35E-3BA57CCD3742}"/>
    <cellStyle name="SAPBEXexcGood1 12 2 6" xfId="21903" xr:uid="{D579C7D0-3FF4-4513-8718-BC289C2E6E07}"/>
    <cellStyle name="SAPBEXexcGood1 12 3" xfId="10508" xr:uid="{00000000-0005-0000-0000-0000F42A0000}"/>
    <cellStyle name="SAPBEXexcGood1 12 3 2" xfId="21908" xr:uid="{76228A3E-6205-4C68-9AA5-59D67F0AC504}"/>
    <cellStyle name="SAPBEXexcGood1 12 4" xfId="10509" xr:uid="{00000000-0005-0000-0000-0000F52A0000}"/>
    <cellStyle name="SAPBEXexcGood1 12 4 2" xfId="21909" xr:uid="{4E1C9A57-9E82-4ADB-B353-2457803A657C}"/>
    <cellStyle name="SAPBEXexcGood1 12 5" xfId="10510" xr:uid="{00000000-0005-0000-0000-0000F62A0000}"/>
    <cellStyle name="SAPBEXexcGood1 12 5 2" xfId="21910" xr:uid="{8B0ABA26-69B8-4020-9BEF-835FB7F0B9CC}"/>
    <cellStyle name="SAPBEXexcGood1 12 6" xfId="10511" xr:uid="{00000000-0005-0000-0000-0000F72A0000}"/>
    <cellStyle name="SAPBEXexcGood1 12 6 2" xfId="21911" xr:uid="{94386BB0-76E5-48EC-A210-3D5879B9FC75}"/>
    <cellStyle name="SAPBEXexcGood1 12 7" xfId="21902" xr:uid="{9EE8D2FA-2BDF-4D27-9344-8A6D20C1196F}"/>
    <cellStyle name="SAPBEXexcGood1 13" xfId="10512" xr:uid="{00000000-0005-0000-0000-0000F82A0000}"/>
    <cellStyle name="SAPBEXexcGood1 13 2" xfId="10513" xr:uid="{00000000-0005-0000-0000-0000F92A0000}"/>
    <cellStyle name="SAPBEXexcGood1 13 2 2" xfId="10514" xr:uid="{00000000-0005-0000-0000-0000FA2A0000}"/>
    <cellStyle name="SAPBEXexcGood1 13 2 2 2" xfId="21914" xr:uid="{D7ECA668-8A2C-4F6A-A5E3-788CB93A9BB3}"/>
    <cellStyle name="SAPBEXexcGood1 13 2 3" xfId="10515" xr:uid="{00000000-0005-0000-0000-0000FB2A0000}"/>
    <cellStyle name="SAPBEXexcGood1 13 2 3 2" xfId="21915" xr:uid="{2A00C7C0-8B8A-47EB-A19A-8639F6A05F3E}"/>
    <cellStyle name="SAPBEXexcGood1 13 2 4" xfId="10516" xr:uid="{00000000-0005-0000-0000-0000FC2A0000}"/>
    <cellStyle name="SAPBEXexcGood1 13 2 4 2" xfId="21916" xr:uid="{36DF2F0F-4BE4-4F96-B666-FEF96D1B458C}"/>
    <cellStyle name="SAPBEXexcGood1 13 2 5" xfId="10517" xr:uid="{00000000-0005-0000-0000-0000FD2A0000}"/>
    <cellStyle name="SAPBEXexcGood1 13 2 5 2" xfId="21917" xr:uid="{56E8843F-EE34-4627-8F1A-AA611E788FFE}"/>
    <cellStyle name="SAPBEXexcGood1 13 2 6" xfId="21913" xr:uid="{0162C7E7-E416-440D-99CD-FE4884A96397}"/>
    <cellStyle name="SAPBEXexcGood1 13 3" xfId="10518" xr:uid="{00000000-0005-0000-0000-0000FE2A0000}"/>
    <cellStyle name="SAPBEXexcGood1 13 3 2" xfId="21918" xr:uid="{882125CA-776A-4667-8B5E-7F2DF3C38BB3}"/>
    <cellStyle name="SAPBEXexcGood1 13 4" xfId="10519" xr:uid="{00000000-0005-0000-0000-0000FF2A0000}"/>
    <cellStyle name="SAPBEXexcGood1 13 4 2" xfId="21919" xr:uid="{2DD47776-0690-48B0-87B3-9F270F466FA8}"/>
    <cellStyle name="SAPBEXexcGood1 13 5" xfId="10520" xr:uid="{00000000-0005-0000-0000-0000002B0000}"/>
    <cellStyle name="SAPBEXexcGood1 13 5 2" xfId="21920" xr:uid="{4FACB973-A23B-473E-9CDB-ABBD081795FE}"/>
    <cellStyle name="SAPBEXexcGood1 13 6" xfId="10521" xr:uid="{00000000-0005-0000-0000-0000012B0000}"/>
    <cellStyle name="SAPBEXexcGood1 13 6 2" xfId="21921" xr:uid="{74BBBF9D-488F-4976-A344-70B704856A01}"/>
    <cellStyle name="SAPBEXexcGood1 13 7" xfId="21912" xr:uid="{EDC12FF2-FD1B-4D51-9143-F119A9996A24}"/>
    <cellStyle name="SAPBEXexcGood1 14" xfId="10522" xr:uid="{00000000-0005-0000-0000-0000022B0000}"/>
    <cellStyle name="SAPBEXexcGood1 14 2" xfId="10523" xr:uid="{00000000-0005-0000-0000-0000032B0000}"/>
    <cellStyle name="SAPBEXexcGood1 14 2 2" xfId="10524" xr:uid="{00000000-0005-0000-0000-0000042B0000}"/>
    <cellStyle name="SAPBEXexcGood1 14 2 2 2" xfId="21924" xr:uid="{777A4D63-9B2F-4214-81F5-7FE60AEB00A7}"/>
    <cellStyle name="SAPBEXexcGood1 14 2 3" xfId="10525" xr:uid="{00000000-0005-0000-0000-0000052B0000}"/>
    <cellStyle name="SAPBEXexcGood1 14 2 3 2" xfId="21925" xr:uid="{DF4E822E-E6DC-4445-B9E2-70D03CD94FA2}"/>
    <cellStyle name="SAPBEXexcGood1 14 2 4" xfId="10526" xr:uid="{00000000-0005-0000-0000-0000062B0000}"/>
    <cellStyle name="SAPBEXexcGood1 14 2 4 2" xfId="21926" xr:uid="{22869EA9-6B9B-4C8B-96C0-5DC1EE6A61E8}"/>
    <cellStyle name="SAPBEXexcGood1 14 2 5" xfId="10527" xr:uid="{00000000-0005-0000-0000-0000072B0000}"/>
    <cellStyle name="SAPBEXexcGood1 14 2 5 2" xfId="21927" xr:uid="{88A8098A-7556-47D1-9C60-32B4A5737887}"/>
    <cellStyle name="SAPBEXexcGood1 14 2 6" xfId="21923" xr:uid="{3463FE05-7132-4681-AFC6-87747F73523F}"/>
    <cellStyle name="SAPBEXexcGood1 14 3" xfId="10528" xr:uid="{00000000-0005-0000-0000-0000082B0000}"/>
    <cellStyle name="SAPBEXexcGood1 14 3 2" xfId="21928" xr:uid="{02C8252A-EFA3-4D69-A30B-34B589B09817}"/>
    <cellStyle name="SAPBEXexcGood1 14 4" xfId="10529" xr:uid="{00000000-0005-0000-0000-0000092B0000}"/>
    <cellStyle name="SAPBEXexcGood1 14 4 2" xfId="21929" xr:uid="{BF723F3C-D688-4495-88A5-FDD73DBAC1F5}"/>
    <cellStyle name="SAPBEXexcGood1 14 5" xfId="10530" xr:uid="{00000000-0005-0000-0000-00000A2B0000}"/>
    <cellStyle name="SAPBEXexcGood1 14 5 2" xfId="21930" xr:uid="{2476FC48-A182-4694-A6CE-7E2AB8175A46}"/>
    <cellStyle name="SAPBEXexcGood1 14 6" xfId="10531" xr:uid="{00000000-0005-0000-0000-00000B2B0000}"/>
    <cellStyle name="SAPBEXexcGood1 14 6 2" xfId="21931" xr:uid="{E05EFB4F-1083-49CB-B3BB-652A16C0E067}"/>
    <cellStyle name="SAPBEXexcGood1 14 7" xfId="21922" xr:uid="{16A2797D-651C-431B-9D87-AAB068D71986}"/>
    <cellStyle name="SAPBEXexcGood1 15" xfId="10532" xr:uid="{00000000-0005-0000-0000-00000C2B0000}"/>
    <cellStyle name="SAPBEXexcGood1 15 2" xfId="10533" xr:uid="{00000000-0005-0000-0000-00000D2B0000}"/>
    <cellStyle name="SAPBEXexcGood1 15 2 2" xfId="10534" xr:uid="{00000000-0005-0000-0000-00000E2B0000}"/>
    <cellStyle name="SAPBEXexcGood1 15 2 2 2" xfId="21934" xr:uid="{BE9E5B3A-9C68-4EFE-8BEE-70C0F243B7C3}"/>
    <cellStyle name="SAPBEXexcGood1 15 2 3" xfId="10535" xr:uid="{00000000-0005-0000-0000-00000F2B0000}"/>
    <cellStyle name="SAPBEXexcGood1 15 2 3 2" xfId="21935" xr:uid="{A76583F0-8C81-4EED-9496-1334D7A2848F}"/>
    <cellStyle name="SAPBEXexcGood1 15 2 4" xfId="10536" xr:uid="{00000000-0005-0000-0000-0000102B0000}"/>
    <cellStyle name="SAPBEXexcGood1 15 2 4 2" xfId="21936" xr:uid="{7E884E84-D35E-49FD-851B-C9C361AF6A46}"/>
    <cellStyle name="SAPBEXexcGood1 15 2 5" xfId="10537" xr:uid="{00000000-0005-0000-0000-0000112B0000}"/>
    <cellStyle name="SAPBEXexcGood1 15 2 5 2" xfId="21937" xr:uid="{A7C84162-264C-4BB7-84A0-4E0390EBAC98}"/>
    <cellStyle name="SAPBEXexcGood1 15 2 6" xfId="21933" xr:uid="{6D3699BA-E84F-4C1F-9514-E977CAE3A499}"/>
    <cellStyle name="SAPBEXexcGood1 15 3" xfId="10538" xr:uid="{00000000-0005-0000-0000-0000122B0000}"/>
    <cellStyle name="SAPBEXexcGood1 15 3 2" xfId="21938" xr:uid="{0C40AD64-BFCA-43DF-BCBB-35991F7BD0F4}"/>
    <cellStyle name="SAPBEXexcGood1 15 4" xfId="10539" xr:uid="{00000000-0005-0000-0000-0000132B0000}"/>
    <cellStyle name="SAPBEXexcGood1 15 4 2" xfId="21939" xr:uid="{47F7B9D8-643D-4BE8-9BA0-DEFCCA09CC98}"/>
    <cellStyle name="SAPBEXexcGood1 15 5" xfId="10540" xr:uid="{00000000-0005-0000-0000-0000142B0000}"/>
    <cellStyle name="SAPBEXexcGood1 15 5 2" xfId="21940" xr:uid="{4428FB0D-0366-420E-8FF1-FD4A8840F0B4}"/>
    <cellStyle name="SAPBEXexcGood1 15 6" xfId="10541" xr:uid="{00000000-0005-0000-0000-0000152B0000}"/>
    <cellStyle name="SAPBEXexcGood1 15 6 2" xfId="21941" xr:uid="{99E312A7-CB0F-4A70-9C94-DF210EEC1C40}"/>
    <cellStyle name="SAPBEXexcGood1 15 7" xfId="21932" xr:uid="{CF46DAF4-D053-4567-8445-9FFEE0D58791}"/>
    <cellStyle name="SAPBEXexcGood1 16" xfId="10542" xr:uid="{00000000-0005-0000-0000-0000162B0000}"/>
    <cellStyle name="SAPBEXexcGood1 16 2" xfId="21942" xr:uid="{12422F6F-C50D-471B-B77E-DD16299372F2}"/>
    <cellStyle name="SAPBEXexcGood1 17" xfId="10543" xr:uid="{00000000-0005-0000-0000-0000172B0000}"/>
    <cellStyle name="SAPBEXexcGood1 17 2" xfId="21943" xr:uid="{55C26F7C-07D3-47FB-B6C0-0261E3C2AD2B}"/>
    <cellStyle name="SAPBEXexcGood1 18" xfId="10544" xr:uid="{00000000-0005-0000-0000-0000182B0000}"/>
    <cellStyle name="SAPBEXexcGood1 18 2" xfId="21944" xr:uid="{11F6BC34-D3F7-453E-B478-A3105DD88D58}"/>
    <cellStyle name="SAPBEXexcGood1 19" xfId="10545" xr:uid="{00000000-0005-0000-0000-0000192B0000}"/>
    <cellStyle name="SAPBEXexcGood1 19 2" xfId="21945" xr:uid="{B0FDFC88-B9C9-46E6-A127-A8785D524D1E}"/>
    <cellStyle name="SAPBEXexcGood1 2" xfId="10546" xr:uid="{00000000-0005-0000-0000-00001A2B0000}"/>
    <cellStyle name="SAPBEXexcGood1 2 2" xfId="10547" xr:uid="{00000000-0005-0000-0000-00001B2B0000}"/>
    <cellStyle name="SAPBEXexcGood1 2 2 2" xfId="10548" xr:uid="{00000000-0005-0000-0000-00001C2B0000}"/>
    <cellStyle name="SAPBEXexcGood1 2 2 2 2" xfId="21948" xr:uid="{AE6F0456-6D94-4984-862A-838D87470764}"/>
    <cellStyle name="SAPBEXexcGood1 2 2 3" xfId="10549" xr:uid="{00000000-0005-0000-0000-00001D2B0000}"/>
    <cellStyle name="SAPBEXexcGood1 2 2 3 2" xfId="21949" xr:uid="{8D56884F-184D-4480-BB7C-C58327985CC2}"/>
    <cellStyle name="SAPBEXexcGood1 2 2 4" xfId="10550" xr:uid="{00000000-0005-0000-0000-00001E2B0000}"/>
    <cellStyle name="SAPBEXexcGood1 2 2 4 2" xfId="21950" xr:uid="{1AC345CF-452D-4735-B6B4-9139144F9D02}"/>
    <cellStyle name="SAPBEXexcGood1 2 2 5" xfId="10551" xr:uid="{00000000-0005-0000-0000-00001F2B0000}"/>
    <cellStyle name="SAPBEXexcGood1 2 2 5 2" xfId="21951" xr:uid="{529A85C3-B537-4D4F-B93C-099F0190EE50}"/>
    <cellStyle name="SAPBEXexcGood1 2 2 6" xfId="21947" xr:uid="{2F95D7D0-F048-44C2-ABC9-1CFDDA8801C9}"/>
    <cellStyle name="SAPBEXexcGood1 2 3" xfId="10552" xr:uid="{00000000-0005-0000-0000-0000202B0000}"/>
    <cellStyle name="SAPBEXexcGood1 2 3 2" xfId="21952" xr:uid="{29BE0464-7378-4C87-A1CB-B13E91F95B8D}"/>
    <cellStyle name="SAPBEXexcGood1 2 4" xfId="10553" xr:uid="{00000000-0005-0000-0000-0000212B0000}"/>
    <cellStyle name="SAPBEXexcGood1 2 4 2" xfId="21953" xr:uid="{BDB51E4A-BA77-4F69-A0A5-7BB4AC11B87C}"/>
    <cellStyle name="SAPBEXexcGood1 2 5" xfId="10554" xr:uid="{00000000-0005-0000-0000-0000222B0000}"/>
    <cellStyle name="SAPBEXexcGood1 2 5 2" xfId="21954" xr:uid="{63ABA951-1E8C-4998-B8F0-679B0389CD8D}"/>
    <cellStyle name="SAPBEXexcGood1 2 6" xfId="10555" xr:uid="{00000000-0005-0000-0000-0000232B0000}"/>
    <cellStyle name="SAPBEXexcGood1 2 6 2" xfId="21955" xr:uid="{F64125B3-20F1-4BD6-9DD7-25AA80A40D65}"/>
    <cellStyle name="SAPBEXexcGood1 2 7" xfId="21946" xr:uid="{6B407DFA-769C-4D4D-BFC3-F7A3E826F519}"/>
    <cellStyle name="SAPBEXexcGood1 20" xfId="15028" xr:uid="{00000000-0005-0000-0000-0000242B0000}"/>
    <cellStyle name="SAPBEXexcGood1 20 2" xfId="25758" xr:uid="{543C4058-8C27-4243-9D59-F4BCD264121B}"/>
    <cellStyle name="SAPBEXexcGood1 21" xfId="21881" xr:uid="{17BCE681-2D18-4D90-BEE6-990F63445724}"/>
    <cellStyle name="SAPBEXexcGood1 3" xfId="10556" xr:uid="{00000000-0005-0000-0000-0000252B0000}"/>
    <cellStyle name="SAPBEXexcGood1 3 2" xfId="10557" xr:uid="{00000000-0005-0000-0000-0000262B0000}"/>
    <cellStyle name="SAPBEXexcGood1 3 2 2" xfId="10558" xr:uid="{00000000-0005-0000-0000-0000272B0000}"/>
    <cellStyle name="SAPBEXexcGood1 3 2 2 2" xfId="21958" xr:uid="{396ED477-6AA8-4A0F-ABDC-EC53ED94128C}"/>
    <cellStyle name="SAPBEXexcGood1 3 2 3" xfId="10559" xr:uid="{00000000-0005-0000-0000-0000282B0000}"/>
    <cellStyle name="SAPBEXexcGood1 3 2 3 2" xfId="21959" xr:uid="{2B7321BB-6442-4EA4-AA40-C373D505F30C}"/>
    <cellStyle name="SAPBEXexcGood1 3 2 4" xfId="10560" xr:uid="{00000000-0005-0000-0000-0000292B0000}"/>
    <cellStyle name="SAPBEXexcGood1 3 2 4 2" xfId="21960" xr:uid="{CAC1A93C-B5B4-44D6-881E-A61F4EA6400D}"/>
    <cellStyle name="SAPBEXexcGood1 3 2 5" xfId="10561" xr:uid="{00000000-0005-0000-0000-00002A2B0000}"/>
    <cellStyle name="SAPBEXexcGood1 3 2 5 2" xfId="21961" xr:uid="{CB3F8660-4F7F-4C46-8BE1-BA838DE4C3F2}"/>
    <cellStyle name="SAPBEXexcGood1 3 2 6" xfId="21957" xr:uid="{2025410E-CBCF-4EDA-A9B0-3D538A5F7ECA}"/>
    <cellStyle name="SAPBEXexcGood1 3 3" xfId="10562" xr:uid="{00000000-0005-0000-0000-00002B2B0000}"/>
    <cellStyle name="SAPBEXexcGood1 3 3 2" xfId="21962" xr:uid="{920E263B-ABE8-4379-AED5-D98EFEDA57F0}"/>
    <cellStyle name="SAPBEXexcGood1 3 4" xfId="10563" xr:uid="{00000000-0005-0000-0000-00002C2B0000}"/>
    <cellStyle name="SAPBEXexcGood1 3 4 2" xfId="21963" xr:uid="{9447CAC0-2E88-4F0C-AD53-8BED5A83304F}"/>
    <cellStyle name="SAPBEXexcGood1 3 5" xfId="10564" xr:uid="{00000000-0005-0000-0000-00002D2B0000}"/>
    <cellStyle name="SAPBEXexcGood1 3 5 2" xfId="21964" xr:uid="{571B4544-6F23-4A26-BF99-3AD1A4025E86}"/>
    <cellStyle name="SAPBEXexcGood1 3 6" xfId="10565" xr:uid="{00000000-0005-0000-0000-00002E2B0000}"/>
    <cellStyle name="SAPBEXexcGood1 3 6 2" xfId="21965" xr:uid="{154A7AAF-BF72-4BC8-817C-F200B270A34C}"/>
    <cellStyle name="SAPBEXexcGood1 3 7" xfId="21956" xr:uid="{A8AA8E14-7533-4058-83D9-795030BB40E0}"/>
    <cellStyle name="SAPBEXexcGood1 4" xfId="10566" xr:uid="{00000000-0005-0000-0000-00002F2B0000}"/>
    <cellStyle name="SAPBEXexcGood1 4 2" xfId="10567" xr:uid="{00000000-0005-0000-0000-0000302B0000}"/>
    <cellStyle name="SAPBEXexcGood1 4 2 2" xfId="10568" xr:uid="{00000000-0005-0000-0000-0000312B0000}"/>
    <cellStyle name="SAPBEXexcGood1 4 2 2 2" xfId="21968" xr:uid="{F418D2CE-AC6F-4630-9D4D-F9B2BAB806CA}"/>
    <cellStyle name="SAPBEXexcGood1 4 2 3" xfId="10569" xr:uid="{00000000-0005-0000-0000-0000322B0000}"/>
    <cellStyle name="SAPBEXexcGood1 4 2 3 2" xfId="21969" xr:uid="{F2F3318A-1545-4E66-9690-10F7753D9165}"/>
    <cellStyle name="SAPBEXexcGood1 4 2 4" xfId="10570" xr:uid="{00000000-0005-0000-0000-0000332B0000}"/>
    <cellStyle name="SAPBEXexcGood1 4 2 4 2" xfId="21970" xr:uid="{CBEB38DC-3409-4796-9984-9734DBF54C96}"/>
    <cellStyle name="SAPBEXexcGood1 4 2 5" xfId="10571" xr:uid="{00000000-0005-0000-0000-0000342B0000}"/>
    <cellStyle name="SAPBEXexcGood1 4 2 5 2" xfId="21971" xr:uid="{FA3E0198-B287-420D-9909-3435C87A957C}"/>
    <cellStyle name="SAPBEXexcGood1 4 2 6" xfId="21967" xr:uid="{7803835D-9CAE-41AC-9CDB-8200ACE8B167}"/>
    <cellStyle name="SAPBEXexcGood1 4 3" xfId="10572" xr:uid="{00000000-0005-0000-0000-0000352B0000}"/>
    <cellStyle name="SAPBEXexcGood1 4 3 2" xfId="21972" xr:uid="{4037B542-5DCA-4D6B-BC40-32120C55BCBF}"/>
    <cellStyle name="SAPBEXexcGood1 4 4" xfId="10573" xr:uid="{00000000-0005-0000-0000-0000362B0000}"/>
    <cellStyle name="SAPBEXexcGood1 4 4 2" xfId="21973" xr:uid="{05032A47-6BFF-4B62-9994-779C9847B13A}"/>
    <cellStyle name="SAPBEXexcGood1 4 5" xfId="10574" xr:uid="{00000000-0005-0000-0000-0000372B0000}"/>
    <cellStyle name="SAPBEXexcGood1 4 5 2" xfId="21974" xr:uid="{8CB8EFB5-7B58-4A97-8D26-8215CABF2D0D}"/>
    <cellStyle name="SAPBEXexcGood1 4 6" xfId="10575" xr:uid="{00000000-0005-0000-0000-0000382B0000}"/>
    <cellStyle name="SAPBEXexcGood1 4 6 2" xfId="21975" xr:uid="{58722E4E-332F-4DF3-9364-2A4D581E87CF}"/>
    <cellStyle name="SAPBEXexcGood1 4 7" xfId="21966" xr:uid="{D0E017A9-734D-4934-9089-12FAC6D83063}"/>
    <cellStyle name="SAPBEXexcGood1 5" xfId="10576" xr:uid="{00000000-0005-0000-0000-0000392B0000}"/>
    <cellStyle name="SAPBEXexcGood1 5 2" xfId="10577" xr:uid="{00000000-0005-0000-0000-00003A2B0000}"/>
    <cellStyle name="SAPBEXexcGood1 5 2 2" xfId="10578" xr:uid="{00000000-0005-0000-0000-00003B2B0000}"/>
    <cellStyle name="SAPBEXexcGood1 5 2 2 2" xfId="21978" xr:uid="{1E860899-C252-4F00-8BC7-2648978304C5}"/>
    <cellStyle name="SAPBEXexcGood1 5 2 3" xfId="10579" xr:uid="{00000000-0005-0000-0000-00003C2B0000}"/>
    <cellStyle name="SAPBEXexcGood1 5 2 3 2" xfId="21979" xr:uid="{E93F4399-B003-4438-B915-4E7C5670B7BB}"/>
    <cellStyle name="SAPBEXexcGood1 5 2 4" xfId="10580" xr:uid="{00000000-0005-0000-0000-00003D2B0000}"/>
    <cellStyle name="SAPBEXexcGood1 5 2 4 2" xfId="21980" xr:uid="{ACABF7BA-0A7A-48A1-8490-F2E35FBF07EE}"/>
    <cellStyle name="SAPBEXexcGood1 5 2 5" xfId="10581" xr:uid="{00000000-0005-0000-0000-00003E2B0000}"/>
    <cellStyle name="SAPBEXexcGood1 5 2 5 2" xfId="21981" xr:uid="{BB5FF7E6-A34B-4BA7-9232-FBF05EF10F81}"/>
    <cellStyle name="SAPBEXexcGood1 5 2 6" xfId="21977" xr:uid="{967AB2D7-8A07-482E-92E6-02D3D306FF29}"/>
    <cellStyle name="SAPBEXexcGood1 5 3" xfId="10582" xr:uid="{00000000-0005-0000-0000-00003F2B0000}"/>
    <cellStyle name="SAPBEXexcGood1 5 3 2" xfId="21982" xr:uid="{5B3746FE-8F7B-4967-9793-5E8448B65E1F}"/>
    <cellStyle name="SAPBEXexcGood1 5 4" xfId="10583" xr:uid="{00000000-0005-0000-0000-0000402B0000}"/>
    <cellStyle name="SAPBEXexcGood1 5 4 2" xfId="21983" xr:uid="{C1F97501-0744-4000-A68E-645A067B530F}"/>
    <cellStyle name="SAPBEXexcGood1 5 5" xfId="10584" xr:uid="{00000000-0005-0000-0000-0000412B0000}"/>
    <cellStyle name="SAPBEXexcGood1 5 5 2" xfId="21984" xr:uid="{B182D35D-9BC5-4782-80D1-D358F4AD234B}"/>
    <cellStyle name="SAPBEXexcGood1 5 6" xfId="10585" xr:uid="{00000000-0005-0000-0000-0000422B0000}"/>
    <cellStyle name="SAPBEXexcGood1 5 6 2" xfId="21985" xr:uid="{AE19DC51-082D-42D4-B3D4-C03AB053EE1D}"/>
    <cellStyle name="SAPBEXexcGood1 5 7" xfId="21976" xr:uid="{9299FC91-41EA-4727-84D1-88EB3E59A5CC}"/>
    <cellStyle name="SAPBEXexcGood1 6" xfId="10586" xr:uid="{00000000-0005-0000-0000-0000432B0000}"/>
    <cellStyle name="SAPBEXexcGood1 6 2" xfId="10587" xr:uid="{00000000-0005-0000-0000-0000442B0000}"/>
    <cellStyle name="SAPBEXexcGood1 6 2 2" xfId="10588" xr:uid="{00000000-0005-0000-0000-0000452B0000}"/>
    <cellStyle name="SAPBEXexcGood1 6 2 2 2" xfId="21988" xr:uid="{0977229E-1240-450C-84B0-6DE298E264C1}"/>
    <cellStyle name="SAPBEXexcGood1 6 2 3" xfId="10589" xr:uid="{00000000-0005-0000-0000-0000462B0000}"/>
    <cellStyle name="SAPBEXexcGood1 6 2 3 2" xfId="21989" xr:uid="{3E195544-DAC2-404A-B633-D5BEF63ED214}"/>
    <cellStyle name="SAPBEXexcGood1 6 2 4" xfId="10590" xr:uid="{00000000-0005-0000-0000-0000472B0000}"/>
    <cellStyle name="SAPBEXexcGood1 6 2 4 2" xfId="21990" xr:uid="{14A73B7A-F2D3-4FAD-AAA5-CBC33B904061}"/>
    <cellStyle name="SAPBEXexcGood1 6 2 5" xfId="10591" xr:uid="{00000000-0005-0000-0000-0000482B0000}"/>
    <cellStyle name="SAPBEXexcGood1 6 2 5 2" xfId="21991" xr:uid="{6C516D15-D630-4929-ACCE-4FBBF13CF588}"/>
    <cellStyle name="SAPBEXexcGood1 6 2 6" xfId="21987" xr:uid="{08183F45-6AED-4197-9E58-06D6C3CA6231}"/>
    <cellStyle name="SAPBEXexcGood1 6 3" xfId="10592" xr:uid="{00000000-0005-0000-0000-0000492B0000}"/>
    <cellStyle name="SAPBEXexcGood1 6 3 2" xfId="21992" xr:uid="{EB1DFE9D-2DE1-4F38-B90D-482DFB53815C}"/>
    <cellStyle name="SAPBEXexcGood1 6 4" xfId="10593" xr:uid="{00000000-0005-0000-0000-00004A2B0000}"/>
    <cellStyle name="SAPBEXexcGood1 6 4 2" xfId="21993" xr:uid="{217FF062-4C73-426E-9346-6681259563DE}"/>
    <cellStyle name="SAPBEXexcGood1 6 5" xfId="10594" xr:uid="{00000000-0005-0000-0000-00004B2B0000}"/>
    <cellStyle name="SAPBEXexcGood1 6 5 2" xfId="21994" xr:uid="{75C62A72-5244-4DCA-83F9-A8E27920417D}"/>
    <cellStyle name="SAPBEXexcGood1 6 6" xfId="10595" xr:uid="{00000000-0005-0000-0000-00004C2B0000}"/>
    <cellStyle name="SAPBEXexcGood1 6 6 2" xfId="21995" xr:uid="{832B3AFF-479D-49E0-AB52-B213BCBF1346}"/>
    <cellStyle name="SAPBEXexcGood1 6 7" xfId="21986" xr:uid="{0F732046-8E4D-4480-9D77-D43448B52912}"/>
    <cellStyle name="SAPBEXexcGood1 7" xfId="10596" xr:uid="{00000000-0005-0000-0000-00004D2B0000}"/>
    <cellStyle name="SAPBEXexcGood1 7 2" xfId="10597" xr:uid="{00000000-0005-0000-0000-00004E2B0000}"/>
    <cellStyle name="SAPBEXexcGood1 7 2 2" xfId="10598" xr:uid="{00000000-0005-0000-0000-00004F2B0000}"/>
    <cellStyle name="SAPBEXexcGood1 7 2 2 2" xfId="21998" xr:uid="{0CDA3DEF-AAAA-4700-A7A6-8F94D6C9D9D6}"/>
    <cellStyle name="SAPBEXexcGood1 7 2 3" xfId="10599" xr:uid="{00000000-0005-0000-0000-0000502B0000}"/>
    <cellStyle name="SAPBEXexcGood1 7 2 3 2" xfId="21999" xr:uid="{6E67B524-A78E-4287-9F5F-ADCF594D8614}"/>
    <cellStyle name="SAPBEXexcGood1 7 2 4" xfId="10600" xr:uid="{00000000-0005-0000-0000-0000512B0000}"/>
    <cellStyle name="SAPBEXexcGood1 7 2 4 2" xfId="22000" xr:uid="{EF857861-F27A-49B0-9639-2CD61EA17B28}"/>
    <cellStyle name="SAPBEXexcGood1 7 2 5" xfId="10601" xr:uid="{00000000-0005-0000-0000-0000522B0000}"/>
    <cellStyle name="SAPBEXexcGood1 7 2 5 2" xfId="22001" xr:uid="{BF5E1D91-FE08-4103-BE3F-C47104029289}"/>
    <cellStyle name="SAPBEXexcGood1 7 2 6" xfId="21997" xr:uid="{54B8B2B3-4B4F-467D-95BD-D0FF07A5C90D}"/>
    <cellStyle name="SAPBEXexcGood1 7 3" xfId="10602" xr:uid="{00000000-0005-0000-0000-0000532B0000}"/>
    <cellStyle name="SAPBEXexcGood1 7 3 2" xfId="22002" xr:uid="{050FFC46-1F76-4631-9E55-294251B0A87F}"/>
    <cellStyle name="SAPBEXexcGood1 7 4" xfId="10603" xr:uid="{00000000-0005-0000-0000-0000542B0000}"/>
    <cellStyle name="SAPBEXexcGood1 7 4 2" xfId="22003" xr:uid="{291E563F-D87B-413D-9F2E-9B8285282C39}"/>
    <cellStyle name="SAPBEXexcGood1 7 5" xfId="10604" xr:uid="{00000000-0005-0000-0000-0000552B0000}"/>
    <cellStyle name="SAPBEXexcGood1 7 5 2" xfId="22004" xr:uid="{1D7A8AD6-A79B-4A1C-9D4F-737E78509572}"/>
    <cellStyle name="SAPBEXexcGood1 7 6" xfId="10605" xr:uid="{00000000-0005-0000-0000-0000562B0000}"/>
    <cellStyle name="SAPBEXexcGood1 7 6 2" xfId="22005" xr:uid="{F849CDE8-6007-4C6B-8022-326D3209B0F5}"/>
    <cellStyle name="SAPBEXexcGood1 7 7" xfId="21996" xr:uid="{43F3AB63-8187-46EC-8187-5D1CFD644750}"/>
    <cellStyle name="SAPBEXexcGood1 8" xfId="10606" xr:uid="{00000000-0005-0000-0000-0000572B0000}"/>
    <cellStyle name="SAPBEXexcGood1 8 2" xfId="10607" xr:uid="{00000000-0005-0000-0000-0000582B0000}"/>
    <cellStyle name="SAPBEXexcGood1 8 2 2" xfId="10608" xr:uid="{00000000-0005-0000-0000-0000592B0000}"/>
    <cellStyle name="SAPBEXexcGood1 8 2 2 2" xfId="22008" xr:uid="{D548E99A-E93D-49E0-AF9F-E3A7DE238D64}"/>
    <cellStyle name="SAPBEXexcGood1 8 2 3" xfId="10609" xr:uid="{00000000-0005-0000-0000-00005A2B0000}"/>
    <cellStyle name="SAPBEXexcGood1 8 2 3 2" xfId="22009" xr:uid="{5C5C9B91-2564-4E33-BE97-5DB7801A95FB}"/>
    <cellStyle name="SAPBEXexcGood1 8 2 4" xfId="10610" xr:uid="{00000000-0005-0000-0000-00005B2B0000}"/>
    <cellStyle name="SAPBEXexcGood1 8 2 4 2" xfId="22010" xr:uid="{B60AE176-1C07-44F6-AC58-FCD5C212375A}"/>
    <cellStyle name="SAPBEXexcGood1 8 2 5" xfId="10611" xr:uid="{00000000-0005-0000-0000-00005C2B0000}"/>
    <cellStyle name="SAPBEXexcGood1 8 2 5 2" xfId="22011" xr:uid="{B7DA4044-6F37-4BE0-835B-545E0AD9087B}"/>
    <cellStyle name="SAPBEXexcGood1 8 2 6" xfId="22007" xr:uid="{A259E1D6-B351-49B0-B4AB-700A2F36914D}"/>
    <cellStyle name="SAPBEXexcGood1 8 3" xfId="10612" xr:uid="{00000000-0005-0000-0000-00005D2B0000}"/>
    <cellStyle name="SAPBEXexcGood1 8 3 2" xfId="22012" xr:uid="{6DF0AC44-4048-430D-9338-1B19983F6EAB}"/>
    <cellStyle name="SAPBEXexcGood1 8 4" xfId="10613" xr:uid="{00000000-0005-0000-0000-00005E2B0000}"/>
    <cellStyle name="SAPBEXexcGood1 8 4 2" xfId="22013" xr:uid="{C4EE65AF-4E48-42A0-8BA4-9C34CEEDEA46}"/>
    <cellStyle name="SAPBEXexcGood1 8 5" xfId="10614" xr:uid="{00000000-0005-0000-0000-00005F2B0000}"/>
    <cellStyle name="SAPBEXexcGood1 8 5 2" xfId="22014" xr:uid="{80A46F2D-9DDC-448F-8B46-7069B378E225}"/>
    <cellStyle name="SAPBEXexcGood1 8 6" xfId="10615" xr:uid="{00000000-0005-0000-0000-0000602B0000}"/>
    <cellStyle name="SAPBEXexcGood1 8 6 2" xfId="22015" xr:uid="{B12C354B-8622-491B-B9DA-D2F1E54A2FED}"/>
    <cellStyle name="SAPBEXexcGood1 8 7" xfId="22006" xr:uid="{4096DEE9-5B4E-4284-A50B-EB7D6EFA8E90}"/>
    <cellStyle name="SAPBEXexcGood1 9" xfId="10616" xr:uid="{00000000-0005-0000-0000-0000612B0000}"/>
    <cellStyle name="SAPBEXexcGood1 9 2" xfId="10617" xr:uid="{00000000-0005-0000-0000-0000622B0000}"/>
    <cellStyle name="SAPBEXexcGood1 9 2 2" xfId="10618" xr:uid="{00000000-0005-0000-0000-0000632B0000}"/>
    <cellStyle name="SAPBEXexcGood1 9 2 2 2" xfId="22018" xr:uid="{8B8879FE-1F80-4D49-AFAC-EFCC9EB1A47B}"/>
    <cellStyle name="SAPBEXexcGood1 9 2 3" xfId="10619" xr:uid="{00000000-0005-0000-0000-0000642B0000}"/>
    <cellStyle name="SAPBEXexcGood1 9 2 3 2" xfId="22019" xr:uid="{F75743C6-4C54-4983-9067-85BF40B65ED6}"/>
    <cellStyle name="SAPBEXexcGood1 9 2 4" xfId="10620" xr:uid="{00000000-0005-0000-0000-0000652B0000}"/>
    <cellStyle name="SAPBEXexcGood1 9 2 4 2" xfId="22020" xr:uid="{F43F0C8D-ECE1-4893-B4DE-AACD2AD0295F}"/>
    <cellStyle name="SAPBEXexcGood1 9 2 5" xfId="10621" xr:uid="{00000000-0005-0000-0000-0000662B0000}"/>
    <cellStyle name="SAPBEXexcGood1 9 2 5 2" xfId="22021" xr:uid="{79132BEB-B7D4-4EC0-8323-0A859081D682}"/>
    <cellStyle name="SAPBEXexcGood1 9 2 6" xfId="22017" xr:uid="{7A380037-CECB-4A23-8035-FEA1933E43CF}"/>
    <cellStyle name="SAPBEXexcGood1 9 3" xfId="10622" xr:uid="{00000000-0005-0000-0000-0000672B0000}"/>
    <cellStyle name="SAPBEXexcGood1 9 3 2" xfId="22022" xr:uid="{DAE96B1B-C8C9-457D-A7C6-AB44B39690F6}"/>
    <cellStyle name="SAPBEXexcGood1 9 4" xfId="10623" xr:uid="{00000000-0005-0000-0000-0000682B0000}"/>
    <cellStyle name="SAPBEXexcGood1 9 4 2" xfId="22023" xr:uid="{7ED86F8A-6AF7-40C5-8262-B38E47D896ED}"/>
    <cellStyle name="SAPBEXexcGood1 9 5" xfId="10624" xr:uid="{00000000-0005-0000-0000-0000692B0000}"/>
    <cellStyle name="SAPBEXexcGood1 9 5 2" xfId="22024" xr:uid="{5ACE6547-5C3A-4093-9DF9-9C06FE6EC8C4}"/>
    <cellStyle name="SAPBEXexcGood1 9 6" xfId="10625" xr:uid="{00000000-0005-0000-0000-00006A2B0000}"/>
    <cellStyle name="SAPBEXexcGood1 9 6 2" xfId="22025" xr:uid="{1D3BADBC-296E-494D-AD42-C4AAD2291E15}"/>
    <cellStyle name="SAPBEXexcGood1 9 7" xfId="22016" xr:uid="{623D63DF-65AB-4236-A329-448E537CA1E5}"/>
    <cellStyle name="SAPBEXexcGood1_KTR An-Abflug" xfId="14807" xr:uid="{00000000-0005-0000-0000-00006B2B0000}"/>
    <cellStyle name="SAPBEXexcGood2" xfId="10626" xr:uid="{00000000-0005-0000-0000-00006C2B0000}"/>
    <cellStyle name="SAPBEXexcGood2 10" xfId="10627" xr:uid="{00000000-0005-0000-0000-00006D2B0000}"/>
    <cellStyle name="SAPBEXexcGood2 10 2" xfId="10628" xr:uid="{00000000-0005-0000-0000-00006E2B0000}"/>
    <cellStyle name="SAPBEXexcGood2 10 2 2" xfId="10629" xr:uid="{00000000-0005-0000-0000-00006F2B0000}"/>
    <cellStyle name="SAPBEXexcGood2 10 2 2 2" xfId="22029" xr:uid="{9120F7B4-E9CC-4B79-9CF6-ABCA2C71755D}"/>
    <cellStyle name="SAPBEXexcGood2 10 2 3" xfId="10630" xr:uid="{00000000-0005-0000-0000-0000702B0000}"/>
    <cellStyle name="SAPBEXexcGood2 10 2 3 2" xfId="22030" xr:uid="{7650DB79-A1B4-4CF8-880B-506478DB50C1}"/>
    <cellStyle name="SAPBEXexcGood2 10 2 4" xfId="10631" xr:uid="{00000000-0005-0000-0000-0000712B0000}"/>
    <cellStyle name="SAPBEXexcGood2 10 2 4 2" xfId="22031" xr:uid="{82D8D796-2270-4C72-8111-6AD2F02148A4}"/>
    <cellStyle name="SAPBEXexcGood2 10 2 5" xfId="10632" xr:uid="{00000000-0005-0000-0000-0000722B0000}"/>
    <cellStyle name="SAPBEXexcGood2 10 2 5 2" xfId="22032" xr:uid="{2E176B1A-EE2B-47BD-84C8-365531520661}"/>
    <cellStyle name="SAPBEXexcGood2 10 2 6" xfId="22028" xr:uid="{F9137EDC-A335-4445-BF93-9C0471EC4C80}"/>
    <cellStyle name="SAPBEXexcGood2 10 3" xfId="10633" xr:uid="{00000000-0005-0000-0000-0000732B0000}"/>
    <cellStyle name="SAPBEXexcGood2 10 3 2" xfId="22033" xr:uid="{F5E4F190-A649-4ED4-A94F-12198A1959E2}"/>
    <cellStyle name="SAPBEXexcGood2 10 4" xfId="10634" xr:uid="{00000000-0005-0000-0000-0000742B0000}"/>
    <cellStyle name="SAPBEXexcGood2 10 4 2" xfId="22034" xr:uid="{E532B75D-29D1-4398-B617-871A4609E823}"/>
    <cellStyle name="SAPBEXexcGood2 10 5" xfId="10635" xr:uid="{00000000-0005-0000-0000-0000752B0000}"/>
    <cellStyle name="SAPBEXexcGood2 10 5 2" xfId="22035" xr:uid="{E4D3F4EE-3CA0-4C2D-B85C-AE5C86EB0F33}"/>
    <cellStyle name="SAPBEXexcGood2 10 6" xfId="10636" xr:uid="{00000000-0005-0000-0000-0000762B0000}"/>
    <cellStyle name="SAPBEXexcGood2 10 6 2" xfId="22036" xr:uid="{EA79B322-084B-4CFC-B7E7-F245EF84422D}"/>
    <cellStyle name="SAPBEXexcGood2 10 7" xfId="22027" xr:uid="{F95B2413-0758-41DE-ACF3-5AB9423F664D}"/>
    <cellStyle name="SAPBEXexcGood2 11" xfId="10637" xr:uid="{00000000-0005-0000-0000-0000772B0000}"/>
    <cellStyle name="SAPBEXexcGood2 11 2" xfId="10638" xr:uid="{00000000-0005-0000-0000-0000782B0000}"/>
    <cellStyle name="SAPBEXexcGood2 11 2 2" xfId="10639" xr:uid="{00000000-0005-0000-0000-0000792B0000}"/>
    <cellStyle name="SAPBEXexcGood2 11 2 2 2" xfId="22039" xr:uid="{32F4A4C6-703B-4A97-A35E-B856EC51C512}"/>
    <cellStyle name="SAPBEXexcGood2 11 2 3" xfId="10640" xr:uid="{00000000-0005-0000-0000-00007A2B0000}"/>
    <cellStyle name="SAPBEXexcGood2 11 2 3 2" xfId="22040" xr:uid="{1DEF3D4E-7BD2-44AA-BE83-BB3F8ACC4D1A}"/>
    <cellStyle name="SAPBEXexcGood2 11 2 4" xfId="10641" xr:uid="{00000000-0005-0000-0000-00007B2B0000}"/>
    <cellStyle name="SAPBEXexcGood2 11 2 4 2" xfId="22041" xr:uid="{59581901-290A-4954-88FD-7A0AC7841C0F}"/>
    <cellStyle name="SAPBEXexcGood2 11 2 5" xfId="10642" xr:uid="{00000000-0005-0000-0000-00007C2B0000}"/>
    <cellStyle name="SAPBEXexcGood2 11 2 5 2" xfId="22042" xr:uid="{BAEBD1DD-9C30-4138-9ED8-65B225A7AFEC}"/>
    <cellStyle name="SAPBEXexcGood2 11 2 6" xfId="22038" xr:uid="{92E86D38-4F6F-4FD0-9F24-469FE021BA7F}"/>
    <cellStyle name="SAPBEXexcGood2 11 3" xfId="10643" xr:uid="{00000000-0005-0000-0000-00007D2B0000}"/>
    <cellStyle name="SAPBEXexcGood2 11 3 2" xfId="22043" xr:uid="{BE1551F5-52E4-4B60-8E95-A06CD47F27E6}"/>
    <cellStyle name="SAPBEXexcGood2 11 4" xfId="10644" xr:uid="{00000000-0005-0000-0000-00007E2B0000}"/>
    <cellStyle name="SAPBEXexcGood2 11 4 2" xfId="22044" xr:uid="{331B0D13-F958-425F-8C32-4B6C929D99B7}"/>
    <cellStyle name="SAPBEXexcGood2 11 5" xfId="10645" xr:uid="{00000000-0005-0000-0000-00007F2B0000}"/>
    <cellStyle name="SAPBEXexcGood2 11 5 2" xfId="22045" xr:uid="{6819CFCC-8B17-4565-A3A2-9ED63BEA3069}"/>
    <cellStyle name="SAPBEXexcGood2 11 6" xfId="10646" xr:uid="{00000000-0005-0000-0000-0000802B0000}"/>
    <cellStyle name="SAPBEXexcGood2 11 6 2" xfId="22046" xr:uid="{AE6D837D-22B1-4D59-B6FB-2276AA98C2D3}"/>
    <cellStyle name="SAPBEXexcGood2 11 7" xfId="22037" xr:uid="{F2FD37E0-6187-43E7-8981-01740B73B098}"/>
    <cellStyle name="SAPBEXexcGood2 12" xfId="10647" xr:uid="{00000000-0005-0000-0000-0000812B0000}"/>
    <cellStyle name="SAPBEXexcGood2 12 2" xfId="10648" xr:uid="{00000000-0005-0000-0000-0000822B0000}"/>
    <cellStyle name="SAPBEXexcGood2 12 2 2" xfId="10649" xr:uid="{00000000-0005-0000-0000-0000832B0000}"/>
    <cellStyle name="SAPBEXexcGood2 12 2 2 2" xfId="22049" xr:uid="{923FD1F2-90B6-47F1-B585-49C6CDEEA50A}"/>
    <cellStyle name="SAPBEXexcGood2 12 2 3" xfId="10650" xr:uid="{00000000-0005-0000-0000-0000842B0000}"/>
    <cellStyle name="SAPBEXexcGood2 12 2 3 2" xfId="22050" xr:uid="{37248133-3BCF-411F-A368-8AF6FEBA1086}"/>
    <cellStyle name="SAPBEXexcGood2 12 2 4" xfId="10651" xr:uid="{00000000-0005-0000-0000-0000852B0000}"/>
    <cellStyle name="SAPBEXexcGood2 12 2 4 2" xfId="22051" xr:uid="{FE07BCEA-4F79-498E-9F92-E4C035BC8C0A}"/>
    <cellStyle name="SAPBEXexcGood2 12 2 5" xfId="10652" xr:uid="{00000000-0005-0000-0000-0000862B0000}"/>
    <cellStyle name="SAPBEXexcGood2 12 2 5 2" xfId="22052" xr:uid="{A52209D7-12CB-4D9A-9D47-FC99EBB10776}"/>
    <cellStyle name="SAPBEXexcGood2 12 2 6" xfId="22048" xr:uid="{2875DAF4-5CC2-47DA-A3BF-849DE60E5DF5}"/>
    <cellStyle name="SAPBEXexcGood2 12 3" xfId="10653" xr:uid="{00000000-0005-0000-0000-0000872B0000}"/>
    <cellStyle name="SAPBEXexcGood2 12 3 2" xfId="22053" xr:uid="{303ED5EC-5803-4861-A0C3-4C167D0EBF36}"/>
    <cellStyle name="SAPBEXexcGood2 12 4" xfId="10654" xr:uid="{00000000-0005-0000-0000-0000882B0000}"/>
    <cellStyle name="SAPBEXexcGood2 12 4 2" xfId="22054" xr:uid="{29D5B52D-A462-4E59-9942-6C7671CB4972}"/>
    <cellStyle name="SAPBEXexcGood2 12 5" xfId="10655" xr:uid="{00000000-0005-0000-0000-0000892B0000}"/>
    <cellStyle name="SAPBEXexcGood2 12 5 2" xfId="22055" xr:uid="{27F38001-A673-4974-B57B-3B5E731B9090}"/>
    <cellStyle name="SAPBEXexcGood2 12 6" xfId="10656" xr:uid="{00000000-0005-0000-0000-00008A2B0000}"/>
    <cellStyle name="SAPBEXexcGood2 12 6 2" xfId="22056" xr:uid="{78DCF4A2-6D71-4FC1-A017-82CB066B6CA0}"/>
    <cellStyle name="SAPBEXexcGood2 12 7" xfId="22047" xr:uid="{41AC7DA6-1D55-4B80-A41E-6E501FD19B62}"/>
    <cellStyle name="SAPBEXexcGood2 13" xfId="10657" xr:uid="{00000000-0005-0000-0000-00008B2B0000}"/>
    <cellStyle name="SAPBEXexcGood2 13 2" xfId="10658" xr:uid="{00000000-0005-0000-0000-00008C2B0000}"/>
    <cellStyle name="SAPBEXexcGood2 13 2 2" xfId="10659" xr:uid="{00000000-0005-0000-0000-00008D2B0000}"/>
    <cellStyle name="SAPBEXexcGood2 13 2 2 2" xfId="22059" xr:uid="{60CF7EC2-575F-4431-99D6-F6FBF5B8D721}"/>
    <cellStyle name="SAPBEXexcGood2 13 2 3" xfId="10660" xr:uid="{00000000-0005-0000-0000-00008E2B0000}"/>
    <cellStyle name="SAPBEXexcGood2 13 2 3 2" xfId="22060" xr:uid="{40B496D9-7FA9-4FBF-BBC5-B384A769FE2F}"/>
    <cellStyle name="SAPBEXexcGood2 13 2 4" xfId="10661" xr:uid="{00000000-0005-0000-0000-00008F2B0000}"/>
    <cellStyle name="SAPBEXexcGood2 13 2 4 2" xfId="22061" xr:uid="{52420F50-035C-43A8-A667-53259AD9532D}"/>
    <cellStyle name="SAPBEXexcGood2 13 2 5" xfId="10662" xr:uid="{00000000-0005-0000-0000-0000902B0000}"/>
    <cellStyle name="SAPBEXexcGood2 13 2 5 2" xfId="22062" xr:uid="{16BFAD0A-04A3-4BC9-8F80-F53D5ADEE9FD}"/>
    <cellStyle name="SAPBEXexcGood2 13 2 6" xfId="22058" xr:uid="{FEF5D5AC-9BDC-4710-BD99-EDBAC9AFABA7}"/>
    <cellStyle name="SAPBEXexcGood2 13 3" xfId="10663" xr:uid="{00000000-0005-0000-0000-0000912B0000}"/>
    <cellStyle name="SAPBEXexcGood2 13 3 2" xfId="22063" xr:uid="{7CE616E1-981F-49BA-8459-4A7692A67D0C}"/>
    <cellStyle name="SAPBEXexcGood2 13 4" xfId="10664" xr:uid="{00000000-0005-0000-0000-0000922B0000}"/>
    <cellStyle name="SAPBEXexcGood2 13 4 2" xfId="22064" xr:uid="{076188D7-422C-4F4E-A8D6-6F0F31CCB043}"/>
    <cellStyle name="SAPBEXexcGood2 13 5" xfId="10665" xr:uid="{00000000-0005-0000-0000-0000932B0000}"/>
    <cellStyle name="SAPBEXexcGood2 13 5 2" xfId="22065" xr:uid="{D54DF78B-7E2F-4D64-BB4C-0126DB62831C}"/>
    <cellStyle name="SAPBEXexcGood2 13 6" xfId="10666" xr:uid="{00000000-0005-0000-0000-0000942B0000}"/>
    <cellStyle name="SAPBEXexcGood2 13 6 2" xfId="22066" xr:uid="{F44D24CA-D2F8-4099-BA22-162E25EB1DED}"/>
    <cellStyle name="SAPBEXexcGood2 13 7" xfId="22057" xr:uid="{CC22DB2C-9EA2-48E9-8EE2-826DB1C0E48D}"/>
    <cellStyle name="SAPBEXexcGood2 14" xfId="10667" xr:uid="{00000000-0005-0000-0000-0000952B0000}"/>
    <cellStyle name="SAPBEXexcGood2 14 2" xfId="10668" xr:uid="{00000000-0005-0000-0000-0000962B0000}"/>
    <cellStyle name="SAPBEXexcGood2 14 2 2" xfId="10669" xr:uid="{00000000-0005-0000-0000-0000972B0000}"/>
    <cellStyle name="SAPBEXexcGood2 14 2 2 2" xfId="22069" xr:uid="{6131507F-63A5-43E5-9AFE-694A6D841882}"/>
    <cellStyle name="SAPBEXexcGood2 14 2 3" xfId="10670" xr:uid="{00000000-0005-0000-0000-0000982B0000}"/>
    <cellStyle name="SAPBEXexcGood2 14 2 3 2" xfId="22070" xr:uid="{279B1BA5-D6B6-47EA-9DC3-74FB784573DB}"/>
    <cellStyle name="SAPBEXexcGood2 14 2 4" xfId="10671" xr:uid="{00000000-0005-0000-0000-0000992B0000}"/>
    <cellStyle name="SAPBEXexcGood2 14 2 4 2" xfId="22071" xr:uid="{C0CDBF62-5BC7-4ECF-9CF2-C7B4504EF2A6}"/>
    <cellStyle name="SAPBEXexcGood2 14 2 5" xfId="10672" xr:uid="{00000000-0005-0000-0000-00009A2B0000}"/>
    <cellStyle name="SAPBEXexcGood2 14 2 5 2" xfId="22072" xr:uid="{5AD45A96-0E84-4C6D-9B15-0421F5A709B4}"/>
    <cellStyle name="SAPBEXexcGood2 14 2 6" xfId="22068" xr:uid="{7FE4DAB7-7268-403D-82B9-E5CC5697A2B9}"/>
    <cellStyle name="SAPBEXexcGood2 14 3" xfId="10673" xr:uid="{00000000-0005-0000-0000-00009B2B0000}"/>
    <cellStyle name="SAPBEXexcGood2 14 3 2" xfId="22073" xr:uid="{4D2B831E-5B5F-4D89-B507-126733A5529E}"/>
    <cellStyle name="SAPBEXexcGood2 14 4" xfId="10674" xr:uid="{00000000-0005-0000-0000-00009C2B0000}"/>
    <cellStyle name="SAPBEXexcGood2 14 4 2" xfId="22074" xr:uid="{C536E34F-652B-4478-9A13-71105B10695A}"/>
    <cellStyle name="SAPBEXexcGood2 14 5" xfId="10675" xr:uid="{00000000-0005-0000-0000-00009D2B0000}"/>
    <cellStyle name="SAPBEXexcGood2 14 5 2" xfId="22075" xr:uid="{27002688-8AF6-4530-A826-5EA8D8637F65}"/>
    <cellStyle name="SAPBEXexcGood2 14 6" xfId="10676" xr:uid="{00000000-0005-0000-0000-00009E2B0000}"/>
    <cellStyle name="SAPBEXexcGood2 14 6 2" xfId="22076" xr:uid="{6BD15484-0E13-435A-AF15-0AE2047A4BA0}"/>
    <cellStyle name="SAPBEXexcGood2 14 7" xfId="22067" xr:uid="{F6E7DE5C-5CF1-43C5-A10A-5B90C4FCDDBA}"/>
    <cellStyle name="SAPBEXexcGood2 15" xfId="10677" xr:uid="{00000000-0005-0000-0000-00009F2B0000}"/>
    <cellStyle name="SAPBEXexcGood2 15 2" xfId="10678" xr:uid="{00000000-0005-0000-0000-0000A02B0000}"/>
    <cellStyle name="SAPBEXexcGood2 15 2 2" xfId="10679" xr:uid="{00000000-0005-0000-0000-0000A12B0000}"/>
    <cellStyle name="SAPBEXexcGood2 15 2 2 2" xfId="22079" xr:uid="{A770876B-D25A-44A7-AE21-2508E8598EB8}"/>
    <cellStyle name="SAPBEXexcGood2 15 2 3" xfId="10680" xr:uid="{00000000-0005-0000-0000-0000A22B0000}"/>
    <cellStyle name="SAPBEXexcGood2 15 2 3 2" xfId="22080" xr:uid="{A24BA94E-7B94-4DC9-BB8A-4B256DEEDFCB}"/>
    <cellStyle name="SAPBEXexcGood2 15 2 4" xfId="10681" xr:uid="{00000000-0005-0000-0000-0000A32B0000}"/>
    <cellStyle name="SAPBEXexcGood2 15 2 4 2" xfId="22081" xr:uid="{8794B5C2-054C-41A9-ADF3-9E8FB5934C7D}"/>
    <cellStyle name="SAPBEXexcGood2 15 2 5" xfId="10682" xr:uid="{00000000-0005-0000-0000-0000A42B0000}"/>
    <cellStyle name="SAPBEXexcGood2 15 2 5 2" xfId="22082" xr:uid="{E7E76DC9-348D-4193-823D-15804E287FF2}"/>
    <cellStyle name="SAPBEXexcGood2 15 2 6" xfId="22078" xr:uid="{8D89756C-50A3-49A9-AEDE-3D4B6D6A2BC1}"/>
    <cellStyle name="SAPBEXexcGood2 15 3" xfId="10683" xr:uid="{00000000-0005-0000-0000-0000A52B0000}"/>
    <cellStyle name="SAPBEXexcGood2 15 3 2" xfId="22083" xr:uid="{78514B6D-4E24-4F8F-B076-E4429D521E35}"/>
    <cellStyle name="SAPBEXexcGood2 15 4" xfId="10684" xr:uid="{00000000-0005-0000-0000-0000A62B0000}"/>
    <cellStyle name="SAPBEXexcGood2 15 4 2" xfId="22084" xr:uid="{F40FEC84-3CDF-4763-BD5E-970B85B2D483}"/>
    <cellStyle name="SAPBEXexcGood2 15 5" xfId="10685" xr:uid="{00000000-0005-0000-0000-0000A72B0000}"/>
    <cellStyle name="SAPBEXexcGood2 15 5 2" xfId="22085" xr:uid="{6EE8E185-6F26-4185-ACC5-6A58778DA176}"/>
    <cellStyle name="SAPBEXexcGood2 15 6" xfId="10686" xr:uid="{00000000-0005-0000-0000-0000A82B0000}"/>
    <cellStyle name="SAPBEXexcGood2 15 6 2" xfId="22086" xr:uid="{A7DABD39-0314-40B0-91D9-A96AD56FD21D}"/>
    <cellStyle name="SAPBEXexcGood2 15 7" xfId="22077" xr:uid="{96958B9B-87AC-423D-8A74-06B1EACE0526}"/>
    <cellStyle name="SAPBEXexcGood2 16" xfId="10687" xr:uid="{00000000-0005-0000-0000-0000A92B0000}"/>
    <cellStyle name="SAPBEXexcGood2 16 2" xfId="22087" xr:uid="{D54FBE33-A64D-4520-98B0-F92B205A19F0}"/>
    <cellStyle name="SAPBEXexcGood2 17" xfId="10688" xr:uid="{00000000-0005-0000-0000-0000AA2B0000}"/>
    <cellStyle name="SAPBEXexcGood2 17 2" xfId="22088" xr:uid="{5C7C92A5-B3C6-45E2-8F0F-0BCD137D0EB3}"/>
    <cellStyle name="SAPBEXexcGood2 18" xfId="10689" xr:uid="{00000000-0005-0000-0000-0000AB2B0000}"/>
    <cellStyle name="SAPBEXexcGood2 18 2" xfId="22089" xr:uid="{5AAF9139-6FD0-4DCF-A508-49DDAEAC2F48}"/>
    <cellStyle name="SAPBEXexcGood2 19" xfId="10690" xr:uid="{00000000-0005-0000-0000-0000AC2B0000}"/>
    <cellStyle name="SAPBEXexcGood2 19 2" xfId="22090" xr:uid="{642E090E-6E2D-46EB-85C2-AB334DE56AD6}"/>
    <cellStyle name="SAPBEXexcGood2 2" xfId="10691" xr:uid="{00000000-0005-0000-0000-0000AD2B0000}"/>
    <cellStyle name="SAPBEXexcGood2 2 2" xfId="10692" xr:uid="{00000000-0005-0000-0000-0000AE2B0000}"/>
    <cellStyle name="SAPBEXexcGood2 2 2 2" xfId="10693" xr:uid="{00000000-0005-0000-0000-0000AF2B0000}"/>
    <cellStyle name="SAPBEXexcGood2 2 2 2 2" xfId="22093" xr:uid="{86C0ACC1-234C-4152-91B1-8D2BB0DAB7C8}"/>
    <cellStyle name="SAPBEXexcGood2 2 2 3" xfId="10694" xr:uid="{00000000-0005-0000-0000-0000B02B0000}"/>
    <cellStyle name="SAPBEXexcGood2 2 2 3 2" xfId="22094" xr:uid="{E6B59E90-24CF-4EE2-B4B7-BA94AE5236A2}"/>
    <cellStyle name="SAPBEXexcGood2 2 2 4" xfId="10695" xr:uid="{00000000-0005-0000-0000-0000B12B0000}"/>
    <cellStyle name="SAPBEXexcGood2 2 2 4 2" xfId="22095" xr:uid="{0738BCDE-CD0A-4F01-98DE-E62CC8B6518A}"/>
    <cellStyle name="SAPBEXexcGood2 2 2 5" xfId="10696" xr:uid="{00000000-0005-0000-0000-0000B22B0000}"/>
    <cellStyle name="SAPBEXexcGood2 2 2 5 2" xfId="22096" xr:uid="{905D2067-0DEA-4C98-BF42-C2143C9A8CE2}"/>
    <cellStyle name="SAPBEXexcGood2 2 2 6" xfId="22092" xr:uid="{E423BCEB-C124-44B9-B0BD-32AC502B4789}"/>
    <cellStyle name="SAPBEXexcGood2 2 3" xfId="10697" xr:uid="{00000000-0005-0000-0000-0000B32B0000}"/>
    <cellStyle name="SAPBEXexcGood2 2 3 2" xfId="22097" xr:uid="{C216E41F-0168-445E-BD46-EB45B2EB320A}"/>
    <cellStyle name="SAPBEXexcGood2 2 4" xfId="10698" xr:uid="{00000000-0005-0000-0000-0000B42B0000}"/>
    <cellStyle name="SAPBEXexcGood2 2 4 2" xfId="22098" xr:uid="{364A42B8-46C5-4F5A-B63A-FD229D27117E}"/>
    <cellStyle name="SAPBEXexcGood2 2 5" xfId="10699" xr:uid="{00000000-0005-0000-0000-0000B52B0000}"/>
    <cellStyle name="SAPBEXexcGood2 2 5 2" xfId="22099" xr:uid="{14142BE2-BDE7-4147-9322-E1627EE5C208}"/>
    <cellStyle name="SAPBEXexcGood2 2 6" xfId="10700" xr:uid="{00000000-0005-0000-0000-0000B62B0000}"/>
    <cellStyle name="SAPBEXexcGood2 2 6 2" xfId="22100" xr:uid="{A8A61ACB-D9B6-408A-95E0-C64CB6922F1B}"/>
    <cellStyle name="SAPBEXexcGood2 2 7" xfId="22091" xr:uid="{67A566EE-CFE1-4C05-9B5A-513F76DC963F}"/>
    <cellStyle name="SAPBEXexcGood2 20" xfId="15029" xr:uid="{00000000-0005-0000-0000-0000B72B0000}"/>
    <cellStyle name="SAPBEXexcGood2 20 2" xfId="25759" xr:uid="{03BDD80E-1781-4385-BB56-897C3B59321C}"/>
    <cellStyle name="SAPBEXexcGood2 21" xfId="22026" xr:uid="{9DCC5A2B-5482-4FD3-A633-1B57892E0531}"/>
    <cellStyle name="SAPBEXexcGood2 3" xfId="10701" xr:uid="{00000000-0005-0000-0000-0000B82B0000}"/>
    <cellStyle name="SAPBEXexcGood2 3 2" xfId="10702" xr:uid="{00000000-0005-0000-0000-0000B92B0000}"/>
    <cellStyle name="SAPBEXexcGood2 3 2 2" xfId="10703" xr:uid="{00000000-0005-0000-0000-0000BA2B0000}"/>
    <cellStyle name="SAPBEXexcGood2 3 2 2 2" xfId="22103" xr:uid="{B05F587D-F11E-4F45-BDE5-7D6E5A625FD1}"/>
    <cellStyle name="SAPBEXexcGood2 3 2 3" xfId="10704" xr:uid="{00000000-0005-0000-0000-0000BB2B0000}"/>
    <cellStyle name="SAPBEXexcGood2 3 2 3 2" xfId="22104" xr:uid="{81D3F8EA-BCAC-4E86-9546-526BA8219230}"/>
    <cellStyle name="SAPBEXexcGood2 3 2 4" xfId="10705" xr:uid="{00000000-0005-0000-0000-0000BC2B0000}"/>
    <cellStyle name="SAPBEXexcGood2 3 2 4 2" xfId="22105" xr:uid="{C76CC638-A3F1-4097-A320-A63D34F47FAD}"/>
    <cellStyle name="SAPBEXexcGood2 3 2 5" xfId="10706" xr:uid="{00000000-0005-0000-0000-0000BD2B0000}"/>
    <cellStyle name="SAPBEXexcGood2 3 2 5 2" xfId="22106" xr:uid="{9882B7DC-A8DC-4D48-AA00-0955DA029B07}"/>
    <cellStyle name="SAPBEXexcGood2 3 2 6" xfId="22102" xr:uid="{0DABCF86-E4F7-48EB-B7E4-46451D0270F1}"/>
    <cellStyle name="SAPBEXexcGood2 3 3" xfId="10707" xr:uid="{00000000-0005-0000-0000-0000BE2B0000}"/>
    <cellStyle name="SAPBEXexcGood2 3 3 2" xfId="22107" xr:uid="{AE3DF9AD-6152-4529-B3A5-51E0F1699A5F}"/>
    <cellStyle name="SAPBEXexcGood2 3 4" xfId="10708" xr:uid="{00000000-0005-0000-0000-0000BF2B0000}"/>
    <cellStyle name="SAPBEXexcGood2 3 4 2" xfId="22108" xr:uid="{76B0E063-0F1F-497E-A205-24AF42E0CEC5}"/>
    <cellStyle name="SAPBEXexcGood2 3 5" xfId="10709" xr:uid="{00000000-0005-0000-0000-0000C02B0000}"/>
    <cellStyle name="SAPBEXexcGood2 3 5 2" xfId="22109" xr:uid="{CB0D1A4D-2CF3-4EAA-ADC7-A312A2184A7F}"/>
    <cellStyle name="SAPBEXexcGood2 3 6" xfId="10710" xr:uid="{00000000-0005-0000-0000-0000C12B0000}"/>
    <cellStyle name="SAPBEXexcGood2 3 6 2" xfId="22110" xr:uid="{FA53DE1D-B55C-49F1-85CC-6D94ECFCE75D}"/>
    <cellStyle name="SAPBEXexcGood2 3 7" xfId="22101" xr:uid="{A975C15E-27EA-4845-B5A4-80F2F027A0DE}"/>
    <cellStyle name="SAPBEXexcGood2 4" xfId="10711" xr:uid="{00000000-0005-0000-0000-0000C22B0000}"/>
    <cellStyle name="SAPBEXexcGood2 4 2" xfId="10712" xr:uid="{00000000-0005-0000-0000-0000C32B0000}"/>
    <cellStyle name="SAPBEXexcGood2 4 2 2" xfId="10713" xr:uid="{00000000-0005-0000-0000-0000C42B0000}"/>
    <cellStyle name="SAPBEXexcGood2 4 2 2 2" xfId="22113" xr:uid="{772AA7E4-ADA8-4617-A754-013891C6D55A}"/>
    <cellStyle name="SAPBEXexcGood2 4 2 3" xfId="10714" xr:uid="{00000000-0005-0000-0000-0000C52B0000}"/>
    <cellStyle name="SAPBEXexcGood2 4 2 3 2" xfId="22114" xr:uid="{33413CBC-B6DE-4C75-8433-377BA2D5F330}"/>
    <cellStyle name="SAPBEXexcGood2 4 2 4" xfId="10715" xr:uid="{00000000-0005-0000-0000-0000C62B0000}"/>
    <cellStyle name="SAPBEXexcGood2 4 2 4 2" xfId="22115" xr:uid="{5995A023-7773-47D3-865C-9A5B58923C80}"/>
    <cellStyle name="SAPBEXexcGood2 4 2 5" xfId="10716" xr:uid="{00000000-0005-0000-0000-0000C72B0000}"/>
    <cellStyle name="SAPBEXexcGood2 4 2 5 2" xfId="22116" xr:uid="{97B5A7BC-E23E-42BF-A2FF-301072CF0779}"/>
    <cellStyle name="SAPBEXexcGood2 4 2 6" xfId="22112" xr:uid="{A95EEAE0-AF19-47BD-9BB7-2361A7FE5A3D}"/>
    <cellStyle name="SAPBEXexcGood2 4 3" xfId="10717" xr:uid="{00000000-0005-0000-0000-0000C82B0000}"/>
    <cellStyle name="SAPBEXexcGood2 4 3 2" xfId="22117" xr:uid="{0E95BC4C-BC0C-4434-8592-3A714F9AA994}"/>
    <cellStyle name="SAPBEXexcGood2 4 4" xfId="10718" xr:uid="{00000000-0005-0000-0000-0000C92B0000}"/>
    <cellStyle name="SAPBEXexcGood2 4 4 2" xfId="22118" xr:uid="{D9D48C5F-2992-45CD-9530-3BB4E347F215}"/>
    <cellStyle name="SAPBEXexcGood2 4 5" xfId="10719" xr:uid="{00000000-0005-0000-0000-0000CA2B0000}"/>
    <cellStyle name="SAPBEXexcGood2 4 5 2" xfId="22119" xr:uid="{AE260DEC-1DF6-4A1A-A66B-7BAFD5483325}"/>
    <cellStyle name="SAPBEXexcGood2 4 6" xfId="10720" xr:uid="{00000000-0005-0000-0000-0000CB2B0000}"/>
    <cellStyle name="SAPBEXexcGood2 4 6 2" xfId="22120" xr:uid="{DA254CD0-C38B-4587-B0B3-D9B9A821A2D0}"/>
    <cellStyle name="SAPBEXexcGood2 4 7" xfId="22111" xr:uid="{8AD16A18-5245-4CC9-9F24-801460FE8EAD}"/>
    <cellStyle name="SAPBEXexcGood2 5" xfId="10721" xr:uid="{00000000-0005-0000-0000-0000CC2B0000}"/>
    <cellStyle name="SAPBEXexcGood2 5 2" xfId="10722" xr:uid="{00000000-0005-0000-0000-0000CD2B0000}"/>
    <cellStyle name="SAPBEXexcGood2 5 2 2" xfId="10723" xr:uid="{00000000-0005-0000-0000-0000CE2B0000}"/>
    <cellStyle name="SAPBEXexcGood2 5 2 2 2" xfId="22123" xr:uid="{920AA03B-E161-4435-8C00-7C2696D9183C}"/>
    <cellStyle name="SAPBEXexcGood2 5 2 3" xfId="10724" xr:uid="{00000000-0005-0000-0000-0000CF2B0000}"/>
    <cellStyle name="SAPBEXexcGood2 5 2 3 2" xfId="22124" xr:uid="{F2E03384-F6D7-465C-AC07-485C471BE91A}"/>
    <cellStyle name="SAPBEXexcGood2 5 2 4" xfId="10725" xr:uid="{00000000-0005-0000-0000-0000D02B0000}"/>
    <cellStyle name="SAPBEXexcGood2 5 2 4 2" xfId="22125" xr:uid="{C44927A7-501D-42B5-A4B7-CEB8D4992295}"/>
    <cellStyle name="SAPBEXexcGood2 5 2 5" xfId="10726" xr:uid="{00000000-0005-0000-0000-0000D12B0000}"/>
    <cellStyle name="SAPBEXexcGood2 5 2 5 2" xfId="22126" xr:uid="{9C4E7CD5-A3C4-47E0-BF52-70EBD9518173}"/>
    <cellStyle name="SAPBEXexcGood2 5 2 6" xfId="22122" xr:uid="{15688EDE-223B-4E25-9766-A0A79B507145}"/>
    <cellStyle name="SAPBEXexcGood2 5 3" xfId="10727" xr:uid="{00000000-0005-0000-0000-0000D22B0000}"/>
    <cellStyle name="SAPBEXexcGood2 5 3 2" xfId="22127" xr:uid="{608BEF3D-A5AF-411B-9DB7-C69621578987}"/>
    <cellStyle name="SAPBEXexcGood2 5 4" xfId="10728" xr:uid="{00000000-0005-0000-0000-0000D32B0000}"/>
    <cellStyle name="SAPBEXexcGood2 5 4 2" xfId="22128" xr:uid="{20E71DA9-A5E2-4AAA-8BC3-431D758B2094}"/>
    <cellStyle name="SAPBEXexcGood2 5 5" xfId="10729" xr:uid="{00000000-0005-0000-0000-0000D42B0000}"/>
    <cellStyle name="SAPBEXexcGood2 5 5 2" xfId="22129" xr:uid="{38B9B5AF-C4D8-4DDA-A084-5352A19BCFCD}"/>
    <cellStyle name="SAPBEXexcGood2 5 6" xfId="10730" xr:uid="{00000000-0005-0000-0000-0000D52B0000}"/>
    <cellStyle name="SAPBEXexcGood2 5 6 2" xfId="22130" xr:uid="{896BEEA9-BA85-45FB-BABC-466381A798FB}"/>
    <cellStyle name="SAPBEXexcGood2 5 7" xfId="22121" xr:uid="{66BD8E81-E641-4006-98F9-019FDEF127B9}"/>
    <cellStyle name="SAPBEXexcGood2 6" xfId="10731" xr:uid="{00000000-0005-0000-0000-0000D62B0000}"/>
    <cellStyle name="SAPBEXexcGood2 6 2" xfId="10732" xr:uid="{00000000-0005-0000-0000-0000D72B0000}"/>
    <cellStyle name="SAPBEXexcGood2 6 2 2" xfId="10733" xr:uid="{00000000-0005-0000-0000-0000D82B0000}"/>
    <cellStyle name="SAPBEXexcGood2 6 2 2 2" xfId="22133" xr:uid="{2A99F352-981A-42C3-81BA-C6AA18465233}"/>
    <cellStyle name="SAPBEXexcGood2 6 2 3" xfId="10734" xr:uid="{00000000-0005-0000-0000-0000D92B0000}"/>
    <cellStyle name="SAPBEXexcGood2 6 2 3 2" xfId="22134" xr:uid="{2370E72A-EF1C-41B3-8136-9447D5293134}"/>
    <cellStyle name="SAPBEXexcGood2 6 2 4" xfId="10735" xr:uid="{00000000-0005-0000-0000-0000DA2B0000}"/>
    <cellStyle name="SAPBEXexcGood2 6 2 4 2" xfId="22135" xr:uid="{2F4965FB-EED1-492E-AC70-C1B18393793B}"/>
    <cellStyle name="SAPBEXexcGood2 6 2 5" xfId="10736" xr:uid="{00000000-0005-0000-0000-0000DB2B0000}"/>
    <cellStyle name="SAPBEXexcGood2 6 2 5 2" xfId="22136" xr:uid="{647C8343-46D8-4221-A74C-63B52D7C3047}"/>
    <cellStyle name="SAPBEXexcGood2 6 2 6" xfId="22132" xr:uid="{4C72A282-B5CD-4444-859A-61ED92A6FACB}"/>
    <cellStyle name="SAPBEXexcGood2 6 3" xfId="10737" xr:uid="{00000000-0005-0000-0000-0000DC2B0000}"/>
    <cellStyle name="SAPBEXexcGood2 6 3 2" xfId="22137" xr:uid="{7374F80D-B9BD-41E9-8E15-B2C8445F8F77}"/>
    <cellStyle name="SAPBEXexcGood2 6 4" xfId="10738" xr:uid="{00000000-0005-0000-0000-0000DD2B0000}"/>
    <cellStyle name="SAPBEXexcGood2 6 4 2" xfId="22138" xr:uid="{6C713852-903E-49EA-87FF-8B37A7132B50}"/>
    <cellStyle name="SAPBEXexcGood2 6 5" xfId="10739" xr:uid="{00000000-0005-0000-0000-0000DE2B0000}"/>
    <cellStyle name="SAPBEXexcGood2 6 5 2" xfId="22139" xr:uid="{5361B644-BD1C-458E-80C7-889942D6EC89}"/>
    <cellStyle name="SAPBEXexcGood2 6 6" xfId="10740" xr:uid="{00000000-0005-0000-0000-0000DF2B0000}"/>
    <cellStyle name="SAPBEXexcGood2 6 6 2" xfId="22140" xr:uid="{CE8B76F7-9D99-4FE5-A815-E5F5D00AB3BA}"/>
    <cellStyle name="SAPBEXexcGood2 6 7" xfId="22131" xr:uid="{93DFCABF-E984-4EB4-96C8-CFA0AB229937}"/>
    <cellStyle name="SAPBEXexcGood2 7" xfId="10741" xr:uid="{00000000-0005-0000-0000-0000E02B0000}"/>
    <cellStyle name="SAPBEXexcGood2 7 2" xfId="10742" xr:uid="{00000000-0005-0000-0000-0000E12B0000}"/>
    <cellStyle name="SAPBEXexcGood2 7 2 2" xfId="10743" xr:uid="{00000000-0005-0000-0000-0000E22B0000}"/>
    <cellStyle name="SAPBEXexcGood2 7 2 2 2" xfId="22143" xr:uid="{E055F000-00F8-4EBE-9C70-27EBF6248F57}"/>
    <cellStyle name="SAPBEXexcGood2 7 2 3" xfId="10744" xr:uid="{00000000-0005-0000-0000-0000E32B0000}"/>
    <cellStyle name="SAPBEXexcGood2 7 2 3 2" xfId="22144" xr:uid="{F16D95D2-E552-418E-B0FF-2CB990CC2DAA}"/>
    <cellStyle name="SAPBEXexcGood2 7 2 4" xfId="10745" xr:uid="{00000000-0005-0000-0000-0000E42B0000}"/>
    <cellStyle name="SAPBEXexcGood2 7 2 4 2" xfId="22145" xr:uid="{52423B03-6138-427A-89AF-932A6AC924F5}"/>
    <cellStyle name="SAPBEXexcGood2 7 2 5" xfId="10746" xr:uid="{00000000-0005-0000-0000-0000E52B0000}"/>
    <cellStyle name="SAPBEXexcGood2 7 2 5 2" xfId="22146" xr:uid="{27F239FD-A6F8-410D-9FD7-972D7679A039}"/>
    <cellStyle name="SAPBEXexcGood2 7 2 6" xfId="22142" xr:uid="{B0B66F53-C3C0-468E-8439-27B275862027}"/>
    <cellStyle name="SAPBEXexcGood2 7 3" xfId="10747" xr:uid="{00000000-0005-0000-0000-0000E62B0000}"/>
    <cellStyle name="SAPBEXexcGood2 7 3 2" xfId="22147" xr:uid="{CB0B7BC2-A00A-412D-9976-31839FE36321}"/>
    <cellStyle name="SAPBEXexcGood2 7 4" xfId="10748" xr:uid="{00000000-0005-0000-0000-0000E72B0000}"/>
    <cellStyle name="SAPBEXexcGood2 7 4 2" xfId="22148" xr:uid="{F92DF4F5-EBC4-41D4-905E-6D85DD3699AD}"/>
    <cellStyle name="SAPBEXexcGood2 7 5" xfId="10749" xr:uid="{00000000-0005-0000-0000-0000E82B0000}"/>
    <cellStyle name="SAPBEXexcGood2 7 5 2" xfId="22149" xr:uid="{F090BF20-1DD7-4380-B8F5-4A44B8EBC570}"/>
    <cellStyle name="SAPBEXexcGood2 7 6" xfId="10750" xr:uid="{00000000-0005-0000-0000-0000E92B0000}"/>
    <cellStyle name="SAPBEXexcGood2 7 6 2" xfId="22150" xr:uid="{65EBD098-CC05-4B2B-A3B6-665472B4EAC6}"/>
    <cellStyle name="SAPBEXexcGood2 7 7" xfId="22141" xr:uid="{C863AC6F-AA3D-4B4D-8A87-EC0EF35EEDE4}"/>
    <cellStyle name="SAPBEXexcGood2 8" xfId="10751" xr:uid="{00000000-0005-0000-0000-0000EA2B0000}"/>
    <cellStyle name="SAPBEXexcGood2 8 2" xfId="10752" xr:uid="{00000000-0005-0000-0000-0000EB2B0000}"/>
    <cellStyle name="SAPBEXexcGood2 8 2 2" xfId="10753" xr:uid="{00000000-0005-0000-0000-0000EC2B0000}"/>
    <cellStyle name="SAPBEXexcGood2 8 2 2 2" xfId="22153" xr:uid="{3314CE7D-01C5-4001-A9F6-4B9F7D68E082}"/>
    <cellStyle name="SAPBEXexcGood2 8 2 3" xfId="10754" xr:uid="{00000000-0005-0000-0000-0000ED2B0000}"/>
    <cellStyle name="SAPBEXexcGood2 8 2 3 2" xfId="22154" xr:uid="{7BF5B2D0-01D4-43A8-BF43-1F2E1C01106F}"/>
    <cellStyle name="SAPBEXexcGood2 8 2 4" xfId="10755" xr:uid="{00000000-0005-0000-0000-0000EE2B0000}"/>
    <cellStyle name="SAPBEXexcGood2 8 2 4 2" xfId="22155" xr:uid="{DED7E330-9BA6-4768-B1BA-1CC71D80E5BF}"/>
    <cellStyle name="SAPBEXexcGood2 8 2 5" xfId="10756" xr:uid="{00000000-0005-0000-0000-0000EF2B0000}"/>
    <cellStyle name="SAPBEXexcGood2 8 2 5 2" xfId="22156" xr:uid="{7F1AB73F-CB15-478D-B273-D44658A453BA}"/>
    <cellStyle name="SAPBEXexcGood2 8 2 6" xfId="22152" xr:uid="{1E817B31-A78E-4204-9BE1-265FDF91E202}"/>
    <cellStyle name="SAPBEXexcGood2 8 3" xfId="10757" xr:uid="{00000000-0005-0000-0000-0000F02B0000}"/>
    <cellStyle name="SAPBEXexcGood2 8 3 2" xfId="22157" xr:uid="{D847842A-4E1C-4420-8100-3532D10B3E29}"/>
    <cellStyle name="SAPBEXexcGood2 8 4" xfId="10758" xr:uid="{00000000-0005-0000-0000-0000F12B0000}"/>
    <cellStyle name="SAPBEXexcGood2 8 4 2" xfId="22158" xr:uid="{6848EB0C-E604-42A1-9EA7-11A878AEC606}"/>
    <cellStyle name="SAPBEXexcGood2 8 5" xfId="10759" xr:uid="{00000000-0005-0000-0000-0000F22B0000}"/>
    <cellStyle name="SAPBEXexcGood2 8 5 2" xfId="22159" xr:uid="{20975B8B-EBDA-4A0D-ACED-3611AD61140A}"/>
    <cellStyle name="SAPBEXexcGood2 8 6" xfId="10760" xr:uid="{00000000-0005-0000-0000-0000F32B0000}"/>
    <cellStyle name="SAPBEXexcGood2 8 6 2" xfId="22160" xr:uid="{D47777B2-0FAC-4EE0-AE32-33DE928273EA}"/>
    <cellStyle name="SAPBEXexcGood2 8 7" xfId="22151" xr:uid="{ED001E42-65D3-4582-8D96-2D1F42946AD7}"/>
    <cellStyle name="SAPBEXexcGood2 9" xfId="10761" xr:uid="{00000000-0005-0000-0000-0000F42B0000}"/>
    <cellStyle name="SAPBEXexcGood2 9 2" xfId="10762" xr:uid="{00000000-0005-0000-0000-0000F52B0000}"/>
    <cellStyle name="SAPBEXexcGood2 9 2 2" xfId="10763" xr:uid="{00000000-0005-0000-0000-0000F62B0000}"/>
    <cellStyle name="SAPBEXexcGood2 9 2 2 2" xfId="22163" xr:uid="{8037583C-2A6C-4EEC-8561-90EFC66991B3}"/>
    <cellStyle name="SAPBEXexcGood2 9 2 3" xfId="10764" xr:uid="{00000000-0005-0000-0000-0000F72B0000}"/>
    <cellStyle name="SAPBEXexcGood2 9 2 3 2" xfId="22164" xr:uid="{3AD36A3C-B4F0-4A21-9BFE-A40D29FDDB20}"/>
    <cellStyle name="SAPBEXexcGood2 9 2 4" xfId="10765" xr:uid="{00000000-0005-0000-0000-0000F82B0000}"/>
    <cellStyle name="SAPBEXexcGood2 9 2 4 2" xfId="22165" xr:uid="{B6E8B6AE-12E7-4BF8-8BFA-C46A943F4ADA}"/>
    <cellStyle name="SAPBEXexcGood2 9 2 5" xfId="10766" xr:uid="{00000000-0005-0000-0000-0000F92B0000}"/>
    <cellStyle name="SAPBEXexcGood2 9 2 5 2" xfId="22166" xr:uid="{BB13C04B-4BAF-4273-99F0-3A17ADCA3B78}"/>
    <cellStyle name="SAPBEXexcGood2 9 2 6" xfId="22162" xr:uid="{ADE63A67-B3A2-4D95-900F-0148E774AF29}"/>
    <cellStyle name="SAPBEXexcGood2 9 3" xfId="10767" xr:uid="{00000000-0005-0000-0000-0000FA2B0000}"/>
    <cellStyle name="SAPBEXexcGood2 9 3 2" xfId="22167" xr:uid="{2399E7F2-A871-4AEE-87F5-4D0E1874FAA8}"/>
    <cellStyle name="SAPBEXexcGood2 9 4" xfId="10768" xr:uid="{00000000-0005-0000-0000-0000FB2B0000}"/>
    <cellStyle name="SAPBEXexcGood2 9 4 2" xfId="22168" xr:uid="{CD72B0D4-A428-4A2D-B0A8-4A85F8D4AADC}"/>
    <cellStyle name="SAPBEXexcGood2 9 5" xfId="10769" xr:uid="{00000000-0005-0000-0000-0000FC2B0000}"/>
    <cellStyle name="SAPBEXexcGood2 9 5 2" xfId="22169" xr:uid="{8DB71026-4AAE-4DD0-A5CE-194B6A7BB5A9}"/>
    <cellStyle name="SAPBEXexcGood2 9 6" xfId="10770" xr:uid="{00000000-0005-0000-0000-0000FD2B0000}"/>
    <cellStyle name="SAPBEXexcGood2 9 6 2" xfId="22170" xr:uid="{8EB04068-69E8-4E2C-B74A-87116320AE29}"/>
    <cellStyle name="SAPBEXexcGood2 9 7" xfId="22161" xr:uid="{9D1DCE38-C8B8-4F2D-ACF9-3BBDBAAE3F5C}"/>
    <cellStyle name="SAPBEXexcGood2_KTR An-Abflug" xfId="14867" xr:uid="{00000000-0005-0000-0000-0000FE2B0000}"/>
    <cellStyle name="SAPBEXexcGood3" xfId="10771" xr:uid="{00000000-0005-0000-0000-0000FF2B0000}"/>
    <cellStyle name="SAPBEXexcGood3 10" xfId="10772" xr:uid="{00000000-0005-0000-0000-0000002C0000}"/>
    <cellStyle name="SAPBEXexcGood3 10 2" xfId="10773" xr:uid="{00000000-0005-0000-0000-0000012C0000}"/>
    <cellStyle name="SAPBEXexcGood3 10 2 2" xfId="10774" xr:uid="{00000000-0005-0000-0000-0000022C0000}"/>
    <cellStyle name="SAPBEXexcGood3 10 2 2 2" xfId="22174" xr:uid="{77B879AA-2395-43CF-B68F-B1C1923E4853}"/>
    <cellStyle name="SAPBEXexcGood3 10 2 3" xfId="10775" xr:uid="{00000000-0005-0000-0000-0000032C0000}"/>
    <cellStyle name="SAPBEXexcGood3 10 2 3 2" xfId="22175" xr:uid="{91AE57C3-0184-4E99-9C4C-D9553A12FD41}"/>
    <cellStyle name="SAPBEXexcGood3 10 2 4" xfId="10776" xr:uid="{00000000-0005-0000-0000-0000042C0000}"/>
    <cellStyle name="SAPBEXexcGood3 10 2 4 2" xfId="22176" xr:uid="{5CBCCF81-249E-47AC-870F-AB719FB0BAB5}"/>
    <cellStyle name="SAPBEXexcGood3 10 2 5" xfId="10777" xr:uid="{00000000-0005-0000-0000-0000052C0000}"/>
    <cellStyle name="SAPBEXexcGood3 10 2 5 2" xfId="22177" xr:uid="{F3BD3440-9554-4154-A007-7BBAEB144C44}"/>
    <cellStyle name="SAPBEXexcGood3 10 2 6" xfId="22173" xr:uid="{DA1C2F85-5543-43DA-B5F0-4342E9F83533}"/>
    <cellStyle name="SAPBEXexcGood3 10 3" xfId="10778" xr:uid="{00000000-0005-0000-0000-0000062C0000}"/>
    <cellStyle name="SAPBEXexcGood3 10 3 2" xfId="22178" xr:uid="{F1368A0A-82F2-495B-8FC1-59D1C70FEC85}"/>
    <cellStyle name="SAPBEXexcGood3 10 4" xfId="10779" xr:uid="{00000000-0005-0000-0000-0000072C0000}"/>
    <cellStyle name="SAPBEXexcGood3 10 4 2" xfId="22179" xr:uid="{C722ABFD-9B1F-4B65-96CE-66A493AD51D8}"/>
    <cellStyle name="SAPBEXexcGood3 10 5" xfId="10780" xr:uid="{00000000-0005-0000-0000-0000082C0000}"/>
    <cellStyle name="SAPBEXexcGood3 10 5 2" xfId="22180" xr:uid="{F0B18564-082F-4768-8876-24DDA4C5C2A1}"/>
    <cellStyle name="SAPBEXexcGood3 10 6" xfId="10781" xr:uid="{00000000-0005-0000-0000-0000092C0000}"/>
    <cellStyle name="SAPBEXexcGood3 10 6 2" xfId="22181" xr:uid="{38503ED9-E2ED-4C33-BD36-C7E77C976E42}"/>
    <cellStyle name="SAPBEXexcGood3 10 7" xfId="22172" xr:uid="{22594B52-0CA4-4067-85C9-AA102E703C2F}"/>
    <cellStyle name="SAPBEXexcGood3 11" xfId="10782" xr:uid="{00000000-0005-0000-0000-00000A2C0000}"/>
    <cellStyle name="SAPBEXexcGood3 11 2" xfId="10783" xr:uid="{00000000-0005-0000-0000-00000B2C0000}"/>
    <cellStyle name="SAPBEXexcGood3 11 2 2" xfId="10784" xr:uid="{00000000-0005-0000-0000-00000C2C0000}"/>
    <cellStyle name="SAPBEXexcGood3 11 2 2 2" xfId="22184" xr:uid="{B217FD3C-7B8D-4990-9D0C-635221778066}"/>
    <cellStyle name="SAPBEXexcGood3 11 2 3" xfId="10785" xr:uid="{00000000-0005-0000-0000-00000D2C0000}"/>
    <cellStyle name="SAPBEXexcGood3 11 2 3 2" xfId="22185" xr:uid="{3D62A2E5-D474-4DF3-B7F4-D0602DB5A873}"/>
    <cellStyle name="SAPBEXexcGood3 11 2 4" xfId="10786" xr:uid="{00000000-0005-0000-0000-00000E2C0000}"/>
    <cellStyle name="SAPBEXexcGood3 11 2 4 2" xfId="22186" xr:uid="{C28598EE-B852-44CA-80A7-00D0E1457029}"/>
    <cellStyle name="SAPBEXexcGood3 11 2 5" xfId="10787" xr:uid="{00000000-0005-0000-0000-00000F2C0000}"/>
    <cellStyle name="SAPBEXexcGood3 11 2 5 2" xfId="22187" xr:uid="{94AEECD5-F3FA-46D5-8E46-9AAB8EDC3625}"/>
    <cellStyle name="SAPBEXexcGood3 11 2 6" xfId="22183" xr:uid="{0DE1F92B-AD31-42CC-BCA5-F7D710BBD569}"/>
    <cellStyle name="SAPBEXexcGood3 11 3" xfId="10788" xr:uid="{00000000-0005-0000-0000-0000102C0000}"/>
    <cellStyle name="SAPBEXexcGood3 11 3 2" xfId="22188" xr:uid="{3EF89827-D60E-4F2D-A58E-D4466347F679}"/>
    <cellStyle name="SAPBEXexcGood3 11 4" xfId="10789" xr:uid="{00000000-0005-0000-0000-0000112C0000}"/>
    <cellStyle name="SAPBEXexcGood3 11 4 2" xfId="22189" xr:uid="{99708985-9728-438E-9203-E0DD119B2161}"/>
    <cellStyle name="SAPBEXexcGood3 11 5" xfId="10790" xr:uid="{00000000-0005-0000-0000-0000122C0000}"/>
    <cellStyle name="SAPBEXexcGood3 11 5 2" xfId="22190" xr:uid="{919FCC36-2F61-4241-B9D5-BB3A7435836D}"/>
    <cellStyle name="SAPBEXexcGood3 11 6" xfId="10791" xr:uid="{00000000-0005-0000-0000-0000132C0000}"/>
    <cellStyle name="SAPBEXexcGood3 11 6 2" xfId="22191" xr:uid="{0730D806-B038-4F91-B6C2-CEFC12824BEA}"/>
    <cellStyle name="SAPBEXexcGood3 11 7" xfId="22182" xr:uid="{23F6264B-F29A-4332-AECE-DB53EA20E369}"/>
    <cellStyle name="SAPBEXexcGood3 12" xfId="10792" xr:uid="{00000000-0005-0000-0000-0000142C0000}"/>
    <cellStyle name="SAPBEXexcGood3 12 2" xfId="10793" xr:uid="{00000000-0005-0000-0000-0000152C0000}"/>
    <cellStyle name="SAPBEXexcGood3 12 2 2" xfId="10794" xr:uid="{00000000-0005-0000-0000-0000162C0000}"/>
    <cellStyle name="SAPBEXexcGood3 12 2 2 2" xfId="22194" xr:uid="{B43BE239-9669-47E4-B2C9-A422EA049ACA}"/>
    <cellStyle name="SAPBEXexcGood3 12 2 3" xfId="10795" xr:uid="{00000000-0005-0000-0000-0000172C0000}"/>
    <cellStyle name="SAPBEXexcGood3 12 2 3 2" xfId="22195" xr:uid="{C76CE363-ECED-4632-9225-3195F371DA8F}"/>
    <cellStyle name="SAPBEXexcGood3 12 2 4" xfId="10796" xr:uid="{00000000-0005-0000-0000-0000182C0000}"/>
    <cellStyle name="SAPBEXexcGood3 12 2 4 2" xfId="22196" xr:uid="{BB30FF1C-1971-496D-8543-A2109806AEC5}"/>
    <cellStyle name="SAPBEXexcGood3 12 2 5" xfId="10797" xr:uid="{00000000-0005-0000-0000-0000192C0000}"/>
    <cellStyle name="SAPBEXexcGood3 12 2 5 2" xfId="22197" xr:uid="{1C41FB6A-ACDB-4710-964B-25510D926EEA}"/>
    <cellStyle name="SAPBEXexcGood3 12 2 6" xfId="22193" xr:uid="{0EEF5958-9605-4510-BCA8-63D11F135C0E}"/>
    <cellStyle name="SAPBEXexcGood3 12 3" xfId="10798" xr:uid="{00000000-0005-0000-0000-00001A2C0000}"/>
    <cellStyle name="SAPBEXexcGood3 12 3 2" xfId="22198" xr:uid="{31201EA1-2EC1-448E-856B-5DDFAE20FC73}"/>
    <cellStyle name="SAPBEXexcGood3 12 4" xfId="10799" xr:uid="{00000000-0005-0000-0000-00001B2C0000}"/>
    <cellStyle name="SAPBEXexcGood3 12 4 2" xfId="22199" xr:uid="{2E5E1F8F-4442-4FDB-A8BA-FBDEBA646209}"/>
    <cellStyle name="SAPBEXexcGood3 12 5" xfId="10800" xr:uid="{00000000-0005-0000-0000-00001C2C0000}"/>
    <cellStyle name="SAPBEXexcGood3 12 5 2" xfId="22200" xr:uid="{3C0657A0-78E9-4ABB-B333-CD8B89A6344F}"/>
    <cellStyle name="SAPBEXexcGood3 12 6" xfId="10801" xr:uid="{00000000-0005-0000-0000-00001D2C0000}"/>
    <cellStyle name="SAPBEXexcGood3 12 6 2" xfId="22201" xr:uid="{46AD4DC4-1851-4359-8F27-C696B3DCCB4D}"/>
    <cellStyle name="SAPBEXexcGood3 12 7" xfId="22192" xr:uid="{1ED4BB6C-748C-4324-A4E5-44DDF4840A96}"/>
    <cellStyle name="SAPBEXexcGood3 13" xfId="10802" xr:uid="{00000000-0005-0000-0000-00001E2C0000}"/>
    <cellStyle name="SAPBEXexcGood3 13 2" xfId="10803" xr:uid="{00000000-0005-0000-0000-00001F2C0000}"/>
    <cellStyle name="SAPBEXexcGood3 13 2 2" xfId="10804" xr:uid="{00000000-0005-0000-0000-0000202C0000}"/>
    <cellStyle name="SAPBEXexcGood3 13 2 2 2" xfId="22204" xr:uid="{6859FB24-3784-49D2-BA47-E14D767AB9BA}"/>
    <cellStyle name="SAPBEXexcGood3 13 2 3" xfId="10805" xr:uid="{00000000-0005-0000-0000-0000212C0000}"/>
    <cellStyle name="SAPBEXexcGood3 13 2 3 2" xfId="22205" xr:uid="{93104980-ADC2-4675-9861-96E233DA0CB8}"/>
    <cellStyle name="SAPBEXexcGood3 13 2 4" xfId="10806" xr:uid="{00000000-0005-0000-0000-0000222C0000}"/>
    <cellStyle name="SAPBEXexcGood3 13 2 4 2" xfId="22206" xr:uid="{C9173B22-9E56-40F9-B936-1A3188701913}"/>
    <cellStyle name="SAPBEXexcGood3 13 2 5" xfId="10807" xr:uid="{00000000-0005-0000-0000-0000232C0000}"/>
    <cellStyle name="SAPBEXexcGood3 13 2 5 2" xfId="22207" xr:uid="{9EC7E56A-757A-4816-8B06-CBA57A043A9B}"/>
    <cellStyle name="SAPBEXexcGood3 13 2 6" xfId="22203" xr:uid="{6BA1B972-CDB7-4782-87F5-05138ACE4174}"/>
    <cellStyle name="SAPBEXexcGood3 13 3" xfId="10808" xr:uid="{00000000-0005-0000-0000-0000242C0000}"/>
    <cellStyle name="SAPBEXexcGood3 13 3 2" xfId="22208" xr:uid="{D7C9BE4F-04F9-4D04-A736-1873261D1AC4}"/>
    <cellStyle name="SAPBEXexcGood3 13 4" xfId="10809" xr:uid="{00000000-0005-0000-0000-0000252C0000}"/>
    <cellStyle name="SAPBEXexcGood3 13 4 2" xfId="22209" xr:uid="{B66EF712-16CE-45CA-8198-3951338A3B34}"/>
    <cellStyle name="SAPBEXexcGood3 13 5" xfId="10810" xr:uid="{00000000-0005-0000-0000-0000262C0000}"/>
    <cellStyle name="SAPBEXexcGood3 13 5 2" xfId="22210" xr:uid="{4EA65447-C126-404D-9BAB-24B18A28BA34}"/>
    <cellStyle name="SAPBEXexcGood3 13 6" xfId="10811" xr:uid="{00000000-0005-0000-0000-0000272C0000}"/>
    <cellStyle name="SAPBEXexcGood3 13 6 2" xfId="22211" xr:uid="{21939CD9-7386-44C0-9094-C1843D3F66B1}"/>
    <cellStyle name="SAPBEXexcGood3 13 7" xfId="22202" xr:uid="{BF6CF0FF-4537-47FA-B9A4-ACABCF47098D}"/>
    <cellStyle name="SAPBEXexcGood3 14" xfId="10812" xr:uid="{00000000-0005-0000-0000-0000282C0000}"/>
    <cellStyle name="SAPBEXexcGood3 14 2" xfId="10813" xr:uid="{00000000-0005-0000-0000-0000292C0000}"/>
    <cellStyle name="SAPBEXexcGood3 14 2 2" xfId="10814" xr:uid="{00000000-0005-0000-0000-00002A2C0000}"/>
    <cellStyle name="SAPBEXexcGood3 14 2 2 2" xfId="22214" xr:uid="{834D918E-6C51-496A-8FA8-14954AC1717A}"/>
    <cellStyle name="SAPBEXexcGood3 14 2 3" xfId="10815" xr:uid="{00000000-0005-0000-0000-00002B2C0000}"/>
    <cellStyle name="SAPBEXexcGood3 14 2 3 2" xfId="22215" xr:uid="{F10E3095-F220-4EAC-944C-598C6DD07014}"/>
    <cellStyle name="SAPBEXexcGood3 14 2 4" xfId="10816" xr:uid="{00000000-0005-0000-0000-00002C2C0000}"/>
    <cellStyle name="SAPBEXexcGood3 14 2 4 2" xfId="22216" xr:uid="{187E88B3-CF88-4575-A88D-7FB84F250123}"/>
    <cellStyle name="SAPBEXexcGood3 14 2 5" xfId="10817" xr:uid="{00000000-0005-0000-0000-00002D2C0000}"/>
    <cellStyle name="SAPBEXexcGood3 14 2 5 2" xfId="22217" xr:uid="{B453A104-F1F7-4955-9578-CBD085F4B50E}"/>
    <cellStyle name="SAPBEXexcGood3 14 2 6" xfId="22213" xr:uid="{328BE9CD-B9F7-418C-93F6-000F2A71C98C}"/>
    <cellStyle name="SAPBEXexcGood3 14 3" xfId="10818" xr:uid="{00000000-0005-0000-0000-00002E2C0000}"/>
    <cellStyle name="SAPBEXexcGood3 14 3 2" xfId="22218" xr:uid="{827470B3-0893-4C7F-8AAB-52796CD02AD0}"/>
    <cellStyle name="SAPBEXexcGood3 14 4" xfId="10819" xr:uid="{00000000-0005-0000-0000-00002F2C0000}"/>
    <cellStyle name="SAPBEXexcGood3 14 4 2" xfId="22219" xr:uid="{F4BF01E7-739A-47B0-A525-7DA702FABCDF}"/>
    <cellStyle name="SAPBEXexcGood3 14 5" xfId="10820" xr:uid="{00000000-0005-0000-0000-0000302C0000}"/>
    <cellStyle name="SAPBEXexcGood3 14 5 2" xfId="22220" xr:uid="{B00A3700-FFC3-4968-AE74-1BC1CC0E545D}"/>
    <cellStyle name="SAPBEXexcGood3 14 6" xfId="10821" xr:uid="{00000000-0005-0000-0000-0000312C0000}"/>
    <cellStyle name="SAPBEXexcGood3 14 6 2" xfId="22221" xr:uid="{830AA3A9-AA78-4483-9A7A-D8DEB47B9022}"/>
    <cellStyle name="SAPBEXexcGood3 14 7" xfId="22212" xr:uid="{BB709FEC-ADE9-4FDD-AC7A-8761A0FA4FB5}"/>
    <cellStyle name="SAPBEXexcGood3 15" xfId="10822" xr:uid="{00000000-0005-0000-0000-0000322C0000}"/>
    <cellStyle name="SAPBEXexcGood3 15 2" xfId="10823" xr:uid="{00000000-0005-0000-0000-0000332C0000}"/>
    <cellStyle name="SAPBEXexcGood3 15 2 2" xfId="10824" xr:uid="{00000000-0005-0000-0000-0000342C0000}"/>
    <cellStyle name="SAPBEXexcGood3 15 2 2 2" xfId="22224" xr:uid="{2782C4FB-C0F8-4B44-8E95-199DF2790A3F}"/>
    <cellStyle name="SAPBEXexcGood3 15 2 3" xfId="10825" xr:uid="{00000000-0005-0000-0000-0000352C0000}"/>
    <cellStyle name="SAPBEXexcGood3 15 2 3 2" xfId="22225" xr:uid="{46B30FAC-0D11-4DAC-A005-CDA589296A27}"/>
    <cellStyle name="SAPBEXexcGood3 15 2 4" xfId="10826" xr:uid="{00000000-0005-0000-0000-0000362C0000}"/>
    <cellStyle name="SAPBEXexcGood3 15 2 4 2" xfId="22226" xr:uid="{C06A05C9-5BDF-49D8-8895-CA4C06361329}"/>
    <cellStyle name="SAPBEXexcGood3 15 2 5" xfId="10827" xr:uid="{00000000-0005-0000-0000-0000372C0000}"/>
    <cellStyle name="SAPBEXexcGood3 15 2 5 2" xfId="22227" xr:uid="{47C52840-D583-4CB1-9145-634CD94543F3}"/>
    <cellStyle name="SAPBEXexcGood3 15 2 6" xfId="22223" xr:uid="{1E823316-F327-4F03-90CA-43C00505637D}"/>
    <cellStyle name="SAPBEXexcGood3 15 3" xfId="10828" xr:uid="{00000000-0005-0000-0000-0000382C0000}"/>
    <cellStyle name="SAPBEXexcGood3 15 3 2" xfId="22228" xr:uid="{E6ED8B04-0129-45E9-BCC6-046175CDA53A}"/>
    <cellStyle name="SAPBEXexcGood3 15 4" xfId="10829" xr:uid="{00000000-0005-0000-0000-0000392C0000}"/>
    <cellStyle name="SAPBEXexcGood3 15 4 2" xfId="22229" xr:uid="{020C372F-A89C-4C55-9A10-29F44286A784}"/>
    <cellStyle name="SAPBEXexcGood3 15 5" xfId="10830" xr:uid="{00000000-0005-0000-0000-00003A2C0000}"/>
    <cellStyle name="SAPBEXexcGood3 15 5 2" xfId="22230" xr:uid="{4AB79AFF-F1FF-4081-8BA4-8C544C2D82A8}"/>
    <cellStyle name="SAPBEXexcGood3 15 6" xfId="10831" xr:uid="{00000000-0005-0000-0000-00003B2C0000}"/>
    <cellStyle name="SAPBEXexcGood3 15 6 2" xfId="22231" xr:uid="{5057B25B-9B66-479F-AF44-41A91D4B4028}"/>
    <cellStyle name="SAPBEXexcGood3 15 7" xfId="22222" xr:uid="{FA07C418-2331-422D-A2AB-8E86C535E4A9}"/>
    <cellStyle name="SAPBEXexcGood3 16" xfId="10832" xr:uid="{00000000-0005-0000-0000-00003C2C0000}"/>
    <cellStyle name="SAPBEXexcGood3 16 2" xfId="22232" xr:uid="{52823E96-7EEC-48F3-A1B2-D454BC169049}"/>
    <cellStyle name="SAPBEXexcGood3 17" xfId="10833" xr:uid="{00000000-0005-0000-0000-00003D2C0000}"/>
    <cellStyle name="SAPBEXexcGood3 17 2" xfId="22233" xr:uid="{1124B9AF-E9A3-48DC-B56D-D690D714E494}"/>
    <cellStyle name="SAPBEXexcGood3 18" xfId="10834" xr:uid="{00000000-0005-0000-0000-00003E2C0000}"/>
    <cellStyle name="SAPBEXexcGood3 18 2" xfId="22234" xr:uid="{644BAEB5-F604-49ED-BFFB-499BD4EB479C}"/>
    <cellStyle name="SAPBEXexcGood3 19" xfId="10835" xr:uid="{00000000-0005-0000-0000-00003F2C0000}"/>
    <cellStyle name="SAPBEXexcGood3 19 2" xfId="22235" xr:uid="{21038D1C-921D-458F-8176-48A09F33A6B6}"/>
    <cellStyle name="SAPBEXexcGood3 2" xfId="10836" xr:uid="{00000000-0005-0000-0000-0000402C0000}"/>
    <cellStyle name="SAPBEXexcGood3 2 2" xfId="10837" xr:uid="{00000000-0005-0000-0000-0000412C0000}"/>
    <cellStyle name="SAPBEXexcGood3 2 2 2" xfId="10838" xr:uid="{00000000-0005-0000-0000-0000422C0000}"/>
    <cellStyle name="SAPBEXexcGood3 2 2 2 2" xfId="22238" xr:uid="{829D0ACB-40A4-4FC2-8499-CB0E6EB5CDC7}"/>
    <cellStyle name="SAPBEXexcGood3 2 2 3" xfId="10839" xr:uid="{00000000-0005-0000-0000-0000432C0000}"/>
    <cellStyle name="SAPBEXexcGood3 2 2 3 2" xfId="22239" xr:uid="{9AEA4EDC-DC26-4853-803F-96A026A3D338}"/>
    <cellStyle name="SAPBEXexcGood3 2 2 4" xfId="10840" xr:uid="{00000000-0005-0000-0000-0000442C0000}"/>
    <cellStyle name="SAPBEXexcGood3 2 2 4 2" xfId="22240" xr:uid="{360EBD43-8949-49E9-8DAF-24F097CD601F}"/>
    <cellStyle name="SAPBEXexcGood3 2 2 5" xfId="10841" xr:uid="{00000000-0005-0000-0000-0000452C0000}"/>
    <cellStyle name="SAPBEXexcGood3 2 2 5 2" xfId="22241" xr:uid="{3D351B20-C890-4A2E-AD32-36850E73CB2C}"/>
    <cellStyle name="SAPBEXexcGood3 2 2 6" xfId="22237" xr:uid="{EC2BC807-89C2-4224-B4B9-14ADB470AC67}"/>
    <cellStyle name="SAPBEXexcGood3 2 3" xfId="10842" xr:uid="{00000000-0005-0000-0000-0000462C0000}"/>
    <cellStyle name="SAPBEXexcGood3 2 3 2" xfId="22242" xr:uid="{F1FD31DF-7979-4093-A1E7-05B4A4B59B2D}"/>
    <cellStyle name="SAPBEXexcGood3 2 4" xfId="10843" xr:uid="{00000000-0005-0000-0000-0000472C0000}"/>
    <cellStyle name="SAPBEXexcGood3 2 4 2" xfId="22243" xr:uid="{80440693-7BEC-44EC-9D29-A8B8DEB11410}"/>
    <cellStyle name="SAPBEXexcGood3 2 5" xfId="10844" xr:uid="{00000000-0005-0000-0000-0000482C0000}"/>
    <cellStyle name="SAPBEXexcGood3 2 5 2" xfId="22244" xr:uid="{4352C9AC-25E2-4731-BB1E-41A3BEB46CD4}"/>
    <cellStyle name="SAPBEXexcGood3 2 6" xfId="10845" xr:uid="{00000000-0005-0000-0000-0000492C0000}"/>
    <cellStyle name="SAPBEXexcGood3 2 6 2" xfId="22245" xr:uid="{506AAB5E-88FA-42DC-8FAC-817D05D53877}"/>
    <cellStyle name="SAPBEXexcGood3 2 7" xfId="22236" xr:uid="{336EC632-16F3-4D3A-B810-209EC28A9786}"/>
    <cellStyle name="SAPBEXexcGood3 20" xfId="15030" xr:uid="{00000000-0005-0000-0000-00004A2C0000}"/>
    <cellStyle name="SAPBEXexcGood3 20 2" xfId="25760" xr:uid="{69BD71C2-0F08-4FB1-A058-1ADFEA3110E5}"/>
    <cellStyle name="SAPBEXexcGood3 21" xfId="22171" xr:uid="{E9813FE6-B13C-459D-B2FF-1B4F31BD2E30}"/>
    <cellStyle name="SAPBEXexcGood3 3" xfId="10846" xr:uid="{00000000-0005-0000-0000-00004B2C0000}"/>
    <cellStyle name="SAPBEXexcGood3 3 2" xfId="10847" xr:uid="{00000000-0005-0000-0000-00004C2C0000}"/>
    <cellStyle name="SAPBEXexcGood3 3 2 2" xfId="10848" xr:uid="{00000000-0005-0000-0000-00004D2C0000}"/>
    <cellStyle name="SAPBEXexcGood3 3 2 2 2" xfId="22248" xr:uid="{88F9F8CC-3F76-4F41-848F-6643EB3DEEDE}"/>
    <cellStyle name="SAPBEXexcGood3 3 2 3" xfId="10849" xr:uid="{00000000-0005-0000-0000-00004E2C0000}"/>
    <cellStyle name="SAPBEXexcGood3 3 2 3 2" xfId="22249" xr:uid="{9CBAE669-4FCF-4FDD-A520-9C85E43D3334}"/>
    <cellStyle name="SAPBEXexcGood3 3 2 4" xfId="10850" xr:uid="{00000000-0005-0000-0000-00004F2C0000}"/>
    <cellStyle name="SAPBEXexcGood3 3 2 4 2" xfId="22250" xr:uid="{B59E3E73-42D3-4C03-8987-DD5F6FFF9289}"/>
    <cellStyle name="SAPBEXexcGood3 3 2 5" xfId="10851" xr:uid="{00000000-0005-0000-0000-0000502C0000}"/>
    <cellStyle name="SAPBEXexcGood3 3 2 5 2" xfId="22251" xr:uid="{2CA6D74C-32DC-47F5-A7A4-FCB18638D9D1}"/>
    <cellStyle name="SAPBEXexcGood3 3 2 6" xfId="22247" xr:uid="{C266E8D3-E9A7-48AC-A638-168F210E9DE3}"/>
    <cellStyle name="SAPBEXexcGood3 3 3" xfId="10852" xr:uid="{00000000-0005-0000-0000-0000512C0000}"/>
    <cellStyle name="SAPBEXexcGood3 3 3 2" xfId="22252" xr:uid="{AE1231FF-1C25-45A8-BA7A-A96ED951DDA6}"/>
    <cellStyle name="SAPBEXexcGood3 3 4" xfId="10853" xr:uid="{00000000-0005-0000-0000-0000522C0000}"/>
    <cellStyle name="SAPBEXexcGood3 3 4 2" xfId="22253" xr:uid="{653311F5-A6FC-40E0-BD32-62341F2E447C}"/>
    <cellStyle name="SAPBEXexcGood3 3 5" xfId="10854" xr:uid="{00000000-0005-0000-0000-0000532C0000}"/>
    <cellStyle name="SAPBEXexcGood3 3 5 2" xfId="22254" xr:uid="{A2CED91B-BD5C-49A1-B9B5-CBBE712431C1}"/>
    <cellStyle name="SAPBEXexcGood3 3 6" xfId="10855" xr:uid="{00000000-0005-0000-0000-0000542C0000}"/>
    <cellStyle name="SAPBEXexcGood3 3 6 2" xfId="22255" xr:uid="{581EFB0C-7A15-4340-9EEF-762A6757D2AD}"/>
    <cellStyle name="SAPBEXexcGood3 3 7" xfId="22246" xr:uid="{AF29B8A6-815D-4EB1-9A06-17AFA728710B}"/>
    <cellStyle name="SAPBEXexcGood3 4" xfId="10856" xr:uid="{00000000-0005-0000-0000-0000552C0000}"/>
    <cellStyle name="SAPBEXexcGood3 4 2" xfId="10857" xr:uid="{00000000-0005-0000-0000-0000562C0000}"/>
    <cellStyle name="SAPBEXexcGood3 4 2 2" xfId="10858" xr:uid="{00000000-0005-0000-0000-0000572C0000}"/>
    <cellStyle name="SAPBEXexcGood3 4 2 2 2" xfId="22258" xr:uid="{30F3CDBF-9398-4D77-8FCF-9DDDC20D03AB}"/>
    <cellStyle name="SAPBEXexcGood3 4 2 3" xfId="10859" xr:uid="{00000000-0005-0000-0000-0000582C0000}"/>
    <cellStyle name="SAPBEXexcGood3 4 2 3 2" xfId="22259" xr:uid="{7DAD71F1-58F7-449F-A5F1-8FB3D8B63875}"/>
    <cellStyle name="SAPBEXexcGood3 4 2 4" xfId="10860" xr:uid="{00000000-0005-0000-0000-0000592C0000}"/>
    <cellStyle name="SAPBEXexcGood3 4 2 4 2" xfId="22260" xr:uid="{04A964F2-2DF3-4B64-ACBD-CCFAA08C3899}"/>
    <cellStyle name="SAPBEXexcGood3 4 2 5" xfId="10861" xr:uid="{00000000-0005-0000-0000-00005A2C0000}"/>
    <cellStyle name="SAPBEXexcGood3 4 2 5 2" xfId="22261" xr:uid="{2B83CB77-C1F1-41F9-BF43-5B523083B215}"/>
    <cellStyle name="SAPBEXexcGood3 4 2 6" xfId="22257" xr:uid="{655795E6-4549-4A95-96BB-253169B0DE5C}"/>
    <cellStyle name="SAPBEXexcGood3 4 3" xfId="10862" xr:uid="{00000000-0005-0000-0000-00005B2C0000}"/>
    <cellStyle name="SAPBEXexcGood3 4 3 2" xfId="22262" xr:uid="{C8E9CFA8-4A72-4E6A-98D2-F4289BD0A2F0}"/>
    <cellStyle name="SAPBEXexcGood3 4 4" xfId="10863" xr:uid="{00000000-0005-0000-0000-00005C2C0000}"/>
    <cellStyle name="SAPBEXexcGood3 4 4 2" xfId="22263" xr:uid="{E7213710-B444-4F70-BED3-E1BD08D325A5}"/>
    <cellStyle name="SAPBEXexcGood3 4 5" xfId="10864" xr:uid="{00000000-0005-0000-0000-00005D2C0000}"/>
    <cellStyle name="SAPBEXexcGood3 4 5 2" xfId="22264" xr:uid="{3BD484BB-D4FF-41BC-B621-4248607E8B4C}"/>
    <cellStyle name="SAPBEXexcGood3 4 6" xfId="10865" xr:uid="{00000000-0005-0000-0000-00005E2C0000}"/>
    <cellStyle name="SAPBEXexcGood3 4 6 2" xfId="22265" xr:uid="{D19A380C-9237-476D-860E-F2D57F48366D}"/>
    <cellStyle name="SAPBEXexcGood3 4 7" xfId="22256" xr:uid="{08B07C30-606E-4180-989F-9A311DF7DFDE}"/>
    <cellStyle name="SAPBEXexcGood3 5" xfId="10866" xr:uid="{00000000-0005-0000-0000-00005F2C0000}"/>
    <cellStyle name="SAPBEXexcGood3 5 2" xfId="10867" xr:uid="{00000000-0005-0000-0000-0000602C0000}"/>
    <cellStyle name="SAPBEXexcGood3 5 2 2" xfId="10868" xr:uid="{00000000-0005-0000-0000-0000612C0000}"/>
    <cellStyle name="SAPBEXexcGood3 5 2 2 2" xfId="22268" xr:uid="{97D1EB01-9A1B-4410-96DE-5EAB365E9A60}"/>
    <cellStyle name="SAPBEXexcGood3 5 2 3" xfId="10869" xr:uid="{00000000-0005-0000-0000-0000622C0000}"/>
    <cellStyle name="SAPBEXexcGood3 5 2 3 2" xfId="22269" xr:uid="{7AF9E17B-4F5A-494C-8677-91973ECDF32C}"/>
    <cellStyle name="SAPBEXexcGood3 5 2 4" xfId="10870" xr:uid="{00000000-0005-0000-0000-0000632C0000}"/>
    <cellStyle name="SAPBEXexcGood3 5 2 4 2" xfId="22270" xr:uid="{83313C3D-7F64-42E5-8513-7C45F97882A9}"/>
    <cellStyle name="SAPBEXexcGood3 5 2 5" xfId="10871" xr:uid="{00000000-0005-0000-0000-0000642C0000}"/>
    <cellStyle name="SAPBEXexcGood3 5 2 5 2" xfId="22271" xr:uid="{E4F9F2BC-EED4-42F8-8A1F-584D72017AD0}"/>
    <cellStyle name="SAPBEXexcGood3 5 2 6" xfId="22267" xr:uid="{C6F9B911-1C36-4103-8F8B-3C8F0A2B3C7D}"/>
    <cellStyle name="SAPBEXexcGood3 5 3" xfId="10872" xr:uid="{00000000-0005-0000-0000-0000652C0000}"/>
    <cellStyle name="SAPBEXexcGood3 5 3 2" xfId="22272" xr:uid="{7DB04E82-92CC-47D0-9991-C4153173E9F1}"/>
    <cellStyle name="SAPBEXexcGood3 5 4" xfId="10873" xr:uid="{00000000-0005-0000-0000-0000662C0000}"/>
    <cellStyle name="SAPBEXexcGood3 5 4 2" xfId="22273" xr:uid="{B142E2C5-4FBD-4EF0-8453-10FC05A6BD01}"/>
    <cellStyle name="SAPBEXexcGood3 5 5" xfId="10874" xr:uid="{00000000-0005-0000-0000-0000672C0000}"/>
    <cellStyle name="SAPBEXexcGood3 5 5 2" xfId="22274" xr:uid="{EBAFB7A5-44C8-48D1-BDC8-1F3DA41DE62B}"/>
    <cellStyle name="SAPBEXexcGood3 5 6" xfId="10875" xr:uid="{00000000-0005-0000-0000-0000682C0000}"/>
    <cellStyle name="SAPBEXexcGood3 5 6 2" xfId="22275" xr:uid="{87757E8B-8118-40A6-9A5C-5876FFB73907}"/>
    <cellStyle name="SAPBEXexcGood3 5 7" xfId="22266" xr:uid="{7C0CFC4F-9E92-4B89-B10F-39E8530A17B6}"/>
    <cellStyle name="SAPBEXexcGood3 6" xfId="10876" xr:uid="{00000000-0005-0000-0000-0000692C0000}"/>
    <cellStyle name="SAPBEXexcGood3 6 2" xfId="10877" xr:uid="{00000000-0005-0000-0000-00006A2C0000}"/>
    <cellStyle name="SAPBEXexcGood3 6 2 2" xfId="10878" xr:uid="{00000000-0005-0000-0000-00006B2C0000}"/>
    <cellStyle name="SAPBEXexcGood3 6 2 2 2" xfId="22278" xr:uid="{352990DD-D62C-43C4-842F-6EF76C4ABB1C}"/>
    <cellStyle name="SAPBEXexcGood3 6 2 3" xfId="10879" xr:uid="{00000000-0005-0000-0000-00006C2C0000}"/>
    <cellStyle name="SAPBEXexcGood3 6 2 3 2" xfId="22279" xr:uid="{C9680EBE-90BE-448B-A590-5AAE40CFFA48}"/>
    <cellStyle name="SAPBEXexcGood3 6 2 4" xfId="10880" xr:uid="{00000000-0005-0000-0000-00006D2C0000}"/>
    <cellStyle name="SAPBEXexcGood3 6 2 4 2" xfId="22280" xr:uid="{7C4B65DE-5F3B-465C-99D8-1E4FA8405D99}"/>
    <cellStyle name="SAPBEXexcGood3 6 2 5" xfId="10881" xr:uid="{00000000-0005-0000-0000-00006E2C0000}"/>
    <cellStyle name="SAPBEXexcGood3 6 2 5 2" xfId="22281" xr:uid="{3FD61596-0CBF-4535-8A2D-C93F6BD2B08C}"/>
    <cellStyle name="SAPBEXexcGood3 6 2 6" xfId="22277" xr:uid="{9DB64700-4BF5-46A0-A542-4F53162BD9D1}"/>
    <cellStyle name="SAPBEXexcGood3 6 3" xfId="10882" xr:uid="{00000000-0005-0000-0000-00006F2C0000}"/>
    <cellStyle name="SAPBEXexcGood3 6 3 2" xfId="22282" xr:uid="{A1C37F6A-4FF4-46A6-BA66-2D0F1A83765B}"/>
    <cellStyle name="SAPBEXexcGood3 6 4" xfId="10883" xr:uid="{00000000-0005-0000-0000-0000702C0000}"/>
    <cellStyle name="SAPBEXexcGood3 6 4 2" xfId="22283" xr:uid="{3FBEB14D-BBF3-4FB3-840A-72C55CA2C499}"/>
    <cellStyle name="SAPBEXexcGood3 6 5" xfId="10884" xr:uid="{00000000-0005-0000-0000-0000712C0000}"/>
    <cellStyle name="SAPBEXexcGood3 6 5 2" xfId="22284" xr:uid="{16663FF5-9866-44EC-A5D5-08FC2B15C7B1}"/>
    <cellStyle name="SAPBEXexcGood3 6 6" xfId="10885" xr:uid="{00000000-0005-0000-0000-0000722C0000}"/>
    <cellStyle name="SAPBEXexcGood3 6 6 2" xfId="22285" xr:uid="{B8FEAD79-DA16-418F-8F5A-FAF47BDF7BFC}"/>
    <cellStyle name="SAPBEXexcGood3 6 7" xfId="22276" xr:uid="{8CB49F04-9D4E-4837-81B0-94299478F149}"/>
    <cellStyle name="SAPBEXexcGood3 7" xfId="10886" xr:uid="{00000000-0005-0000-0000-0000732C0000}"/>
    <cellStyle name="SAPBEXexcGood3 7 2" xfId="10887" xr:uid="{00000000-0005-0000-0000-0000742C0000}"/>
    <cellStyle name="SAPBEXexcGood3 7 2 2" xfId="10888" xr:uid="{00000000-0005-0000-0000-0000752C0000}"/>
    <cellStyle name="SAPBEXexcGood3 7 2 2 2" xfId="22288" xr:uid="{1FBDC496-D54D-4B0E-A7E6-D060ACD350AB}"/>
    <cellStyle name="SAPBEXexcGood3 7 2 3" xfId="10889" xr:uid="{00000000-0005-0000-0000-0000762C0000}"/>
    <cellStyle name="SAPBEXexcGood3 7 2 3 2" xfId="22289" xr:uid="{416BCF97-06C9-46C0-86FA-A3ED4140021A}"/>
    <cellStyle name="SAPBEXexcGood3 7 2 4" xfId="10890" xr:uid="{00000000-0005-0000-0000-0000772C0000}"/>
    <cellStyle name="SAPBEXexcGood3 7 2 4 2" xfId="22290" xr:uid="{9AFB1FE8-5701-4078-BB25-A10FC79B236F}"/>
    <cellStyle name="SAPBEXexcGood3 7 2 5" xfId="10891" xr:uid="{00000000-0005-0000-0000-0000782C0000}"/>
    <cellStyle name="SAPBEXexcGood3 7 2 5 2" xfId="22291" xr:uid="{01CDF435-B1F8-421B-947E-2E23DA5BD83F}"/>
    <cellStyle name="SAPBEXexcGood3 7 2 6" xfId="22287" xr:uid="{BFC56C24-63B8-45C5-AE24-0CD61785B3CA}"/>
    <cellStyle name="SAPBEXexcGood3 7 3" xfId="10892" xr:uid="{00000000-0005-0000-0000-0000792C0000}"/>
    <cellStyle name="SAPBEXexcGood3 7 3 2" xfId="22292" xr:uid="{1A169C42-CF70-46DA-A26C-B2501B425594}"/>
    <cellStyle name="SAPBEXexcGood3 7 4" xfId="10893" xr:uid="{00000000-0005-0000-0000-00007A2C0000}"/>
    <cellStyle name="SAPBEXexcGood3 7 4 2" xfId="22293" xr:uid="{804B5B55-EE59-466E-AFF8-298087C58E16}"/>
    <cellStyle name="SAPBEXexcGood3 7 5" xfId="10894" xr:uid="{00000000-0005-0000-0000-00007B2C0000}"/>
    <cellStyle name="SAPBEXexcGood3 7 5 2" xfId="22294" xr:uid="{9D7D1B47-3B7A-4554-93D9-8BE620389C37}"/>
    <cellStyle name="SAPBEXexcGood3 7 6" xfId="10895" xr:uid="{00000000-0005-0000-0000-00007C2C0000}"/>
    <cellStyle name="SAPBEXexcGood3 7 6 2" xfId="22295" xr:uid="{FF4787CF-22AB-4C56-A712-42DB5D1D369D}"/>
    <cellStyle name="SAPBEXexcGood3 7 7" xfId="22286" xr:uid="{C818E436-9CA9-4F73-852B-4BE45AECF166}"/>
    <cellStyle name="SAPBEXexcGood3 8" xfId="10896" xr:uid="{00000000-0005-0000-0000-00007D2C0000}"/>
    <cellStyle name="SAPBEXexcGood3 8 2" xfId="10897" xr:uid="{00000000-0005-0000-0000-00007E2C0000}"/>
    <cellStyle name="SAPBEXexcGood3 8 2 2" xfId="10898" xr:uid="{00000000-0005-0000-0000-00007F2C0000}"/>
    <cellStyle name="SAPBEXexcGood3 8 2 2 2" xfId="22298" xr:uid="{460ABA1E-D743-414F-9186-98AC5D20C8A8}"/>
    <cellStyle name="SAPBEXexcGood3 8 2 3" xfId="10899" xr:uid="{00000000-0005-0000-0000-0000802C0000}"/>
    <cellStyle name="SAPBEXexcGood3 8 2 3 2" xfId="22299" xr:uid="{4B07CC00-EC08-4ABF-BD4F-3745D2608CCD}"/>
    <cellStyle name="SAPBEXexcGood3 8 2 4" xfId="10900" xr:uid="{00000000-0005-0000-0000-0000812C0000}"/>
    <cellStyle name="SAPBEXexcGood3 8 2 4 2" xfId="22300" xr:uid="{B5DA81CB-463D-4095-974B-F68134B08687}"/>
    <cellStyle name="SAPBEXexcGood3 8 2 5" xfId="10901" xr:uid="{00000000-0005-0000-0000-0000822C0000}"/>
    <cellStyle name="SAPBEXexcGood3 8 2 5 2" xfId="22301" xr:uid="{3C053097-184C-4461-95B7-6D75062E799D}"/>
    <cellStyle name="SAPBEXexcGood3 8 2 6" xfId="22297" xr:uid="{8260C868-3E91-49D8-899E-E8B2697D684B}"/>
    <cellStyle name="SAPBEXexcGood3 8 3" xfId="10902" xr:uid="{00000000-0005-0000-0000-0000832C0000}"/>
    <cellStyle name="SAPBEXexcGood3 8 3 2" xfId="22302" xr:uid="{5F6A741B-C9C2-4B50-AB3B-1F2AC9C4540F}"/>
    <cellStyle name="SAPBEXexcGood3 8 4" xfId="10903" xr:uid="{00000000-0005-0000-0000-0000842C0000}"/>
    <cellStyle name="SAPBEXexcGood3 8 4 2" xfId="22303" xr:uid="{802ED034-9C21-4EBD-80C8-3CD3340A4617}"/>
    <cellStyle name="SAPBEXexcGood3 8 5" xfId="10904" xr:uid="{00000000-0005-0000-0000-0000852C0000}"/>
    <cellStyle name="SAPBEXexcGood3 8 5 2" xfId="22304" xr:uid="{B661D180-311F-422B-8896-674019E6F568}"/>
    <cellStyle name="SAPBEXexcGood3 8 6" xfId="10905" xr:uid="{00000000-0005-0000-0000-0000862C0000}"/>
    <cellStyle name="SAPBEXexcGood3 8 6 2" xfId="22305" xr:uid="{CEE81A7F-695B-437E-AD7C-53DFFBEE821D}"/>
    <cellStyle name="SAPBEXexcGood3 8 7" xfId="22296" xr:uid="{50CE547C-57EB-4F3D-B3FE-417DF4B31C11}"/>
    <cellStyle name="SAPBEXexcGood3 9" xfId="10906" xr:uid="{00000000-0005-0000-0000-0000872C0000}"/>
    <cellStyle name="SAPBEXexcGood3 9 2" xfId="10907" xr:uid="{00000000-0005-0000-0000-0000882C0000}"/>
    <cellStyle name="SAPBEXexcGood3 9 2 2" xfId="10908" xr:uid="{00000000-0005-0000-0000-0000892C0000}"/>
    <cellStyle name="SAPBEXexcGood3 9 2 2 2" xfId="22308" xr:uid="{4B1606AE-BF5D-45C9-A8FA-106845000054}"/>
    <cellStyle name="SAPBEXexcGood3 9 2 3" xfId="10909" xr:uid="{00000000-0005-0000-0000-00008A2C0000}"/>
    <cellStyle name="SAPBEXexcGood3 9 2 3 2" xfId="22309" xr:uid="{38784EA5-6643-452D-881A-1C2C67980BC0}"/>
    <cellStyle name="SAPBEXexcGood3 9 2 4" xfId="10910" xr:uid="{00000000-0005-0000-0000-00008B2C0000}"/>
    <cellStyle name="SAPBEXexcGood3 9 2 4 2" xfId="22310" xr:uid="{129270C4-8087-423A-B272-1F2B9819FFDA}"/>
    <cellStyle name="SAPBEXexcGood3 9 2 5" xfId="10911" xr:uid="{00000000-0005-0000-0000-00008C2C0000}"/>
    <cellStyle name="SAPBEXexcGood3 9 2 5 2" xfId="22311" xr:uid="{C65B25D8-06DF-4487-92D5-7E75D2BE582A}"/>
    <cellStyle name="SAPBEXexcGood3 9 2 6" xfId="22307" xr:uid="{690D230A-753B-4996-BA47-868C34A4F5E1}"/>
    <cellStyle name="SAPBEXexcGood3 9 3" xfId="10912" xr:uid="{00000000-0005-0000-0000-00008D2C0000}"/>
    <cellStyle name="SAPBEXexcGood3 9 3 2" xfId="22312" xr:uid="{E11E432F-CEA2-48B4-81AE-D01C6C2922F0}"/>
    <cellStyle name="SAPBEXexcGood3 9 4" xfId="10913" xr:uid="{00000000-0005-0000-0000-00008E2C0000}"/>
    <cellStyle name="SAPBEXexcGood3 9 4 2" xfId="22313" xr:uid="{A7D9C813-4FA5-4322-8C03-E10619725065}"/>
    <cellStyle name="SAPBEXexcGood3 9 5" xfId="10914" xr:uid="{00000000-0005-0000-0000-00008F2C0000}"/>
    <cellStyle name="SAPBEXexcGood3 9 5 2" xfId="22314" xr:uid="{D51CF33A-383E-44C0-BFD0-2C6F2426D592}"/>
    <cellStyle name="SAPBEXexcGood3 9 6" xfId="10915" xr:uid="{00000000-0005-0000-0000-0000902C0000}"/>
    <cellStyle name="SAPBEXexcGood3 9 6 2" xfId="22315" xr:uid="{03140E13-D5E4-4F52-B297-7B0F62103D84}"/>
    <cellStyle name="SAPBEXexcGood3 9 7" xfId="22306" xr:uid="{CC3159AC-D3CE-4617-8E1F-E1B13A155264}"/>
    <cellStyle name="SAPBEXexcGood3_KTR An-Abflug" xfId="14863" xr:uid="{00000000-0005-0000-0000-0000912C0000}"/>
    <cellStyle name="SAPBEXfilterDrill" xfId="10916" xr:uid="{00000000-0005-0000-0000-0000922C0000}"/>
    <cellStyle name="SAPBEXfilterDrill 10" xfId="10917" xr:uid="{00000000-0005-0000-0000-0000932C0000}"/>
    <cellStyle name="SAPBEXfilterDrill 10 2" xfId="10918" xr:uid="{00000000-0005-0000-0000-0000942C0000}"/>
    <cellStyle name="SAPBEXfilterDrill 10 2 2" xfId="10919" xr:uid="{00000000-0005-0000-0000-0000952C0000}"/>
    <cellStyle name="SAPBEXfilterDrill 10 2 2 2" xfId="22319" xr:uid="{E3BD9051-351B-4C5D-9264-EE25AB59E13C}"/>
    <cellStyle name="SAPBEXfilterDrill 10 2 3" xfId="10920" xr:uid="{00000000-0005-0000-0000-0000962C0000}"/>
    <cellStyle name="SAPBEXfilterDrill 10 2 3 2" xfId="22320" xr:uid="{7B94067E-2284-40D7-9011-94BDBA42C5B7}"/>
    <cellStyle name="SAPBEXfilterDrill 10 2 4" xfId="10921" xr:uid="{00000000-0005-0000-0000-0000972C0000}"/>
    <cellStyle name="SAPBEXfilterDrill 10 2 4 2" xfId="22321" xr:uid="{8783F8C0-59C3-43CA-A403-EA355A84DA20}"/>
    <cellStyle name="SAPBEXfilterDrill 10 2 5" xfId="10922" xr:uid="{00000000-0005-0000-0000-0000982C0000}"/>
    <cellStyle name="SAPBEXfilterDrill 10 2 5 2" xfId="22322" xr:uid="{18B0A0F7-3E15-4335-8285-EBF174FDE0AA}"/>
    <cellStyle name="SAPBEXfilterDrill 10 2 6" xfId="22318" xr:uid="{D9AEBA0B-034A-484F-A8C9-F14B5B5CFDC4}"/>
    <cellStyle name="SAPBEXfilterDrill 10 3" xfId="10923" xr:uid="{00000000-0005-0000-0000-0000992C0000}"/>
    <cellStyle name="SAPBEXfilterDrill 10 3 2" xfId="22323" xr:uid="{7D6B4B82-6979-468D-A859-33E9BEC4A6EC}"/>
    <cellStyle name="SAPBEXfilterDrill 10 4" xfId="10924" xr:uid="{00000000-0005-0000-0000-00009A2C0000}"/>
    <cellStyle name="SAPBEXfilterDrill 10 4 2" xfId="22324" xr:uid="{3ED6E9E5-7811-4A4C-A2BB-C93396DAF9D5}"/>
    <cellStyle name="SAPBEXfilterDrill 10 5" xfId="10925" xr:uid="{00000000-0005-0000-0000-00009B2C0000}"/>
    <cellStyle name="SAPBEXfilterDrill 10 5 2" xfId="22325" xr:uid="{78D2E1AE-D9E0-4215-B257-835939D2D2F2}"/>
    <cellStyle name="SAPBEXfilterDrill 10 6" xfId="10926" xr:uid="{00000000-0005-0000-0000-00009C2C0000}"/>
    <cellStyle name="SAPBEXfilterDrill 10 6 2" xfId="22326" xr:uid="{E2C6CB9D-4069-4041-B7DD-FA5E1E065245}"/>
    <cellStyle name="SAPBEXfilterDrill 10 7" xfId="22317" xr:uid="{93833DC8-CC22-4687-92E5-F45FE6522C57}"/>
    <cellStyle name="SAPBEXfilterDrill 11" xfId="10927" xr:uid="{00000000-0005-0000-0000-00009D2C0000}"/>
    <cellStyle name="SAPBEXfilterDrill 11 2" xfId="10928" xr:uid="{00000000-0005-0000-0000-00009E2C0000}"/>
    <cellStyle name="SAPBEXfilterDrill 11 2 2" xfId="10929" xr:uid="{00000000-0005-0000-0000-00009F2C0000}"/>
    <cellStyle name="SAPBEXfilterDrill 11 2 2 2" xfId="22329" xr:uid="{8DD5D34D-68D9-428A-A839-847812197484}"/>
    <cellStyle name="SAPBEXfilterDrill 11 2 3" xfId="10930" xr:uid="{00000000-0005-0000-0000-0000A02C0000}"/>
    <cellStyle name="SAPBEXfilterDrill 11 2 3 2" xfId="22330" xr:uid="{D96C87AF-687E-48F8-806A-6206C4BA7BBD}"/>
    <cellStyle name="SAPBEXfilterDrill 11 2 4" xfId="10931" xr:uid="{00000000-0005-0000-0000-0000A12C0000}"/>
    <cellStyle name="SAPBEXfilterDrill 11 2 4 2" xfId="22331" xr:uid="{3A1E76F8-589F-403A-B0AE-C4A4CA863BA7}"/>
    <cellStyle name="SAPBEXfilterDrill 11 2 5" xfId="10932" xr:uid="{00000000-0005-0000-0000-0000A22C0000}"/>
    <cellStyle name="SAPBEXfilterDrill 11 2 5 2" xfId="22332" xr:uid="{DFFE273B-BF5C-4632-8EF3-4AB11C7DAEC7}"/>
    <cellStyle name="SAPBEXfilterDrill 11 2 6" xfId="22328" xr:uid="{3D934E37-025A-429A-8F30-08A463EB90C0}"/>
    <cellStyle name="SAPBEXfilterDrill 11 3" xfId="10933" xr:uid="{00000000-0005-0000-0000-0000A32C0000}"/>
    <cellStyle name="SAPBEXfilterDrill 11 3 2" xfId="22333" xr:uid="{B6B77C24-359E-4EEE-98F2-50872EB92D89}"/>
    <cellStyle name="SAPBEXfilterDrill 11 4" xfId="10934" xr:uid="{00000000-0005-0000-0000-0000A42C0000}"/>
    <cellStyle name="SAPBEXfilterDrill 11 4 2" xfId="22334" xr:uid="{61434F1A-D096-4F41-BCA6-2F9E52FBF434}"/>
    <cellStyle name="SAPBEXfilterDrill 11 5" xfId="10935" xr:uid="{00000000-0005-0000-0000-0000A52C0000}"/>
    <cellStyle name="SAPBEXfilterDrill 11 5 2" xfId="22335" xr:uid="{D791C08D-5199-4688-9BC9-F8D22687EDB6}"/>
    <cellStyle name="SAPBEXfilterDrill 11 6" xfId="10936" xr:uid="{00000000-0005-0000-0000-0000A62C0000}"/>
    <cellStyle name="SAPBEXfilterDrill 11 6 2" xfId="22336" xr:uid="{3AE7FB05-5340-4715-A088-AF8E885B14B8}"/>
    <cellStyle name="SAPBEXfilterDrill 11 7" xfId="22327" xr:uid="{A36FC198-5272-436C-8A57-B978914DCA04}"/>
    <cellStyle name="SAPBEXfilterDrill 12" xfId="10937" xr:uid="{00000000-0005-0000-0000-0000A72C0000}"/>
    <cellStyle name="SAPBEXfilterDrill 12 2" xfId="10938" xr:uid="{00000000-0005-0000-0000-0000A82C0000}"/>
    <cellStyle name="SAPBEXfilterDrill 12 2 2" xfId="10939" xr:uid="{00000000-0005-0000-0000-0000A92C0000}"/>
    <cellStyle name="SAPBEXfilterDrill 12 2 2 2" xfId="22339" xr:uid="{656F59C3-7714-417D-9098-ECA5B13C38CC}"/>
    <cellStyle name="SAPBEXfilterDrill 12 2 3" xfId="10940" xr:uid="{00000000-0005-0000-0000-0000AA2C0000}"/>
    <cellStyle name="SAPBEXfilterDrill 12 2 3 2" xfId="22340" xr:uid="{36217F60-65DB-49F0-B5F1-6381E04A06A7}"/>
    <cellStyle name="SAPBEXfilterDrill 12 2 4" xfId="10941" xr:uid="{00000000-0005-0000-0000-0000AB2C0000}"/>
    <cellStyle name="SAPBEXfilterDrill 12 2 4 2" xfId="22341" xr:uid="{22F6492F-E925-435F-8D95-8687B433E20B}"/>
    <cellStyle name="SAPBEXfilterDrill 12 2 5" xfId="10942" xr:uid="{00000000-0005-0000-0000-0000AC2C0000}"/>
    <cellStyle name="SAPBEXfilterDrill 12 2 5 2" xfId="22342" xr:uid="{D2796553-B835-4F02-801B-B34DA061C4B8}"/>
    <cellStyle name="SAPBEXfilterDrill 12 2 6" xfId="22338" xr:uid="{C6FD5720-1B05-40B7-968F-4779BC1202A2}"/>
    <cellStyle name="SAPBEXfilterDrill 12 3" xfId="10943" xr:uid="{00000000-0005-0000-0000-0000AD2C0000}"/>
    <cellStyle name="SAPBEXfilterDrill 12 3 2" xfId="22343" xr:uid="{39E960EA-876E-4233-B0D5-D01FC56B0E39}"/>
    <cellStyle name="SAPBEXfilterDrill 12 4" xfId="10944" xr:uid="{00000000-0005-0000-0000-0000AE2C0000}"/>
    <cellStyle name="SAPBEXfilterDrill 12 4 2" xfId="22344" xr:uid="{A5CC51D0-263C-48DA-85AD-D82D738080B8}"/>
    <cellStyle name="SAPBEXfilterDrill 12 5" xfId="10945" xr:uid="{00000000-0005-0000-0000-0000AF2C0000}"/>
    <cellStyle name="SAPBEXfilterDrill 12 5 2" xfId="22345" xr:uid="{E46621A2-AA29-4E76-A8CE-FC47C80DF54F}"/>
    <cellStyle name="SAPBEXfilterDrill 12 6" xfId="10946" xr:uid="{00000000-0005-0000-0000-0000B02C0000}"/>
    <cellStyle name="SAPBEXfilterDrill 12 6 2" xfId="22346" xr:uid="{85204B40-12B3-4462-84C1-AE3003073DC8}"/>
    <cellStyle name="SAPBEXfilterDrill 12 7" xfId="22337" xr:uid="{27369717-F82F-42B2-B1E6-21B8EDC7FD3B}"/>
    <cellStyle name="SAPBEXfilterDrill 13" xfId="10947" xr:uid="{00000000-0005-0000-0000-0000B12C0000}"/>
    <cellStyle name="SAPBEXfilterDrill 13 2" xfId="10948" xr:uid="{00000000-0005-0000-0000-0000B22C0000}"/>
    <cellStyle name="SAPBEXfilterDrill 13 2 2" xfId="10949" xr:uid="{00000000-0005-0000-0000-0000B32C0000}"/>
    <cellStyle name="SAPBEXfilterDrill 13 2 2 2" xfId="22349" xr:uid="{65770B90-27A9-48FC-AC15-3447DDCB9659}"/>
    <cellStyle name="SAPBEXfilterDrill 13 2 3" xfId="10950" xr:uid="{00000000-0005-0000-0000-0000B42C0000}"/>
    <cellStyle name="SAPBEXfilterDrill 13 2 3 2" xfId="22350" xr:uid="{C73003F2-CDD1-40ED-B9F9-CB54707A0CE1}"/>
    <cellStyle name="SAPBEXfilterDrill 13 2 4" xfId="10951" xr:uid="{00000000-0005-0000-0000-0000B52C0000}"/>
    <cellStyle name="SAPBEXfilterDrill 13 2 4 2" xfId="22351" xr:uid="{352D0CB1-CF7C-4547-87CF-3A305C0ABF1F}"/>
    <cellStyle name="SAPBEXfilterDrill 13 2 5" xfId="10952" xr:uid="{00000000-0005-0000-0000-0000B62C0000}"/>
    <cellStyle name="SAPBEXfilterDrill 13 2 5 2" xfId="22352" xr:uid="{E0A2A324-86AF-44EC-BBA2-75E957E9129C}"/>
    <cellStyle name="SAPBEXfilterDrill 13 2 6" xfId="22348" xr:uid="{945AC280-0CB4-4A30-BB13-86923A9A6689}"/>
    <cellStyle name="SAPBEXfilterDrill 13 3" xfId="10953" xr:uid="{00000000-0005-0000-0000-0000B72C0000}"/>
    <cellStyle name="SAPBEXfilterDrill 13 3 2" xfId="22353" xr:uid="{BE4AED56-EA7F-4DA8-9F36-8D69A07416CE}"/>
    <cellStyle name="SAPBEXfilterDrill 13 4" xfId="10954" xr:uid="{00000000-0005-0000-0000-0000B82C0000}"/>
    <cellStyle name="SAPBEXfilterDrill 13 4 2" xfId="22354" xr:uid="{FED56437-97B2-4CD1-A8FF-465502D94BA3}"/>
    <cellStyle name="SAPBEXfilterDrill 13 5" xfId="10955" xr:uid="{00000000-0005-0000-0000-0000B92C0000}"/>
    <cellStyle name="SAPBEXfilterDrill 13 5 2" xfId="22355" xr:uid="{655FB715-59E2-42F5-8611-ED10A23EEE93}"/>
    <cellStyle name="SAPBEXfilterDrill 13 6" xfId="10956" xr:uid="{00000000-0005-0000-0000-0000BA2C0000}"/>
    <cellStyle name="SAPBEXfilterDrill 13 6 2" xfId="22356" xr:uid="{77739BA6-3074-46AB-BE64-E73E77132221}"/>
    <cellStyle name="SAPBEXfilterDrill 13 7" xfId="22347" xr:uid="{7EB9A33B-22C0-41D9-916C-40BEDCD89E7D}"/>
    <cellStyle name="SAPBEXfilterDrill 14" xfId="10957" xr:uid="{00000000-0005-0000-0000-0000BB2C0000}"/>
    <cellStyle name="SAPBEXfilterDrill 14 2" xfId="10958" xr:uid="{00000000-0005-0000-0000-0000BC2C0000}"/>
    <cellStyle name="SAPBEXfilterDrill 14 2 2" xfId="10959" xr:uid="{00000000-0005-0000-0000-0000BD2C0000}"/>
    <cellStyle name="SAPBEXfilterDrill 14 2 2 2" xfId="22359" xr:uid="{7A0AA3C1-0035-4F6F-8D46-B99422537628}"/>
    <cellStyle name="SAPBEXfilterDrill 14 2 3" xfId="10960" xr:uid="{00000000-0005-0000-0000-0000BE2C0000}"/>
    <cellStyle name="SAPBEXfilterDrill 14 2 3 2" xfId="22360" xr:uid="{6E7E8E4E-3C1F-466E-80EA-762FC33ADEA9}"/>
    <cellStyle name="SAPBEXfilterDrill 14 2 4" xfId="10961" xr:uid="{00000000-0005-0000-0000-0000BF2C0000}"/>
    <cellStyle name="SAPBEXfilterDrill 14 2 4 2" xfId="22361" xr:uid="{0C602E51-0D61-496A-A732-1873F9F11067}"/>
    <cellStyle name="SAPBEXfilterDrill 14 2 5" xfId="10962" xr:uid="{00000000-0005-0000-0000-0000C02C0000}"/>
    <cellStyle name="SAPBEXfilterDrill 14 2 5 2" xfId="22362" xr:uid="{027264AC-92E5-4A90-B751-ED7F13D5614F}"/>
    <cellStyle name="SAPBEXfilterDrill 14 2 6" xfId="22358" xr:uid="{89AA0C09-CAD1-4BBA-ACEF-56890F54B858}"/>
    <cellStyle name="SAPBEXfilterDrill 14 3" xfId="10963" xr:uid="{00000000-0005-0000-0000-0000C12C0000}"/>
    <cellStyle name="SAPBEXfilterDrill 14 3 2" xfId="22363" xr:uid="{E8D05D4F-3C39-4EB9-B0CB-C071DFF63C6F}"/>
    <cellStyle name="SAPBEXfilterDrill 14 4" xfId="10964" xr:uid="{00000000-0005-0000-0000-0000C22C0000}"/>
    <cellStyle name="SAPBEXfilterDrill 14 4 2" xfId="22364" xr:uid="{2097A259-4670-47CA-9976-95F799E2D7EF}"/>
    <cellStyle name="SAPBEXfilterDrill 14 5" xfId="10965" xr:uid="{00000000-0005-0000-0000-0000C32C0000}"/>
    <cellStyle name="SAPBEXfilterDrill 14 5 2" xfId="22365" xr:uid="{4574F68B-93C2-48D4-AE86-D53A8F3D5373}"/>
    <cellStyle name="SAPBEXfilterDrill 14 6" xfId="10966" xr:uid="{00000000-0005-0000-0000-0000C42C0000}"/>
    <cellStyle name="SAPBEXfilterDrill 14 6 2" xfId="22366" xr:uid="{8CB5E2E3-7BEF-4556-88FF-2299DF7D638A}"/>
    <cellStyle name="SAPBEXfilterDrill 14 7" xfId="22357" xr:uid="{0757253C-2B86-4D36-96DB-9D5B4BF208A7}"/>
    <cellStyle name="SAPBEXfilterDrill 15" xfId="10967" xr:uid="{00000000-0005-0000-0000-0000C52C0000}"/>
    <cellStyle name="SAPBEXfilterDrill 15 2" xfId="10968" xr:uid="{00000000-0005-0000-0000-0000C62C0000}"/>
    <cellStyle name="SAPBEXfilterDrill 15 2 2" xfId="10969" xr:uid="{00000000-0005-0000-0000-0000C72C0000}"/>
    <cellStyle name="SAPBEXfilterDrill 15 2 2 2" xfId="22369" xr:uid="{D553B505-5C06-4D20-B4CC-1DE9143058E6}"/>
    <cellStyle name="SAPBEXfilterDrill 15 2 3" xfId="10970" xr:uid="{00000000-0005-0000-0000-0000C82C0000}"/>
    <cellStyle name="SAPBEXfilterDrill 15 2 3 2" xfId="22370" xr:uid="{9B5796E1-2880-4247-91B7-32F083714188}"/>
    <cellStyle name="SAPBEXfilterDrill 15 2 4" xfId="10971" xr:uid="{00000000-0005-0000-0000-0000C92C0000}"/>
    <cellStyle name="SAPBEXfilterDrill 15 2 4 2" xfId="22371" xr:uid="{ABC23CF3-7BCE-4625-8C5A-FFE91532D039}"/>
    <cellStyle name="SAPBEXfilterDrill 15 2 5" xfId="10972" xr:uid="{00000000-0005-0000-0000-0000CA2C0000}"/>
    <cellStyle name="SAPBEXfilterDrill 15 2 5 2" xfId="22372" xr:uid="{ED7A4496-D962-48D8-9114-48C1DFDEA74F}"/>
    <cellStyle name="SAPBEXfilterDrill 15 2 6" xfId="22368" xr:uid="{B0E5749A-9F1A-4688-A97E-47416AA344D3}"/>
    <cellStyle name="SAPBEXfilterDrill 15 3" xfId="10973" xr:uid="{00000000-0005-0000-0000-0000CB2C0000}"/>
    <cellStyle name="SAPBEXfilterDrill 15 3 2" xfId="22373" xr:uid="{BA5514FC-5F72-4A63-B790-238DBCB7B101}"/>
    <cellStyle name="SAPBEXfilterDrill 15 4" xfId="10974" xr:uid="{00000000-0005-0000-0000-0000CC2C0000}"/>
    <cellStyle name="SAPBEXfilterDrill 15 4 2" xfId="22374" xr:uid="{2D28B3A1-A026-4EFD-B6CC-DC955EC84FD5}"/>
    <cellStyle name="SAPBEXfilterDrill 15 5" xfId="10975" xr:uid="{00000000-0005-0000-0000-0000CD2C0000}"/>
    <cellStyle name="SAPBEXfilterDrill 15 5 2" xfId="22375" xr:uid="{01C6B452-2F73-4946-A06E-AB6247ED3FE8}"/>
    <cellStyle name="SAPBEXfilterDrill 15 6" xfId="10976" xr:uid="{00000000-0005-0000-0000-0000CE2C0000}"/>
    <cellStyle name="SAPBEXfilterDrill 15 6 2" xfId="22376" xr:uid="{0E1175A7-D8F5-4FCF-96AD-A1A20B121C60}"/>
    <cellStyle name="SAPBEXfilterDrill 15 7" xfId="22367" xr:uid="{2C017100-E037-4B3B-891D-805FE6F38AF2}"/>
    <cellStyle name="SAPBEXfilterDrill 16" xfId="10977" xr:uid="{00000000-0005-0000-0000-0000CF2C0000}"/>
    <cellStyle name="SAPBEXfilterDrill 16 2" xfId="22377" xr:uid="{793B3DB3-5B12-4B57-9194-57CB238A5B27}"/>
    <cellStyle name="SAPBEXfilterDrill 17" xfId="10978" xr:uid="{00000000-0005-0000-0000-0000D02C0000}"/>
    <cellStyle name="SAPBEXfilterDrill 17 2" xfId="22378" xr:uid="{8F71C127-2964-4646-9012-A3FA89ADA629}"/>
    <cellStyle name="SAPBEXfilterDrill 18" xfId="10979" xr:uid="{00000000-0005-0000-0000-0000D12C0000}"/>
    <cellStyle name="SAPBEXfilterDrill 18 2" xfId="22379" xr:uid="{8CB397ED-A885-4139-901A-8AF76393D647}"/>
    <cellStyle name="SAPBEXfilterDrill 19" xfId="10980" xr:uid="{00000000-0005-0000-0000-0000D22C0000}"/>
    <cellStyle name="SAPBEXfilterDrill 19 2" xfId="22380" xr:uid="{D209DBF0-67AC-45DB-A633-50A87EEDDBFB}"/>
    <cellStyle name="SAPBEXfilterDrill 2" xfId="10981" xr:uid="{00000000-0005-0000-0000-0000D32C0000}"/>
    <cellStyle name="SAPBEXfilterDrill 2 2" xfId="10982" xr:uid="{00000000-0005-0000-0000-0000D42C0000}"/>
    <cellStyle name="SAPBEXfilterDrill 2 2 2" xfId="10983" xr:uid="{00000000-0005-0000-0000-0000D52C0000}"/>
    <cellStyle name="SAPBEXfilterDrill 2 2 2 2" xfId="22383" xr:uid="{8069D2A8-F787-4B6A-BD28-1246C38EC1E4}"/>
    <cellStyle name="SAPBEXfilterDrill 2 2 3" xfId="10984" xr:uid="{00000000-0005-0000-0000-0000D62C0000}"/>
    <cellStyle name="SAPBEXfilterDrill 2 2 3 2" xfId="22384" xr:uid="{6EBBB92E-111F-4A36-9156-1F9127CB6478}"/>
    <cellStyle name="SAPBEXfilterDrill 2 2 4" xfId="10985" xr:uid="{00000000-0005-0000-0000-0000D72C0000}"/>
    <cellStyle name="SAPBEXfilterDrill 2 2 4 2" xfId="22385" xr:uid="{9F1BB2A7-12DD-403B-BE92-F46F53E4DB7B}"/>
    <cellStyle name="SAPBEXfilterDrill 2 2 5" xfId="10986" xr:uid="{00000000-0005-0000-0000-0000D82C0000}"/>
    <cellStyle name="SAPBEXfilterDrill 2 2 5 2" xfId="22386" xr:uid="{0535CB26-472B-4C48-9437-9AD6D16B8A6B}"/>
    <cellStyle name="SAPBEXfilterDrill 2 2 6" xfId="22382" xr:uid="{7D34CDC7-9D78-4FBB-85D0-318ECB3EEC2E}"/>
    <cellStyle name="SAPBEXfilterDrill 2 3" xfId="10987" xr:uid="{00000000-0005-0000-0000-0000D92C0000}"/>
    <cellStyle name="SAPBEXfilterDrill 2 3 2" xfId="22387" xr:uid="{E122A4AB-C16E-4140-BA8E-C9F3674C7ECF}"/>
    <cellStyle name="SAPBEXfilterDrill 2 4" xfId="10988" xr:uid="{00000000-0005-0000-0000-0000DA2C0000}"/>
    <cellStyle name="SAPBEXfilterDrill 2 4 2" xfId="22388" xr:uid="{71F8E67D-E637-4C68-8455-7DC05C83497B}"/>
    <cellStyle name="SAPBEXfilterDrill 2 5" xfId="10989" xr:uid="{00000000-0005-0000-0000-0000DB2C0000}"/>
    <cellStyle name="SAPBEXfilterDrill 2 5 2" xfId="22389" xr:uid="{F94257A5-8E97-43D9-BD44-F66454E96905}"/>
    <cellStyle name="SAPBEXfilterDrill 2 6" xfId="10990" xr:uid="{00000000-0005-0000-0000-0000DC2C0000}"/>
    <cellStyle name="SAPBEXfilterDrill 2 6 2" xfId="22390" xr:uid="{EFE29C9C-A30B-4189-BB63-0EF556FF10C5}"/>
    <cellStyle name="SAPBEXfilterDrill 2 7" xfId="22381" xr:uid="{BB4B01CC-4AF0-4AA7-BDCC-94C3AA5C18DA}"/>
    <cellStyle name="SAPBEXfilterDrill 20" xfId="15031" xr:uid="{00000000-0005-0000-0000-0000DD2C0000}"/>
    <cellStyle name="SAPBEXfilterDrill 20 2" xfId="25761" xr:uid="{4138F286-A94C-47F0-A26E-5650052D895D}"/>
    <cellStyle name="SAPBEXfilterDrill 21" xfId="22316" xr:uid="{00D9C104-D6CF-4FA8-8FD6-6FEB829F4263}"/>
    <cellStyle name="SAPBEXfilterDrill 3" xfId="10991" xr:uid="{00000000-0005-0000-0000-0000DE2C0000}"/>
    <cellStyle name="SAPBEXfilterDrill 3 2" xfId="10992" xr:uid="{00000000-0005-0000-0000-0000DF2C0000}"/>
    <cellStyle name="SAPBEXfilterDrill 3 2 2" xfId="10993" xr:uid="{00000000-0005-0000-0000-0000E02C0000}"/>
    <cellStyle name="SAPBEXfilterDrill 3 2 2 2" xfId="22393" xr:uid="{35B0849B-2CAA-485C-B4DF-A1C0EA6FC7BA}"/>
    <cellStyle name="SAPBEXfilterDrill 3 2 3" xfId="10994" xr:uid="{00000000-0005-0000-0000-0000E12C0000}"/>
    <cellStyle name="SAPBEXfilterDrill 3 2 3 2" xfId="22394" xr:uid="{1C329E02-385B-4237-888F-AF5939FD2725}"/>
    <cellStyle name="SAPBEXfilterDrill 3 2 4" xfId="10995" xr:uid="{00000000-0005-0000-0000-0000E22C0000}"/>
    <cellStyle name="SAPBEXfilterDrill 3 2 4 2" xfId="22395" xr:uid="{87E2377D-A809-4B60-ACA1-96FB0FD94C04}"/>
    <cellStyle name="SAPBEXfilterDrill 3 2 5" xfId="10996" xr:uid="{00000000-0005-0000-0000-0000E32C0000}"/>
    <cellStyle name="SAPBEXfilterDrill 3 2 5 2" xfId="22396" xr:uid="{CE1651BC-7780-49D8-874C-DCCDE9A6A9D8}"/>
    <cellStyle name="SAPBEXfilterDrill 3 2 6" xfId="22392" xr:uid="{FF0438A3-8A00-4B0A-9936-FD7F8D421DB8}"/>
    <cellStyle name="SAPBEXfilterDrill 3 3" xfId="10997" xr:uid="{00000000-0005-0000-0000-0000E42C0000}"/>
    <cellStyle name="SAPBEXfilterDrill 3 3 2" xfId="22397" xr:uid="{69320DA5-5E18-4AC8-9D24-3BC50E72FA4E}"/>
    <cellStyle name="SAPBEXfilterDrill 3 4" xfId="10998" xr:uid="{00000000-0005-0000-0000-0000E52C0000}"/>
    <cellStyle name="SAPBEXfilterDrill 3 4 2" xfId="22398" xr:uid="{6FCF02DA-787F-4B41-95AE-096851E8741E}"/>
    <cellStyle name="SAPBEXfilterDrill 3 5" xfId="10999" xr:uid="{00000000-0005-0000-0000-0000E62C0000}"/>
    <cellStyle name="SAPBEXfilterDrill 3 5 2" xfId="22399" xr:uid="{0EDF8D6F-1969-4615-B3D5-11A8406D4249}"/>
    <cellStyle name="SAPBEXfilterDrill 3 6" xfId="11000" xr:uid="{00000000-0005-0000-0000-0000E72C0000}"/>
    <cellStyle name="SAPBEXfilterDrill 3 6 2" xfId="22400" xr:uid="{1302CD76-CEDB-458C-A571-5D942EBCBA51}"/>
    <cellStyle name="SAPBEXfilterDrill 3 7" xfId="22391" xr:uid="{FC15A220-2CB0-446D-8D43-5A504120316F}"/>
    <cellStyle name="SAPBEXfilterDrill 4" xfId="11001" xr:uid="{00000000-0005-0000-0000-0000E82C0000}"/>
    <cellStyle name="SAPBEXfilterDrill 4 2" xfId="11002" xr:uid="{00000000-0005-0000-0000-0000E92C0000}"/>
    <cellStyle name="SAPBEXfilterDrill 4 2 2" xfId="11003" xr:uid="{00000000-0005-0000-0000-0000EA2C0000}"/>
    <cellStyle name="SAPBEXfilterDrill 4 2 2 2" xfId="22403" xr:uid="{1057E4B7-C680-4671-B4DD-86D10326E0A0}"/>
    <cellStyle name="SAPBEXfilterDrill 4 2 3" xfId="11004" xr:uid="{00000000-0005-0000-0000-0000EB2C0000}"/>
    <cellStyle name="SAPBEXfilterDrill 4 2 3 2" xfId="22404" xr:uid="{0AF08A56-210A-4FB5-A79C-9709FC830DF5}"/>
    <cellStyle name="SAPBEXfilterDrill 4 2 4" xfId="11005" xr:uid="{00000000-0005-0000-0000-0000EC2C0000}"/>
    <cellStyle name="SAPBEXfilterDrill 4 2 4 2" xfId="22405" xr:uid="{87E332FD-4EC4-4642-A93E-27DACF7E9CD3}"/>
    <cellStyle name="SAPBEXfilterDrill 4 2 5" xfId="11006" xr:uid="{00000000-0005-0000-0000-0000ED2C0000}"/>
    <cellStyle name="SAPBEXfilterDrill 4 2 5 2" xfId="22406" xr:uid="{42C2BF63-DAAA-4F0D-A07A-E13F573F14E3}"/>
    <cellStyle name="SAPBEXfilterDrill 4 2 6" xfId="22402" xr:uid="{A22C6313-BEE3-4A51-B2B1-7E27820886C1}"/>
    <cellStyle name="SAPBEXfilterDrill 4 3" xfId="11007" xr:uid="{00000000-0005-0000-0000-0000EE2C0000}"/>
    <cellStyle name="SAPBEXfilterDrill 4 3 2" xfId="22407" xr:uid="{D95CC3E2-0068-4F70-BF8F-7F691A2C7BF3}"/>
    <cellStyle name="SAPBEXfilterDrill 4 4" xfId="11008" xr:uid="{00000000-0005-0000-0000-0000EF2C0000}"/>
    <cellStyle name="SAPBEXfilterDrill 4 4 2" xfId="22408" xr:uid="{5A0FAB94-5516-4813-BFB4-5B4536A2E05E}"/>
    <cellStyle name="SAPBEXfilterDrill 4 5" xfId="11009" xr:uid="{00000000-0005-0000-0000-0000F02C0000}"/>
    <cellStyle name="SAPBEXfilterDrill 4 5 2" xfId="22409" xr:uid="{D535092D-2148-4D68-8E80-03B9354E653F}"/>
    <cellStyle name="SAPBEXfilterDrill 4 6" xfId="11010" xr:uid="{00000000-0005-0000-0000-0000F12C0000}"/>
    <cellStyle name="SAPBEXfilterDrill 4 6 2" xfId="22410" xr:uid="{64BEC1F9-95EA-466D-9CEA-62EF79AA5CC2}"/>
    <cellStyle name="SAPBEXfilterDrill 4 7" xfId="22401" xr:uid="{BB908C74-BA17-401F-AD19-19E63321EAFC}"/>
    <cellStyle name="SAPBEXfilterDrill 5" xfId="11011" xr:uid="{00000000-0005-0000-0000-0000F22C0000}"/>
    <cellStyle name="SAPBEXfilterDrill 5 2" xfId="11012" xr:uid="{00000000-0005-0000-0000-0000F32C0000}"/>
    <cellStyle name="SAPBEXfilterDrill 5 2 2" xfId="11013" xr:uid="{00000000-0005-0000-0000-0000F42C0000}"/>
    <cellStyle name="SAPBEXfilterDrill 5 2 2 2" xfId="22413" xr:uid="{8A534AE9-26DC-4550-81DB-490F50A82E02}"/>
    <cellStyle name="SAPBEXfilterDrill 5 2 3" xfId="11014" xr:uid="{00000000-0005-0000-0000-0000F52C0000}"/>
    <cellStyle name="SAPBEXfilterDrill 5 2 3 2" xfId="22414" xr:uid="{7AF6478C-1695-46B8-A1DE-68A5CDE8D457}"/>
    <cellStyle name="SAPBEXfilterDrill 5 2 4" xfId="11015" xr:uid="{00000000-0005-0000-0000-0000F62C0000}"/>
    <cellStyle name="SAPBEXfilterDrill 5 2 4 2" xfId="22415" xr:uid="{E9110BD4-7992-4E07-976A-D253B123C9CC}"/>
    <cellStyle name="SAPBEXfilterDrill 5 2 5" xfId="11016" xr:uid="{00000000-0005-0000-0000-0000F72C0000}"/>
    <cellStyle name="SAPBEXfilterDrill 5 2 5 2" xfId="22416" xr:uid="{B18F90DE-4136-4F7B-8149-E4EC5540C117}"/>
    <cellStyle name="SAPBEXfilterDrill 5 2 6" xfId="22412" xr:uid="{BAF4248B-7D07-475F-829A-ACF92661D8DE}"/>
    <cellStyle name="SAPBEXfilterDrill 5 3" xfId="11017" xr:uid="{00000000-0005-0000-0000-0000F82C0000}"/>
    <cellStyle name="SAPBEXfilterDrill 5 3 2" xfId="22417" xr:uid="{7F076A49-A07D-4EFF-ADDE-9845D18664C7}"/>
    <cellStyle name="SAPBEXfilterDrill 5 4" xfId="11018" xr:uid="{00000000-0005-0000-0000-0000F92C0000}"/>
    <cellStyle name="SAPBEXfilterDrill 5 4 2" xfId="22418" xr:uid="{6D3DE0FA-CD85-428E-B149-0B404EF63878}"/>
    <cellStyle name="SAPBEXfilterDrill 5 5" xfId="11019" xr:uid="{00000000-0005-0000-0000-0000FA2C0000}"/>
    <cellStyle name="SAPBEXfilterDrill 5 5 2" xfId="22419" xr:uid="{1A06D042-4FD8-498F-8D8B-C7BAE0D27CC3}"/>
    <cellStyle name="SAPBEXfilterDrill 5 6" xfId="11020" xr:uid="{00000000-0005-0000-0000-0000FB2C0000}"/>
    <cellStyle name="SAPBEXfilterDrill 5 6 2" xfId="22420" xr:uid="{A9AF28D0-57E3-46FE-8394-F7DDFBA7AEF1}"/>
    <cellStyle name="SAPBEXfilterDrill 5 7" xfId="22411" xr:uid="{C17165AB-0F50-4C0D-BB8B-BD7B8047243C}"/>
    <cellStyle name="SAPBEXfilterDrill 6" xfId="11021" xr:uid="{00000000-0005-0000-0000-0000FC2C0000}"/>
    <cellStyle name="SAPBEXfilterDrill 6 2" xfId="11022" xr:uid="{00000000-0005-0000-0000-0000FD2C0000}"/>
    <cellStyle name="SAPBEXfilterDrill 6 2 2" xfId="11023" xr:uid="{00000000-0005-0000-0000-0000FE2C0000}"/>
    <cellStyle name="SAPBEXfilterDrill 6 2 2 2" xfId="22423" xr:uid="{3413A978-606F-4D83-9CD8-D1C4ECBB32A5}"/>
    <cellStyle name="SAPBEXfilterDrill 6 2 3" xfId="11024" xr:uid="{00000000-0005-0000-0000-0000FF2C0000}"/>
    <cellStyle name="SAPBEXfilterDrill 6 2 3 2" xfId="22424" xr:uid="{14897CC7-F039-42C4-AD48-EE1DDC046800}"/>
    <cellStyle name="SAPBEXfilterDrill 6 2 4" xfId="11025" xr:uid="{00000000-0005-0000-0000-0000002D0000}"/>
    <cellStyle name="SAPBEXfilterDrill 6 2 4 2" xfId="22425" xr:uid="{6298DA8D-BA56-44AC-BC89-DB565AAD83CA}"/>
    <cellStyle name="SAPBEXfilterDrill 6 2 5" xfId="11026" xr:uid="{00000000-0005-0000-0000-0000012D0000}"/>
    <cellStyle name="SAPBEXfilterDrill 6 2 5 2" xfId="22426" xr:uid="{7FE593F0-721A-4F02-9626-F001E9B2B3D3}"/>
    <cellStyle name="SAPBEXfilterDrill 6 2 6" xfId="22422" xr:uid="{5A160DCE-514B-48D7-AD7D-85EA691105E6}"/>
    <cellStyle name="SAPBEXfilterDrill 6 3" xfId="11027" xr:uid="{00000000-0005-0000-0000-0000022D0000}"/>
    <cellStyle name="SAPBEXfilterDrill 6 3 2" xfId="22427" xr:uid="{7A33FD9F-7FB0-405F-BEAD-A77DF45CD69E}"/>
    <cellStyle name="SAPBEXfilterDrill 6 4" xfId="11028" xr:uid="{00000000-0005-0000-0000-0000032D0000}"/>
    <cellStyle name="SAPBEXfilterDrill 6 4 2" xfId="22428" xr:uid="{4B670260-EF11-4075-A342-85F9174783CD}"/>
    <cellStyle name="SAPBEXfilterDrill 6 5" xfId="11029" xr:uid="{00000000-0005-0000-0000-0000042D0000}"/>
    <cellStyle name="SAPBEXfilterDrill 6 5 2" xfId="22429" xr:uid="{23EAE864-D304-4861-BC5B-E0E62B0857D1}"/>
    <cellStyle name="SAPBEXfilterDrill 6 6" xfId="11030" xr:uid="{00000000-0005-0000-0000-0000052D0000}"/>
    <cellStyle name="SAPBEXfilterDrill 6 6 2" xfId="22430" xr:uid="{DE1D4023-67ED-47DA-8CAF-52E3034865AD}"/>
    <cellStyle name="SAPBEXfilterDrill 6 7" xfId="22421" xr:uid="{82EF7A1A-EAD4-474A-BC07-9407E0A97621}"/>
    <cellStyle name="SAPBEXfilterDrill 7" xfId="11031" xr:uid="{00000000-0005-0000-0000-0000062D0000}"/>
    <cellStyle name="SAPBEXfilterDrill 7 2" xfId="11032" xr:uid="{00000000-0005-0000-0000-0000072D0000}"/>
    <cellStyle name="SAPBEXfilterDrill 7 2 2" xfId="11033" xr:uid="{00000000-0005-0000-0000-0000082D0000}"/>
    <cellStyle name="SAPBEXfilterDrill 7 2 2 2" xfId="22433" xr:uid="{0E98E75F-7860-42B6-BC58-C546B333A82D}"/>
    <cellStyle name="SAPBEXfilterDrill 7 2 3" xfId="11034" xr:uid="{00000000-0005-0000-0000-0000092D0000}"/>
    <cellStyle name="SAPBEXfilterDrill 7 2 3 2" xfId="22434" xr:uid="{7E34663B-0059-4E7E-B279-F2A6D9226C40}"/>
    <cellStyle name="SAPBEXfilterDrill 7 2 4" xfId="11035" xr:uid="{00000000-0005-0000-0000-00000A2D0000}"/>
    <cellStyle name="SAPBEXfilterDrill 7 2 4 2" xfId="22435" xr:uid="{DF97D890-83FB-42B2-9CB7-E28BC2BE70DB}"/>
    <cellStyle name="SAPBEXfilterDrill 7 2 5" xfId="11036" xr:uid="{00000000-0005-0000-0000-00000B2D0000}"/>
    <cellStyle name="SAPBEXfilterDrill 7 2 5 2" xfId="22436" xr:uid="{6BA6EC03-80B4-460C-B555-30C999812306}"/>
    <cellStyle name="SAPBEXfilterDrill 7 2 6" xfId="22432" xr:uid="{E8A8AA1B-25A3-40BB-8A86-CAC318641763}"/>
    <cellStyle name="SAPBEXfilterDrill 7 3" xfId="11037" xr:uid="{00000000-0005-0000-0000-00000C2D0000}"/>
    <cellStyle name="SAPBEXfilterDrill 7 3 2" xfId="22437" xr:uid="{BCC98CC7-715E-4FAD-955A-4C2AB9EF19E8}"/>
    <cellStyle name="SAPBEXfilterDrill 7 4" xfId="11038" xr:uid="{00000000-0005-0000-0000-00000D2D0000}"/>
    <cellStyle name="SAPBEXfilterDrill 7 4 2" xfId="22438" xr:uid="{62953982-08A0-4AB4-85A8-2B001AB4EB8E}"/>
    <cellStyle name="SAPBEXfilterDrill 7 5" xfId="11039" xr:uid="{00000000-0005-0000-0000-00000E2D0000}"/>
    <cellStyle name="SAPBEXfilterDrill 7 5 2" xfId="22439" xr:uid="{643D1D26-D941-48DA-AF1E-6C3981D789B3}"/>
    <cellStyle name="SAPBEXfilterDrill 7 6" xfId="11040" xr:uid="{00000000-0005-0000-0000-00000F2D0000}"/>
    <cellStyle name="SAPBEXfilterDrill 7 6 2" xfId="22440" xr:uid="{9BA8AAFA-1211-4A10-84CF-8789E1137D73}"/>
    <cellStyle name="SAPBEXfilterDrill 7 7" xfId="22431" xr:uid="{03680B2A-D640-4476-8E7B-EA46FC75217E}"/>
    <cellStyle name="SAPBEXfilterDrill 8" xfId="11041" xr:uid="{00000000-0005-0000-0000-0000102D0000}"/>
    <cellStyle name="SAPBEXfilterDrill 8 2" xfId="11042" xr:uid="{00000000-0005-0000-0000-0000112D0000}"/>
    <cellStyle name="SAPBEXfilterDrill 8 2 2" xfId="11043" xr:uid="{00000000-0005-0000-0000-0000122D0000}"/>
    <cellStyle name="SAPBEXfilterDrill 8 2 2 2" xfId="22443" xr:uid="{A205CFC0-9AF8-4B03-A1F7-684FA6759AF4}"/>
    <cellStyle name="SAPBEXfilterDrill 8 2 3" xfId="11044" xr:uid="{00000000-0005-0000-0000-0000132D0000}"/>
    <cellStyle name="SAPBEXfilterDrill 8 2 3 2" xfId="22444" xr:uid="{B5337541-0EB8-4129-82A6-018414E12345}"/>
    <cellStyle name="SAPBEXfilterDrill 8 2 4" xfId="11045" xr:uid="{00000000-0005-0000-0000-0000142D0000}"/>
    <cellStyle name="SAPBEXfilterDrill 8 2 4 2" xfId="22445" xr:uid="{6BFCA15D-FB5A-4840-A91F-571D4437808A}"/>
    <cellStyle name="SAPBEXfilterDrill 8 2 5" xfId="11046" xr:uid="{00000000-0005-0000-0000-0000152D0000}"/>
    <cellStyle name="SAPBEXfilterDrill 8 2 5 2" xfId="22446" xr:uid="{E6532C79-6F4C-4A06-856D-9CCAE530DA34}"/>
    <cellStyle name="SAPBEXfilterDrill 8 2 6" xfId="22442" xr:uid="{6DD11667-4B0B-4EB5-8BC7-10BEFAE1FD3B}"/>
    <cellStyle name="SAPBEXfilterDrill 8 3" xfId="11047" xr:uid="{00000000-0005-0000-0000-0000162D0000}"/>
    <cellStyle name="SAPBEXfilterDrill 8 3 2" xfId="22447" xr:uid="{E28626B0-0DE3-429F-B2B7-DC8A5C76CC4F}"/>
    <cellStyle name="SAPBEXfilterDrill 8 4" xfId="11048" xr:uid="{00000000-0005-0000-0000-0000172D0000}"/>
    <cellStyle name="SAPBEXfilterDrill 8 4 2" xfId="22448" xr:uid="{3BF2B0F3-F975-4B25-8611-0BBADB3B98C9}"/>
    <cellStyle name="SAPBEXfilterDrill 8 5" xfId="11049" xr:uid="{00000000-0005-0000-0000-0000182D0000}"/>
    <cellStyle name="SAPBEXfilterDrill 8 5 2" xfId="22449" xr:uid="{5FFA494E-E079-4AFA-BCCD-2F6647E3BB2D}"/>
    <cellStyle name="SAPBEXfilterDrill 8 6" xfId="11050" xr:uid="{00000000-0005-0000-0000-0000192D0000}"/>
    <cellStyle name="SAPBEXfilterDrill 8 6 2" xfId="22450" xr:uid="{6A7E44CD-44AB-444F-A1A8-8F6DD396D3DB}"/>
    <cellStyle name="SAPBEXfilterDrill 8 7" xfId="22441" xr:uid="{D87475B6-7049-4F8D-A0FD-EED21313A3F5}"/>
    <cellStyle name="SAPBEXfilterDrill 9" xfId="11051" xr:uid="{00000000-0005-0000-0000-00001A2D0000}"/>
    <cellStyle name="SAPBEXfilterDrill 9 2" xfId="11052" xr:uid="{00000000-0005-0000-0000-00001B2D0000}"/>
    <cellStyle name="SAPBEXfilterDrill 9 2 2" xfId="11053" xr:uid="{00000000-0005-0000-0000-00001C2D0000}"/>
    <cellStyle name="SAPBEXfilterDrill 9 2 2 2" xfId="22453" xr:uid="{4DC7033F-1C91-454E-8766-7B12E74E78A5}"/>
    <cellStyle name="SAPBEXfilterDrill 9 2 3" xfId="11054" xr:uid="{00000000-0005-0000-0000-00001D2D0000}"/>
    <cellStyle name="SAPBEXfilterDrill 9 2 3 2" xfId="22454" xr:uid="{ACF63519-001E-4181-BB4D-42B183989D20}"/>
    <cellStyle name="SAPBEXfilterDrill 9 2 4" xfId="11055" xr:uid="{00000000-0005-0000-0000-00001E2D0000}"/>
    <cellStyle name="SAPBEXfilterDrill 9 2 4 2" xfId="22455" xr:uid="{0DE29BB9-AA15-410E-A43B-B7C1558C9347}"/>
    <cellStyle name="SAPBEXfilterDrill 9 2 5" xfId="11056" xr:uid="{00000000-0005-0000-0000-00001F2D0000}"/>
    <cellStyle name="SAPBEXfilterDrill 9 2 5 2" xfId="22456" xr:uid="{F6C00B6F-BF38-4A71-8CD1-36506E23EF67}"/>
    <cellStyle name="SAPBEXfilterDrill 9 2 6" xfId="22452" xr:uid="{92E3C236-906B-47B0-8FBE-FBCE4CDFC89C}"/>
    <cellStyle name="SAPBEXfilterDrill 9 3" xfId="11057" xr:uid="{00000000-0005-0000-0000-0000202D0000}"/>
    <cellStyle name="SAPBEXfilterDrill 9 3 2" xfId="22457" xr:uid="{5ED27859-F2A9-48E8-A00C-2D46D506AE45}"/>
    <cellStyle name="SAPBEXfilterDrill 9 4" xfId="11058" xr:uid="{00000000-0005-0000-0000-0000212D0000}"/>
    <cellStyle name="SAPBEXfilterDrill 9 4 2" xfId="22458" xr:uid="{54766A12-F3B7-46C1-AF11-BE33B4BBBA44}"/>
    <cellStyle name="SAPBEXfilterDrill 9 5" xfId="11059" xr:uid="{00000000-0005-0000-0000-0000222D0000}"/>
    <cellStyle name="SAPBEXfilterDrill 9 5 2" xfId="22459" xr:uid="{366A877C-C9E6-41BC-AEC8-79940052B3E4}"/>
    <cellStyle name="SAPBEXfilterDrill 9 6" xfId="11060" xr:uid="{00000000-0005-0000-0000-0000232D0000}"/>
    <cellStyle name="SAPBEXfilterDrill 9 6 2" xfId="22460" xr:uid="{F10B72E9-DB79-4203-9E2B-D458C37E8DDC}"/>
    <cellStyle name="SAPBEXfilterDrill 9 7" xfId="22451" xr:uid="{62B1AE1A-7571-4AAF-B425-3DB146D63BC4}"/>
    <cellStyle name="SAPBEXfilterDrill_KTR An-Abflug" xfId="14809" xr:uid="{00000000-0005-0000-0000-0000242D0000}"/>
    <cellStyle name="SAPBEXfilterItem" xfId="11061" xr:uid="{00000000-0005-0000-0000-0000252D0000}"/>
    <cellStyle name="SAPBEXfilterItem 10" xfId="11062" xr:uid="{00000000-0005-0000-0000-0000262D0000}"/>
    <cellStyle name="SAPBEXfilterItem 10 2" xfId="11063" xr:uid="{00000000-0005-0000-0000-0000272D0000}"/>
    <cellStyle name="SAPBEXfilterItem 11" xfId="11064" xr:uid="{00000000-0005-0000-0000-0000282D0000}"/>
    <cellStyle name="SAPBEXfilterItem 2" xfId="11065" xr:uid="{00000000-0005-0000-0000-0000292D0000}"/>
    <cellStyle name="SAPBEXfilterItem 2 2" xfId="11066" xr:uid="{00000000-0005-0000-0000-00002A2D0000}"/>
    <cellStyle name="SAPBEXfilterItem 3" xfId="11067" xr:uid="{00000000-0005-0000-0000-00002B2D0000}"/>
    <cellStyle name="SAPBEXfilterItem 3 2" xfId="11068" xr:uid="{00000000-0005-0000-0000-00002C2D0000}"/>
    <cellStyle name="SAPBEXfilterItem 4" xfId="11069" xr:uid="{00000000-0005-0000-0000-00002D2D0000}"/>
    <cellStyle name="SAPBEXfilterItem 4 2" xfId="11070" xr:uid="{00000000-0005-0000-0000-00002E2D0000}"/>
    <cellStyle name="SAPBEXfilterItem 5" xfId="11071" xr:uid="{00000000-0005-0000-0000-00002F2D0000}"/>
    <cellStyle name="SAPBEXfilterItem 5 2" xfId="11072" xr:uid="{00000000-0005-0000-0000-0000302D0000}"/>
    <cellStyle name="SAPBEXfilterItem 6" xfId="11073" xr:uid="{00000000-0005-0000-0000-0000312D0000}"/>
    <cellStyle name="SAPBEXfilterItem 6 2" xfId="11074" xr:uid="{00000000-0005-0000-0000-0000322D0000}"/>
    <cellStyle name="SAPBEXfilterItem 7" xfId="11075" xr:uid="{00000000-0005-0000-0000-0000332D0000}"/>
    <cellStyle name="SAPBEXfilterItem 7 2" xfId="11076" xr:uid="{00000000-0005-0000-0000-0000342D0000}"/>
    <cellStyle name="SAPBEXfilterItem 8" xfId="11077" xr:uid="{00000000-0005-0000-0000-0000352D0000}"/>
    <cellStyle name="SAPBEXfilterItem 8 2" xfId="11078" xr:uid="{00000000-0005-0000-0000-0000362D0000}"/>
    <cellStyle name="SAPBEXfilterItem 9" xfId="11079" xr:uid="{00000000-0005-0000-0000-0000372D0000}"/>
    <cellStyle name="SAPBEXfilterItem 9 2" xfId="11080" xr:uid="{00000000-0005-0000-0000-0000382D0000}"/>
    <cellStyle name="SAPBEXfilterText" xfId="11081" xr:uid="{00000000-0005-0000-0000-0000392D0000}"/>
    <cellStyle name="SAPBEXformats" xfId="11082" xr:uid="{00000000-0005-0000-0000-00003A2D0000}"/>
    <cellStyle name="SAPBEXformats 10" xfId="11083" xr:uid="{00000000-0005-0000-0000-00003B2D0000}"/>
    <cellStyle name="SAPBEXformats 10 2" xfId="11084" xr:uid="{00000000-0005-0000-0000-00003C2D0000}"/>
    <cellStyle name="SAPBEXformats 10 2 2" xfId="11085" xr:uid="{00000000-0005-0000-0000-00003D2D0000}"/>
    <cellStyle name="SAPBEXformats 10 2 2 2" xfId="22464" xr:uid="{1EC50500-2637-4202-9513-756DAC5ECA2F}"/>
    <cellStyle name="SAPBEXformats 10 2 3" xfId="11086" xr:uid="{00000000-0005-0000-0000-00003E2D0000}"/>
    <cellStyle name="SAPBEXformats 10 2 3 2" xfId="22465" xr:uid="{FC3E13FB-7EFC-46C6-AB1E-14393EA01F97}"/>
    <cellStyle name="SAPBEXformats 10 2 4" xfId="11087" xr:uid="{00000000-0005-0000-0000-00003F2D0000}"/>
    <cellStyle name="SAPBEXformats 10 2 4 2" xfId="22466" xr:uid="{9D8578C3-5577-450F-87DF-75BD102BFFCB}"/>
    <cellStyle name="SAPBEXformats 10 2 5" xfId="11088" xr:uid="{00000000-0005-0000-0000-0000402D0000}"/>
    <cellStyle name="SAPBEXformats 10 2 5 2" xfId="22467" xr:uid="{82AE2F51-0FBD-41F8-A637-5FB086E25014}"/>
    <cellStyle name="SAPBEXformats 10 2 6" xfId="22463" xr:uid="{9FA8C7E6-B2F2-4596-8E43-F4D48DB95DE0}"/>
    <cellStyle name="SAPBEXformats 10 3" xfId="11089" xr:uid="{00000000-0005-0000-0000-0000412D0000}"/>
    <cellStyle name="SAPBEXformats 10 3 2" xfId="22468" xr:uid="{CC8818AB-B06A-4AAE-B67A-EEB7EC5FF298}"/>
    <cellStyle name="SAPBEXformats 10 4" xfId="11090" xr:uid="{00000000-0005-0000-0000-0000422D0000}"/>
    <cellStyle name="SAPBEXformats 10 4 2" xfId="22469" xr:uid="{C1C0D82D-8200-4B2F-93FD-0D9BD11EBCDD}"/>
    <cellStyle name="SAPBEXformats 10 5" xfId="11091" xr:uid="{00000000-0005-0000-0000-0000432D0000}"/>
    <cellStyle name="SAPBEXformats 10 5 2" xfId="22470" xr:uid="{570A76BA-A33A-47E2-960C-62077ECF5959}"/>
    <cellStyle name="SAPBEXformats 10 6" xfId="11092" xr:uid="{00000000-0005-0000-0000-0000442D0000}"/>
    <cellStyle name="SAPBEXformats 10 6 2" xfId="22471" xr:uid="{7FF02EDA-531D-4768-B82F-FCF4731607CC}"/>
    <cellStyle name="SAPBEXformats 10 7" xfId="22462" xr:uid="{6B69567C-FC5B-4DB7-988B-B65943B3B06C}"/>
    <cellStyle name="SAPBEXformats 11" xfId="11093" xr:uid="{00000000-0005-0000-0000-0000452D0000}"/>
    <cellStyle name="SAPBEXformats 11 2" xfId="11094" xr:uid="{00000000-0005-0000-0000-0000462D0000}"/>
    <cellStyle name="SAPBEXformats 11 2 2" xfId="11095" xr:uid="{00000000-0005-0000-0000-0000472D0000}"/>
    <cellStyle name="SAPBEXformats 11 2 2 2" xfId="22474" xr:uid="{DB082579-E66C-415E-B52C-739D80DA22CC}"/>
    <cellStyle name="SAPBEXformats 11 2 3" xfId="11096" xr:uid="{00000000-0005-0000-0000-0000482D0000}"/>
    <cellStyle name="SAPBEXformats 11 2 3 2" xfId="22475" xr:uid="{40E46A21-E433-4AE3-BC9A-03A0702B09D5}"/>
    <cellStyle name="SAPBEXformats 11 2 4" xfId="11097" xr:uid="{00000000-0005-0000-0000-0000492D0000}"/>
    <cellStyle name="SAPBEXformats 11 2 4 2" xfId="22476" xr:uid="{8D4B33D6-4915-43FD-A7C5-231BAC366CB2}"/>
    <cellStyle name="SAPBEXformats 11 2 5" xfId="11098" xr:uid="{00000000-0005-0000-0000-00004A2D0000}"/>
    <cellStyle name="SAPBEXformats 11 2 5 2" xfId="22477" xr:uid="{A8A5D13F-1258-4615-A2ED-FB7A54C6E33C}"/>
    <cellStyle name="SAPBEXformats 11 2 6" xfId="22473" xr:uid="{541E71E3-9131-420D-A643-D6F239E75ECE}"/>
    <cellStyle name="SAPBEXformats 11 3" xfId="11099" xr:uid="{00000000-0005-0000-0000-00004B2D0000}"/>
    <cellStyle name="SAPBEXformats 11 3 2" xfId="22478" xr:uid="{BFC8CCC9-B91A-45C3-B127-51A6CF35F586}"/>
    <cellStyle name="SAPBEXformats 11 4" xfId="11100" xr:uid="{00000000-0005-0000-0000-00004C2D0000}"/>
    <cellStyle name="SAPBEXformats 11 4 2" xfId="22479" xr:uid="{0A5D8B29-0908-4620-BE0B-28B1FAC5576B}"/>
    <cellStyle name="SAPBEXformats 11 5" xfId="11101" xr:uid="{00000000-0005-0000-0000-00004D2D0000}"/>
    <cellStyle name="SAPBEXformats 11 5 2" xfId="22480" xr:uid="{F7C0C2C3-4670-4D74-9F53-A9997F6C3366}"/>
    <cellStyle name="SAPBEXformats 11 6" xfId="11102" xr:uid="{00000000-0005-0000-0000-00004E2D0000}"/>
    <cellStyle name="SAPBEXformats 11 6 2" xfId="22481" xr:uid="{02463E56-C078-4319-A2B1-5D891168B47E}"/>
    <cellStyle name="SAPBEXformats 11 7" xfId="22472" xr:uid="{44DDD891-7574-4737-9CFB-0621CFBD3A55}"/>
    <cellStyle name="SAPBEXformats 12" xfId="11103" xr:uid="{00000000-0005-0000-0000-00004F2D0000}"/>
    <cellStyle name="SAPBEXformats 12 2" xfId="11104" xr:uid="{00000000-0005-0000-0000-0000502D0000}"/>
    <cellStyle name="SAPBEXformats 12 2 2" xfId="11105" xr:uid="{00000000-0005-0000-0000-0000512D0000}"/>
    <cellStyle name="SAPBEXformats 12 2 2 2" xfId="22484" xr:uid="{EFE917C0-A784-49C2-923A-3134EBD58759}"/>
    <cellStyle name="SAPBEXformats 12 2 3" xfId="11106" xr:uid="{00000000-0005-0000-0000-0000522D0000}"/>
    <cellStyle name="SAPBEXformats 12 2 3 2" xfId="22485" xr:uid="{796C4A61-89AF-4590-9573-361652CD4B30}"/>
    <cellStyle name="SAPBEXformats 12 2 4" xfId="11107" xr:uid="{00000000-0005-0000-0000-0000532D0000}"/>
    <cellStyle name="SAPBEXformats 12 2 4 2" xfId="22486" xr:uid="{6E5AD85A-4982-4D27-A364-BF847680E469}"/>
    <cellStyle name="SAPBEXformats 12 2 5" xfId="11108" xr:uid="{00000000-0005-0000-0000-0000542D0000}"/>
    <cellStyle name="SAPBEXformats 12 2 5 2" xfId="22487" xr:uid="{71EF6266-8868-41D4-92E8-6A270BC33D2A}"/>
    <cellStyle name="SAPBEXformats 12 2 6" xfId="22483" xr:uid="{758962B8-DF39-4B1F-BD29-D08EE802D07A}"/>
    <cellStyle name="SAPBEXformats 12 3" xfId="11109" xr:uid="{00000000-0005-0000-0000-0000552D0000}"/>
    <cellStyle name="SAPBEXformats 12 3 2" xfId="22488" xr:uid="{6ACC8139-8655-4634-AD6A-9F46D055D44D}"/>
    <cellStyle name="SAPBEXformats 12 4" xfId="11110" xr:uid="{00000000-0005-0000-0000-0000562D0000}"/>
    <cellStyle name="SAPBEXformats 12 4 2" xfId="22489" xr:uid="{E67B17D5-90C9-40AE-9126-AE69D3B55B66}"/>
    <cellStyle name="SAPBEXformats 12 5" xfId="11111" xr:uid="{00000000-0005-0000-0000-0000572D0000}"/>
    <cellStyle name="SAPBEXformats 12 5 2" xfId="22490" xr:uid="{09BA32E8-60F4-4A61-BA62-B753CFD45A08}"/>
    <cellStyle name="SAPBEXformats 12 6" xfId="11112" xr:uid="{00000000-0005-0000-0000-0000582D0000}"/>
    <cellStyle name="SAPBEXformats 12 6 2" xfId="22491" xr:uid="{7A4B9414-9239-4C38-BE23-ACDB50A59E80}"/>
    <cellStyle name="SAPBEXformats 12 7" xfId="22482" xr:uid="{340F22F4-5E44-4C06-89A8-E4D0EF8F9997}"/>
    <cellStyle name="SAPBEXformats 13" xfId="11113" xr:uid="{00000000-0005-0000-0000-0000592D0000}"/>
    <cellStyle name="SAPBEXformats 13 2" xfId="11114" xr:uid="{00000000-0005-0000-0000-00005A2D0000}"/>
    <cellStyle name="SAPBEXformats 13 2 2" xfId="11115" xr:uid="{00000000-0005-0000-0000-00005B2D0000}"/>
    <cellStyle name="SAPBEXformats 13 2 2 2" xfId="22494" xr:uid="{349CFCA8-AB1D-4945-A237-344BFC577460}"/>
    <cellStyle name="SAPBEXformats 13 2 3" xfId="11116" xr:uid="{00000000-0005-0000-0000-00005C2D0000}"/>
    <cellStyle name="SAPBEXformats 13 2 3 2" xfId="22495" xr:uid="{5A376396-AB5B-48C6-AE89-FD72DA89C392}"/>
    <cellStyle name="SAPBEXformats 13 2 4" xfId="11117" xr:uid="{00000000-0005-0000-0000-00005D2D0000}"/>
    <cellStyle name="SAPBEXformats 13 2 4 2" xfId="22496" xr:uid="{C1ECDF23-D0E1-45FE-919C-F053598D0CE8}"/>
    <cellStyle name="SAPBEXformats 13 2 5" xfId="11118" xr:uid="{00000000-0005-0000-0000-00005E2D0000}"/>
    <cellStyle name="SAPBEXformats 13 2 5 2" xfId="22497" xr:uid="{1C0A9DD2-AE36-494D-ACDA-62C6E2934207}"/>
    <cellStyle name="SAPBEXformats 13 2 6" xfId="22493" xr:uid="{C175099A-80CC-44E7-82DE-CB508ACE8688}"/>
    <cellStyle name="SAPBEXformats 13 3" xfId="11119" xr:uid="{00000000-0005-0000-0000-00005F2D0000}"/>
    <cellStyle name="SAPBEXformats 13 3 2" xfId="22498" xr:uid="{71EC11F0-548A-40DA-89FD-256381FFE2A1}"/>
    <cellStyle name="SAPBEXformats 13 4" xfId="11120" xr:uid="{00000000-0005-0000-0000-0000602D0000}"/>
    <cellStyle name="SAPBEXformats 13 4 2" xfId="22499" xr:uid="{A237A1A6-BAC5-4250-B25A-84C233FB0844}"/>
    <cellStyle name="SAPBEXformats 13 5" xfId="11121" xr:uid="{00000000-0005-0000-0000-0000612D0000}"/>
    <cellStyle name="SAPBEXformats 13 5 2" xfId="22500" xr:uid="{C42FF284-5A35-46EE-8979-0115ADE747EA}"/>
    <cellStyle name="SAPBEXformats 13 6" xfId="11122" xr:uid="{00000000-0005-0000-0000-0000622D0000}"/>
    <cellStyle name="SAPBEXformats 13 6 2" xfId="22501" xr:uid="{4046D177-8050-411B-87AC-870E0B1BEC15}"/>
    <cellStyle name="SAPBEXformats 13 7" xfId="22492" xr:uid="{3550AC3C-81B4-4C56-B380-034859BEC6F1}"/>
    <cellStyle name="SAPBEXformats 14" xfId="11123" xr:uid="{00000000-0005-0000-0000-0000632D0000}"/>
    <cellStyle name="SAPBEXformats 14 2" xfId="11124" xr:uid="{00000000-0005-0000-0000-0000642D0000}"/>
    <cellStyle name="SAPBEXformats 14 2 2" xfId="11125" xr:uid="{00000000-0005-0000-0000-0000652D0000}"/>
    <cellStyle name="SAPBEXformats 14 2 2 2" xfId="22504" xr:uid="{645D542A-D0D8-4AA5-B82D-33383F4B00CC}"/>
    <cellStyle name="SAPBEXformats 14 2 3" xfId="11126" xr:uid="{00000000-0005-0000-0000-0000662D0000}"/>
    <cellStyle name="SAPBEXformats 14 2 3 2" xfId="22505" xr:uid="{B12834A3-A51D-4756-A9FF-5B6EF3B8409E}"/>
    <cellStyle name="SAPBEXformats 14 2 4" xfId="11127" xr:uid="{00000000-0005-0000-0000-0000672D0000}"/>
    <cellStyle name="SAPBEXformats 14 2 4 2" xfId="22506" xr:uid="{AF69B0B1-4676-4A9F-92D5-3FF7E26090A6}"/>
    <cellStyle name="SAPBEXformats 14 2 5" xfId="11128" xr:uid="{00000000-0005-0000-0000-0000682D0000}"/>
    <cellStyle name="SAPBEXformats 14 2 5 2" xfId="22507" xr:uid="{3E5E7D79-4E94-479E-85F8-60539EBEE89E}"/>
    <cellStyle name="SAPBEXformats 14 2 6" xfId="22503" xr:uid="{004DDF07-0A34-47B9-8F4A-3893C98EB3E4}"/>
    <cellStyle name="SAPBEXformats 14 3" xfId="11129" xr:uid="{00000000-0005-0000-0000-0000692D0000}"/>
    <cellStyle name="SAPBEXformats 14 3 2" xfId="22508" xr:uid="{0C62C9B8-D84F-4066-8E66-1FEADFD2033F}"/>
    <cellStyle name="SAPBEXformats 14 4" xfId="11130" xr:uid="{00000000-0005-0000-0000-00006A2D0000}"/>
    <cellStyle name="SAPBEXformats 14 4 2" xfId="22509" xr:uid="{481D9B98-4E43-4248-B14C-F7A3E366A110}"/>
    <cellStyle name="SAPBEXformats 14 5" xfId="11131" xr:uid="{00000000-0005-0000-0000-00006B2D0000}"/>
    <cellStyle name="SAPBEXformats 14 5 2" xfId="22510" xr:uid="{09DCFB3B-04F5-4C96-AFFB-6A02E06912A1}"/>
    <cellStyle name="SAPBEXformats 14 6" xfId="11132" xr:uid="{00000000-0005-0000-0000-00006C2D0000}"/>
    <cellStyle name="SAPBEXformats 14 6 2" xfId="22511" xr:uid="{47213943-A1DB-41D9-8684-DB48BEC27CED}"/>
    <cellStyle name="SAPBEXformats 14 7" xfId="22502" xr:uid="{F1F5910A-36C6-4DB9-A9C7-BDA29E50D2AD}"/>
    <cellStyle name="SAPBEXformats 15" xfId="11133" xr:uid="{00000000-0005-0000-0000-00006D2D0000}"/>
    <cellStyle name="SAPBEXformats 15 2" xfId="11134" xr:uid="{00000000-0005-0000-0000-00006E2D0000}"/>
    <cellStyle name="SAPBEXformats 15 2 2" xfId="11135" xr:uid="{00000000-0005-0000-0000-00006F2D0000}"/>
    <cellStyle name="SAPBEXformats 15 2 2 2" xfId="22514" xr:uid="{7836A32F-EC71-44F8-861F-0B683D259BBC}"/>
    <cellStyle name="SAPBEXformats 15 2 3" xfId="11136" xr:uid="{00000000-0005-0000-0000-0000702D0000}"/>
    <cellStyle name="SAPBEXformats 15 2 3 2" xfId="22515" xr:uid="{15CED5CC-0C50-4DE2-B2C5-DC4E59B43A21}"/>
    <cellStyle name="SAPBEXformats 15 2 4" xfId="11137" xr:uid="{00000000-0005-0000-0000-0000712D0000}"/>
    <cellStyle name="SAPBEXformats 15 2 4 2" xfId="22516" xr:uid="{6B79B469-158B-4526-A02C-645921730F15}"/>
    <cellStyle name="SAPBEXformats 15 2 5" xfId="11138" xr:uid="{00000000-0005-0000-0000-0000722D0000}"/>
    <cellStyle name="SAPBEXformats 15 2 5 2" xfId="22517" xr:uid="{853D6A13-4F29-456C-A141-1B578E784081}"/>
    <cellStyle name="SAPBEXformats 15 2 6" xfId="22513" xr:uid="{AECBC45B-1060-4E10-B1BD-9D65E6D2E0F3}"/>
    <cellStyle name="SAPBEXformats 15 3" xfId="11139" xr:uid="{00000000-0005-0000-0000-0000732D0000}"/>
    <cellStyle name="SAPBEXformats 15 3 2" xfId="22518" xr:uid="{D91A69E6-5607-4BF8-BF82-6C12192B5201}"/>
    <cellStyle name="SAPBEXformats 15 4" xfId="11140" xr:uid="{00000000-0005-0000-0000-0000742D0000}"/>
    <cellStyle name="SAPBEXformats 15 4 2" xfId="22519" xr:uid="{8D571C1F-9209-42BB-B0C8-B7A6B897599E}"/>
    <cellStyle name="SAPBEXformats 15 5" xfId="11141" xr:uid="{00000000-0005-0000-0000-0000752D0000}"/>
    <cellStyle name="SAPBEXformats 15 5 2" xfId="22520" xr:uid="{95BE1C58-5CC2-4EF9-A92A-3738ECC1F92B}"/>
    <cellStyle name="SAPBEXformats 15 6" xfId="11142" xr:uid="{00000000-0005-0000-0000-0000762D0000}"/>
    <cellStyle name="SAPBEXformats 15 6 2" xfId="22521" xr:uid="{BDCBC05F-B686-4FA8-A551-04AE713D8A6D}"/>
    <cellStyle name="SAPBEXformats 15 7" xfId="22512" xr:uid="{1E8DF63D-FA55-40B8-8D33-9AFE8B17E7BD}"/>
    <cellStyle name="SAPBEXformats 16" xfId="11143" xr:uid="{00000000-0005-0000-0000-0000772D0000}"/>
    <cellStyle name="SAPBEXformats 16 2" xfId="22522" xr:uid="{E0D234D1-D99A-43F8-82C8-98540AB9E8DD}"/>
    <cellStyle name="SAPBEXformats 17" xfId="11144" xr:uid="{00000000-0005-0000-0000-0000782D0000}"/>
    <cellStyle name="SAPBEXformats 17 2" xfId="22523" xr:uid="{412C702F-ED63-4CC1-B412-21FD941106D9}"/>
    <cellStyle name="SAPBEXformats 18" xfId="11145" xr:uid="{00000000-0005-0000-0000-0000792D0000}"/>
    <cellStyle name="SAPBEXformats 18 2" xfId="22524" xr:uid="{F973794F-44A4-47C3-A7E1-99C21530A926}"/>
    <cellStyle name="SAPBEXformats 19" xfId="11146" xr:uid="{00000000-0005-0000-0000-00007A2D0000}"/>
    <cellStyle name="SAPBEXformats 19 2" xfId="22525" xr:uid="{B400E36B-361D-4352-92C9-EC0196EF9EC3}"/>
    <cellStyle name="SAPBEXformats 2" xfId="11147" xr:uid="{00000000-0005-0000-0000-00007B2D0000}"/>
    <cellStyle name="SAPBEXformats 2 2" xfId="11148" xr:uid="{00000000-0005-0000-0000-00007C2D0000}"/>
    <cellStyle name="SAPBEXformats 2 2 2" xfId="11149" xr:uid="{00000000-0005-0000-0000-00007D2D0000}"/>
    <cellStyle name="SAPBEXformats 2 2 2 2" xfId="22528" xr:uid="{DDA878FF-84A5-449F-B3F0-0BC137D200FA}"/>
    <cellStyle name="SAPBEXformats 2 2 3" xfId="11150" xr:uid="{00000000-0005-0000-0000-00007E2D0000}"/>
    <cellStyle name="SAPBEXformats 2 2 3 2" xfId="22529" xr:uid="{053B9C05-E218-4919-AC2F-DCD41B22951B}"/>
    <cellStyle name="SAPBEXformats 2 2 4" xfId="11151" xr:uid="{00000000-0005-0000-0000-00007F2D0000}"/>
    <cellStyle name="SAPBEXformats 2 2 4 2" xfId="22530" xr:uid="{EA640E0F-8F58-4B42-9E0C-92C2A6D3EADC}"/>
    <cellStyle name="SAPBEXformats 2 2 5" xfId="11152" xr:uid="{00000000-0005-0000-0000-0000802D0000}"/>
    <cellStyle name="SAPBEXformats 2 2 5 2" xfId="22531" xr:uid="{490AB3B5-8782-407E-9957-B5DDA2D8B1D8}"/>
    <cellStyle name="SAPBEXformats 2 2 6" xfId="22527" xr:uid="{1FFBC18F-A570-44F4-AB09-B6715A98625A}"/>
    <cellStyle name="SAPBEXformats 2 3" xfId="11153" xr:uid="{00000000-0005-0000-0000-0000812D0000}"/>
    <cellStyle name="SAPBEXformats 2 3 2" xfId="22532" xr:uid="{DB9A122F-DED1-4725-A572-E0234F5529C0}"/>
    <cellStyle name="SAPBEXformats 2 4" xfId="11154" xr:uid="{00000000-0005-0000-0000-0000822D0000}"/>
    <cellStyle name="SAPBEXformats 2 4 2" xfId="22533" xr:uid="{6A9AE6A9-61EA-4911-9BD3-134197CA050C}"/>
    <cellStyle name="SAPBEXformats 2 5" xfId="11155" xr:uid="{00000000-0005-0000-0000-0000832D0000}"/>
    <cellStyle name="SAPBEXformats 2 5 2" xfId="22534" xr:uid="{47C2E40A-796A-4DB5-A78F-EBEBE95F70E3}"/>
    <cellStyle name="SAPBEXformats 2 6" xfId="11156" xr:uid="{00000000-0005-0000-0000-0000842D0000}"/>
    <cellStyle name="SAPBEXformats 2 6 2" xfId="22535" xr:uid="{C855FE64-7627-41D7-A467-4D69998A4657}"/>
    <cellStyle name="SAPBEXformats 2 7" xfId="22526" xr:uid="{33F5E0E6-A7C5-4D04-B1B6-6FEB42B16B72}"/>
    <cellStyle name="SAPBEXformats 20" xfId="15032" xr:uid="{00000000-0005-0000-0000-0000852D0000}"/>
    <cellStyle name="SAPBEXformats 20 2" xfId="25762" xr:uid="{06553C50-7FB3-4AC9-A1D6-86BEB7E66135}"/>
    <cellStyle name="SAPBEXformats 21" xfId="22461" xr:uid="{15F80F07-17E2-497C-B923-3B38A1DB8D0F}"/>
    <cellStyle name="SAPBEXformats 3" xfId="11157" xr:uid="{00000000-0005-0000-0000-0000862D0000}"/>
    <cellStyle name="SAPBEXformats 3 2" xfId="11158" xr:uid="{00000000-0005-0000-0000-0000872D0000}"/>
    <cellStyle name="SAPBEXformats 3 2 2" xfId="11159" xr:uid="{00000000-0005-0000-0000-0000882D0000}"/>
    <cellStyle name="SAPBEXformats 3 2 2 2" xfId="22538" xr:uid="{04768207-7881-4C5C-A31F-A61AA9F4F774}"/>
    <cellStyle name="SAPBEXformats 3 2 3" xfId="11160" xr:uid="{00000000-0005-0000-0000-0000892D0000}"/>
    <cellStyle name="SAPBEXformats 3 2 3 2" xfId="22539" xr:uid="{C979CAA3-1D73-4D92-A4CE-AD7FEE8008E9}"/>
    <cellStyle name="SAPBEXformats 3 2 4" xfId="11161" xr:uid="{00000000-0005-0000-0000-00008A2D0000}"/>
    <cellStyle name="SAPBEXformats 3 2 4 2" xfId="22540" xr:uid="{9EB597C4-62C9-4559-8E88-291FA0BEBCFB}"/>
    <cellStyle name="SAPBEXformats 3 2 5" xfId="11162" xr:uid="{00000000-0005-0000-0000-00008B2D0000}"/>
    <cellStyle name="SAPBEXformats 3 2 5 2" xfId="22541" xr:uid="{3169BF63-2D2B-4369-9EFC-63FA1B28473B}"/>
    <cellStyle name="SAPBEXformats 3 2 6" xfId="22537" xr:uid="{65573D1A-170E-491C-8AB7-62446C8F3675}"/>
    <cellStyle name="SAPBEXformats 3 3" xfId="11163" xr:uid="{00000000-0005-0000-0000-00008C2D0000}"/>
    <cellStyle name="SAPBEXformats 3 3 2" xfId="22542" xr:uid="{891E3CE6-7D5C-487A-91D6-875C932069D9}"/>
    <cellStyle name="SAPBEXformats 3 4" xfId="11164" xr:uid="{00000000-0005-0000-0000-00008D2D0000}"/>
    <cellStyle name="SAPBEXformats 3 4 2" xfId="22543" xr:uid="{B4DBF1D3-E198-49C3-B8B3-C3073194B2ED}"/>
    <cellStyle name="SAPBEXformats 3 5" xfId="11165" xr:uid="{00000000-0005-0000-0000-00008E2D0000}"/>
    <cellStyle name="SAPBEXformats 3 5 2" xfId="22544" xr:uid="{9DBBBE1E-F223-499D-A83E-66B4462C7A71}"/>
    <cellStyle name="SAPBEXformats 3 6" xfId="11166" xr:uid="{00000000-0005-0000-0000-00008F2D0000}"/>
    <cellStyle name="SAPBEXformats 3 6 2" xfId="22545" xr:uid="{D9F32467-3C42-43C8-AE1A-0013A3453C56}"/>
    <cellStyle name="SAPBEXformats 3 7" xfId="22536" xr:uid="{55B26EE3-5C06-497E-8DC8-8AB0E96112A0}"/>
    <cellStyle name="SAPBEXformats 4" xfId="11167" xr:uid="{00000000-0005-0000-0000-0000902D0000}"/>
    <cellStyle name="SAPBEXformats 4 2" xfId="11168" xr:uid="{00000000-0005-0000-0000-0000912D0000}"/>
    <cellStyle name="SAPBEXformats 4 2 2" xfId="11169" xr:uid="{00000000-0005-0000-0000-0000922D0000}"/>
    <cellStyle name="SAPBEXformats 4 2 2 2" xfId="22548" xr:uid="{D4AA6756-DF9D-4B8A-8FE8-1BE89A53F326}"/>
    <cellStyle name="SAPBEXformats 4 2 3" xfId="11170" xr:uid="{00000000-0005-0000-0000-0000932D0000}"/>
    <cellStyle name="SAPBEXformats 4 2 3 2" xfId="22549" xr:uid="{A9C03786-214C-4FF9-8F3D-65B17A4F192B}"/>
    <cellStyle name="SAPBEXformats 4 2 4" xfId="11171" xr:uid="{00000000-0005-0000-0000-0000942D0000}"/>
    <cellStyle name="SAPBEXformats 4 2 4 2" xfId="22550" xr:uid="{06257363-E83E-4C0A-BBD0-040E22DC073F}"/>
    <cellStyle name="SAPBEXformats 4 2 5" xfId="11172" xr:uid="{00000000-0005-0000-0000-0000952D0000}"/>
    <cellStyle name="SAPBEXformats 4 2 5 2" xfId="22551" xr:uid="{0A5401FE-7A39-40F4-B350-00D347D9F27E}"/>
    <cellStyle name="SAPBEXformats 4 2 6" xfId="22547" xr:uid="{0367671F-A40B-4FEC-909F-A330B9ABEEA1}"/>
    <cellStyle name="SAPBEXformats 4 3" xfId="11173" xr:uid="{00000000-0005-0000-0000-0000962D0000}"/>
    <cellStyle name="SAPBEXformats 4 3 2" xfId="22552" xr:uid="{4E034A1E-C4D9-4247-8C1C-C286C2AA7C83}"/>
    <cellStyle name="SAPBEXformats 4 4" xfId="11174" xr:uid="{00000000-0005-0000-0000-0000972D0000}"/>
    <cellStyle name="SAPBEXformats 4 4 2" xfId="22553" xr:uid="{8F5F07D9-8AD0-473D-88C9-306C1FC98110}"/>
    <cellStyle name="SAPBEXformats 4 5" xfId="11175" xr:uid="{00000000-0005-0000-0000-0000982D0000}"/>
    <cellStyle name="SAPBEXformats 4 5 2" xfId="22554" xr:uid="{5E4DCDB1-4DB7-46F8-A3EA-FD6D10EBCD6E}"/>
    <cellStyle name="SAPBEXformats 4 6" xfId="11176" xr:uid="{00000000-0005-0000-0000-0000992D0000}"/>
    <cellStyle name="SAPBEXformats 4 6 2" xfId="22555" xr:uid="{4E69AD30-3A98-47A9-915A-6F85552E736B}"/>
    <cellStyle name="SAPBEXformats 4 7" xfId="22546" xr:uid="{7BE0424C-9795-4493-9676-D4BF5D640E06}"/>
    <cellStyle name="SAPBEXformats 5" xfId="11177" xr:uid="{00000000-0005-0000-0000-00009A2D0000}"/>
    <cellStyle name="SAPBEXformats 5 2" xfId="11178" xr:uid="{00000000-0005-0000-0000-00009B2D0000}"/>
    <cellStyle name="SAPBEXformats 5 2 2" xfId="11179" xr:uid="{00000000-0005-0000-0000-00009C2D0000}"/>
    <cellStyle name="SAPBEXformats 5 2 2 2" xfId="22558" xr:uid="{5DFAC266-37E9-48A3-80E5-9365B85FEFBB}"/>
    <cellStyle name="SAPBEXformats 5 2 3" xfId="11180" xr:uid="{00000000-0005-0000-0000-00009D2D0000}"/>
    <cellStyle name="SAPBEXformats 5 2 3 2" xfId="22559" xr:uid="{1A90BE8E-DCFD-4443-BCFA-A235814DA4A3}"/>
    <cellStyle name="SAPBEXformats 5 2 4" xfId="11181" xr:uid="{00000000-0005-0000-0000-00009E2D0000}"/>
    <cellStyle name="SAPBEXformats 5 2 4 2" xfId="22560" xr:uid="{D4F3AC52-46F8-4461-9532-5AFFE9697E87}"/>
    <cellStyle name="SAPBEXformats 5 2 5" xfId="11182" xr:uid="{00000000-0005-0000-0000-00009F2D0000}"/>
    <cellStyle name="SAPBEXformats 5 2 5 2" xfId="22561" xr:uid="{C3F0197F-D594-4718-91BC-B109E3634835}"/>
    <cellStyle name="SAPBEXformats 5 2 6" xfId="22557" xr:uid="{EF6655B0-AFB6-4BCB-8A4F-5097EFB3D9DC}"/>
    <cellStyle name="SAPBEXformats 5 3" xfId="11183" xr:uid="{00000000-0005-0000-0000-0000A02D0000}"/>
    <cellStyle name="SAPBEXformats 5 3 2" xfId="22562" xr:uid="{B3CA4E51-4FC4-4E7E-BA78-C84993EBA6FD}"/>
    <cellStyle name="SAPBEXformats 5 4" xfId="11184" xr:uid="{00000000-0005-0000-0000-0000A12D0000}"/>
    <cellStyle name="SAPBEXformats 5 4 2" xfId="22563" xr:uid="{53BD7356-45BF-4C30-84D3-5E20D1B8E33C}"/>
    <cellStyle name="SAPBEXformats 5 5" xfId="11185" xr:uid="{00000000-0005-0000-0000-0000A22D0000}"/>
    <cellStyle name="SAPBEXformats 5 5 2" xfId="22564" xr:uid="{F86118A4-7745-4E85-AA9E-E359EF82DB25}"/>
    <cellStyle name="SAPBEXformats 5 6" xfId="11186" xr:uid="{00000000-0005-0000-0000-0000A32D0000}"/>
    <cellStyle name="SAPBEXformats 5 6 2" xfId="22565" xr:uid="{620E425A-3E2C-47C1-932B-107C4A8AA188}"/>
    <cellStyle name="SAPBEXformats 5 7" xfId="22556" xr:uid="{9B6EBAAB-B9E2-4512-AF6E-CF703633B744}"/>
    <cellStyle name="SAPBEXformats 6" xfId="11187" xr:uid="{00000000-0005-0000-0000-0000A42D0000}"/>
    <cellStyle name="SAPBEXformats 6 2" xfId="11188" xr:uid="{00000000-0005-0000-0000-0000A52D0000}"/>
    <cellStyle name="SAPBEXformats 6 2 2" xfId="11189" xr:uid="{00000000-0005-0000-0000-0000A62D0000}"/>
    <cellStyle name="SAPBEXformats 6 2 2 2" xfId="22568" xr:uid="{E3F7DDDC-8637-44BB-88DD-337859F1F16D}"/>
    <cellStyle name="SAPBEXformats 6 2 3" xfId="11190" xr:uid="{00000000-0005-0000-0000-0000A72D0000}"/>
    <cellStyle name="SAPBEXformats 6 2 3 2" xfId="22569" xr:uid="{A0D98428-3C50-49E0-A42D-E1DCE18C1D48}"/>
    <cellStyle name="SAPBEXformats 6 2 4" xfId="11191" xr:uid="{00000000-0005-0000-0000-0000A82D0000}"/>
    <cellStyle name="SAPBEXformats 6 2 4 2" xfId="22570" xr:uid="{55C427C1-DF5B-401A-B6E3-2F304DC015F2}"/>
    <cellStyle name="SAPBEXformats 6 2 5" xfId="11192" xr:uid="{00000000-0005-0000-0000-0000A92D0000}"/>
    <cellStyle name="SAPBEXformats 6 2 5 2" xfId="22571" xr:uid="{B7857966-1C7E-48D9-AAD1-209BEA033BC0}"/>
    <cellStyle name="SAPBEXformats 6 2 6" xfId="22567" xr:uid="{F2CCA3D3-B97D-4B9C-AB4A-4862383580F0}"/>
    <cellStyle name="SAPBEXformats 6 3" xfId="11193" xr:uid="{00000000-0005-0000-0000-0000AA2D0000}"/>
    <cellStyle name="SAPBEXformats 6 3 2" xfId="22572" xr:uid="{01E4FB53-F15E-47B1-874E-6673A8EDB017}"/>
    <cellStyle name="SAPBEXformats 6 4" xfId="11194" xr:uid="{00000000-0005-0000-0000-0000AB2D0000}"/>
    <cellStyle name="SAPBEXformats 6 4 2" xfId="22573" xr:uid="{D077D6F2-3937-44F7-8C69-93E8E7041153}"/>
    <cellStyle name="SAPBEXformats 6 5" xfId="11195" xr:uid="{00000000-0005-0000-0000-0000AC2D0000}"/>
    <cellStyle name="SAPBEXformats 6 5 2" xfId="22574" xr:uid="{AFFC6423-8EFB-4466-A9DC-8CBEA7B00E34}"/>
    <cellStyle name="SAPBEXformats 6 6" xfId="11196" xr:uid="{00000000-0005-0000-0000-0000AD2D0000}"/>
    <cellStyle name="SAPBEXformats 6 6 2" xfId="22575" xr:uid="{1F1588D2-8AA1-4FE7-9EDF-A1F76A78CC73}"/>
    <cellStyle name="SAPBEXformats 6 7" xfId="22566" xr:uid="{EA4A9022-5D45-4A8F-B57B-54C4C3B8D324}"/>
    <cellStyle name="SAPBEXformats 7" xfId="11197" xr:uid="{00000000-0005-0000-0000-0000AE2D0000}"/>
    <cellStyle name="SAPBEXformats 7 2" xfId="11198" xr:uid="{00000000-0005-0000-0000-0000AF2D0000}"/>
    <cellStyle name="SAPBEXformats 7 2 2" xfId="11199" xr:uid="{00000000-0005-0000-0000-0000B02D0000}"/>
    <cellStyle name="SAPBEXformats 7 2 2 2" xfId="22578" xr:uid="{C03281BA-ECAE-4208-A9A1-BA2B88EE6842}"/>
    <cellStyle name="SAPBEXformats 7 2 3" xfId="11200" xr:uid="{00000000-0005-0000-0000-0000B12D0000}"/>
    <cellStyle name="SAPBEXformats 7 2 3 2" xfId="22579" xr:uid="{B90C5CE1-5250-4200-8507-4624A7132F4D}"/>
    <cellStyle name="SAPBEXformats 7 2 4" xfId="11201" xr:uid="{00000000-0005-0000-0000-0000B22D0000}"/>
    <cellStyle name="SAPBEXformats 7 2 4 2" xfId="22580" xr:uid="{78AC6DD4-57B5-4562-82AE-0112AC97B33F}"/>
    <cellStyle name="SAPBEXformats 7 2 5" xfId="11202" xr:uid="{00000000-0005-0000-0000-0000B32D0000}"/>
    <cellStyle name="SAPBEXformats 7 2 5 2" xfId="22581" xr:uid="{F3C427CD-DFCE-4016-9F9F-DBDBFC32B929}"/>
    <cellStyle name="SAPBEXformats 7 2 6" xfId="22577" xr:uid="{F1282BC5-194C-40F1-902E-57414880C6E1}"/>
    <cellStyle name="SAPBEXformats 7 3" xfId="11203" xr:uid="{00000000-0005-0000-0000-0000B42D0000}"/>
    <cellStyle name="SAPBEXformats 7 3 2" xfId="22582" xr:uid="{3F93D541-FABF-4E3F-994A-79CF7B5B225C}"/>
    <cellStyle name="SAPBEXformats 7 4" xfId="11204" xr:uid="{00000000-0005-0000-0000-0000B52D0000}"/>
    <cellStyle name="SAPBEXformats 7 4 2" xfId="22583" xr:uid="{2FF334CC-E5EE-402E-8487-92A2F187553D}"/>
    <cellStyle name="SAPBEXformats 7 5" xfId="11205" xr:uid="{00000000-0005-0000-0000-0000B62D0000}"/>
    <cellStyle name="SAPBEXformats 7 5 2" xfId="22584" xr:uid="{310C22EF-AAB2-4821-BB54-848DE9F84A37}"/>
    <cellStyle name="SAPBEXformats 7 6" xfId="11206" xr:uid="{00000000-0005-0000-0000-0000B72D0000}"/>
    <cellStyle name="SAPBEXformats 7 6 2" xfId="22585" xr:uid="{2EAE36A8-ECAD-48D8-9D9F-A1250EF505F8}"/>
    <cellStyle name="SAPBEXformats 7 7" xfId="22576" xr:uid="{C99ED88B-236F-4D2B-8C23-272658EAEABE}"/>
    <cellStyle name="SAPBEXformats 8" xfId="11207" xr:uid="{00000000-0005-0000-0000-0000B82D0000}"/>
    <cellStyle name="SAPBEXformats 8 2" xfId="11208" xr:uid="{00000000-0005-0000-0000-0000B92D0000}"/>
    <cellStyle name="SAPBEXformats 8 2 2" xfId="11209" xr:uid="{00000000-0005-0000-0000-0000BA2D0000}"/>
    <cellStyle name="SAPBEXformats 8 2 2 2" xfId="22588" xr:uid="{BFB4017B-5DA5-407B-B697-A3A0D75639B7}"/>
    <cellStyle name="SAPBEXformats 8 2 3" xfId="11210" xr:uid="{00000000-0005-0000-0000-0000BB2D0000}"/>
    <cellStyle name="SAPBEXformats 8 2 3 2" xfId="22589" xr:uid="{0FE03298-169F-4BDC-A32F-E461FEC9D01D}"/>
    <cellStyle name="SAPBEXformats 8 2 4" xfId="11211" xr:uid="{00000000-0005-0000-0000-0000BC2D0000}"/>
    <cellStyle name="SAPBEXformats 8 2 4 2" xfId="22590" xr:uid="{4B039071-FBD0-4E31-9F5B-351CF374A91B}"/>
    <cellStyle name="SAPBEXformats 8 2 5" xfId="11212" xr:uid="{00000000-0005-0000-0000-0000BD2D0000}"/>
    <cellStyle name="SAPBEXformats 8 2 5 2" xfId="22591" xr:uid="{3BA53813-58D7-449D-B683-3A65A59D3F1C}"/>
    <cellStyle name="SAPBEXformats 8 2 6" xfId="22587" xr:uid="{868C6FA5-7801-4D14-A2D8-ABCF944EF797}"/>
    <cellStyle name="SAPBEXformats 8 3" xfId="11213" xr:uid="{00000000-0005-0000-0000-0000BE2D0000}"/>
    <cellStyle name="SAPBEXformats 8 3 2" xfId="22592" xr:uid="{2295F02B-14BD-4745-836E-0D22BCB3B875}"/>
    <cellStyle name="SAPBEXformats 8 4" xfId="11214" xr:uid="{00000000-0005-0000-0000-0000BF2D0000}"/>
    <cellStyle name="SAPBEXformats 8 4 2" xfId="22593" xr:uid="{F5B9915F-A365-489C-A01F-7930CA46D772}"/>
    <cellStyle name="SAPBEXformats 8 5" xfId="11215" xr:uid="{00000000-0005-0000-0000-0000C02D0000}"/>
    <cellStyle name="SAPBEXformats 8 5 2" xfId="22594" xr:uid="{AB7DA626-A7CF-4148-BFEE-01779244A1C0}"/>
    <cellStyle name="SAPBEXformats 8 6" xfId="11216" xr:uid="{00000000-0005-0000-0000-0000C12D0000}"/>
    <cellStyle name="SAPBEXformats 8 6 2" xfId="22595" xr:uid="{7E5C30CF-2E1B-441E-BF22-F3653B5EC8D4}"/>
    <cellStyle name="SAPBEXformats 8 7" xfId="22586" xr:uid="{84529DEF-70D0-44B2-BDE4-9BEB22C55D85}"/>
    <cellStyle name="SAPBEXformats 9" xfId="11217" xr:uid="{00000000-0005-0000-0000-0000C22D0000}"/>
    <cellStyle name="SAPBEXformats 9 2" xfId="11218" xr:uid="{00000000-0005-0000-0000-0000C32D0000}"/>
    <cellStyle name="SAPBEXformats 9 2 2" xfId="11219" xr:uid="{00000000-0005-0000-0000-0000C42D0000}"/>
    <cellStyle name="SAPBEXformats 9 2 2 2" xfId="22598" xr:uid="{678B5214-72AD-4FD9-A438-826EAC925BC6}"/>
    <cellStyle name="SAPBEXformats 9 2 3" xfId="11220" xr:uid="{00000000-0005-0000-0000-0000C52D0000}"/>
    <cellStyle name="SAPBEXformats 9 2 3 2" xfId="22599" xr:uid="{9F112007-4E02-4E04-A917-39C00F3571DA}"/>
    <cellStyle name="SAPBEXformats 9 2 4" xfId="11221" xr:uid="{00000000-0005-0000-0000-0000C62D0000}"/>
    <cellStyle name="SAPBEXformats 9 2 4 2" xfId="22600" xr:uid="{9DB8D3EA-3B22-48D2-95A2-CB37DBB300CF}"/>
    <cellStyle name="SAPBEXformats 9 2 5" xfId="11222" xr:uid="{00000000-0005-0000-0000-0000C72D0000}"/>
    <cellStyle name="SAPBEXformats 9 2 5 2" xfId="22601" xr:uid="{7B9CF8DA-E478-4FC9-A47A-8D7DA015DFD2}"/>
    <cellStyle name="SAPBEXformats 9 2 6" xfId="22597" xr:uid="{E4012471-71CE-4FD0-ABE2-9B90E8AB2F1B}"/>
    <cellStyle name="SAPBEXformats 9 3" xfId="11223" xr:uid="{00000000-0005-0000-0000-0000C82D0000}"/>
    <cellStyle name="SAPBEXformats 9 3 2" xfId="22602" xr:uid="{0FA30D56-8E27-4EAD-B80D-1E3B97793E65}"/>
    <cellStyle name="SAPBEXformats 9 4" xfId="11224" xr:uid="{00000000-0005-0000-0000-0000C92D0000}"/>
    <cellStyle name="SAPBEXformats 9 4 2" xfId="22603" xr:uid="{33A4CA3C-33BE-4191-904B-D1D8F50DC0A7}"/>
    <cellStyle name="SAPBEXformats 9 5" xfId="11225" xr:uid="{00000000-0005-0000-0000-0000CA2D0000}"/>
    <cellStyle name="SAPBEXformats 9 5 2" xfId="22604" xr:uid="{5DD0A26E-CB69-4029-B265-79D53AFC43D1}"/>
    <cellStyle name="SAPBEXformats 9 6" xfId="11226" xr:uid="{00000000-0005-0000-0000-0000CB2D0000}"/>
    <cellStyle name="SAPBEXformats 9 6 2" xfId="22605" xr:uid="{963E4B13-7B5B-43E6-A0E9-71C8D0C55CD6}"/>
    <cellStyle name="SAPBEXformats 9 7" xfId="22596" xr:uid="{81C1E446-32C7-497D-90EB-383AD5FBC9CD}"/>
    <cellStyle name="SAPBEXformats_KTR An-Abflug" xfId="14862" xr:uid="{00000000-0005-0000-0000-0000CC2D0000}"/>
    <cellStyle name="SAPBEXheaderItem" xfId="11227" xr:uid="{00000000-0005-0000-0000-0000CD2D0000}"/>
    <cellStyle name="SAPBEXheaderItem 10" xfId="11228" xr:uid="{00000000-0005-0000-0000-0000CE2D0000}"/>
    <cellStyle name="SAPBEXheaderItem 10 2" xfId="11229" xr:uid="{00000000-0005-0000-0000-0000CF2D0000}"/>
    <cellStyle name="SAPBEXheaderItem 10 2 2" xfId="11230" xr:uid="{00000000-0005-0000-0000-0000D02D0000}"/>
    <cellStyle name="SAPBEXheaderItem 10 2 2 2" xfId="22609" xr:uid="{A39BFE65-D8C9-4087-A438-566465DA8D53}"/>
    <cellStyle name="SAPBEXheaderItem 10 2 3" xfId="11231" xr:uid="{00000000-0005-0000-0000-0000D12D0000}"/>
    <cellStyle name="SAPBEXheaderItem 10 2 3 2" xfId="22610" xr:uid="{C8D87CA9-56AE-4D82-AFD7-A7D5F0131C3D}"/>
    <cellStyle name="SAPBEXheaderItem 10 2 4" xfId="11232" xr:uid="{00000000-0005-0000-0000-0000D22D0000}"/>
    <cellStyle name="SAPBEXheaderItem 10 2 4 2" xfId="22611" xr:uid="{FB23FFF4-6868-4D54-9C28-746E1B0000A8}"/>
    <cellStyle name="SAPBEXheaderItem 10 2 5" xfId="11233" xr:uid="{00000000-0005-0000-0000-0000D32D0000}"/>
    <cellStyle name="SAPBEXheaderItem 10 2 5 2" xfId="22612" xr:uid="{AADBB0C7-B5EF-4F39-B8D8-8AE0DBEE2D44}"/>
    <cellStyle name="SAPBEXheaderItem 10 2 6" xfId="22608" xr:uid="{18CF8B27-3289-4FD4-96C6-1562F96D174F}"/>
    <cellStyle name="SAPBEXheaderItem 10 3" xfId="11234" xr:uid="{00000000-0005-0000-0000-0000D42D0000}"/>
    <cellStyle name="SAPBEXheaderItem 10 3 2" xfId="22613" xr:uid="{7099DE06-232A-4749-BC48-642FC4D89648}"/>
    <cellStyle name="SAPBEXheaderItem 10 4" xfId="11235" xr:uid="{00000000-0005-0000-0000-0000D52D0000}"/>
    <cellStyle name="SAPBEXheaderItem 10 4 2" xfId="22614" xr:uid="{BA1E4BE5-A836-4022-8EB9-F61D2A8ECE18}"/>
    <cellStyle name="SAPBEXheaderItem 10 5" xfId="11236" xr:uid="{00000000-0005-0000-0000-0000D62D0000}"/>
    <cellStyle name="SAPBEXheaderItem 10 5 2" xfId="22615" xr:uid="{FA3E2120-4CA8-49F7-BE5B-A6434B159E4A}"/>
    <cellStyle name="SAPBEXheaderItem 10 6" xfId="11237" xr:uid="{00000000-0005-0000-0000-0000D72D0000}"/>
    <cellStyle name="SAPBEXheaderItem 10 6 2" xfId="22616" xr:uid="{BEFF3541-DA0F-4510-90B2-1BA1EDE67D78}"/>
    <cellStyle name="SAPBEXheaderItem 10 7" xfId="22607" xr:uid="{F7106E23-E283-4F8C-B720-0428CC87C24F}"/>
    <cellStyle name="SAPBEXheaderItem 11" xfId="11238" xr:uid="{00000000-0005-0000-0000-0000D82D0000}"/>
    <cellStyle name="SAPBEXheaderItem 11 2" xfId="11239" xr:uid="{00000000-0005-0000-0000-0000D92D0000}"/>
    <cellStyle name="SAPBEXheaderItem 11 2 2" xfId="11240" xr:uid="{00000000-0005-0000-0000-0000DA2D0000}"/>
    <cellStyle name="SAPBEXheaderItem 11 2 2 2" xfId="22619" xr:uid="{3525957A-D41F-491D-A2B7-84000D1BD058}"/>
    <cellStyle name="SAPBEXheaderItem 11 2 3" xfId="11241" xr:uid="{00000000-0005-0000-0000-0000DB2D0000}"/>
    <cellStyle name="SAPBEXheaderItem 11 2 3 2" xfId="22620" xr:uid="{D5DAEF1A-57EF-456E-81AD-78243CD0A5F1}"/>
    <cellStyle name="SAPBEXheaderItem 11 2 4" xfId="11242" xr:uid="{00000000-0005-0000-0000-0000DC2D0000}"/>
    <cellStyle name="SAPBEXheaderItem 11 2 4 2" xfId="22621" xr:uid="{FC9BD913-1A97-4B36-95F8-336308047675}"/>
    <cellStyle name="SAPBEXheaderItem 11 2 5" xfId="11243" xr:uid="{00000000-0005-0000-0000-0000DD2D0000}"/>
    <cellStyle name="SAPBEXheaderItem 11 2 5 2" xfId="22622" xr:uid="{AAD573CF-7AEA-44B6-979A-3D6A88C01176}"/>
    <cellStyle name="SAPBEXheaderItem 11 2 6" xfId="22618" xr:uid="{753305B3-BD06-4B9E-8AF1-D01378F01B43}"/>
    <cellStyle name="SAPBEXheaderItem 11 3" xfId="11244" xr:uid="{00000000-0005-0000-0000-0000DE2D0000}"/>
    <cellStyle name="SAPBEXheaderItem 11 3 2" xfId="22623" xr:uid="{991B62CD-A023-42D7-980B-2B13BCC87798}"/>
    <cellStyle name="SAPBEXheaderItem 11 4" xfId="11245" xr:uid="{00000000-0005-0000-0000-0000DF2D0000}"/>
    <cellStyle name="SAPBEXheaderItem 11 4 2" xfId="22624" xr:uid="{5C546B6C-F5F2-4FFF-931E-B08A121629AC}"/>
    <cellStyle name="SAPBEXheaderItem 11 5" xfId="11246" xr:uid="{00000000-0005-0000-0000-0000E02D0000}"/>
    <cellStyle name="SAPBEXheaderItem 11 5 2" xfId="22625" xr:uid="{D7DD428C-B0E0-4B50-9C95-C7A77021FC8B}"/>
    <cellStyle name="SAPBEXheaderItem 11 6" xfId="11247" xr:uid="{00000000-0005-0000-0000-0000E12D0000}"/>
    <cellStyle name="SAPBEXheaderItem 11 6 2" xfId="22626" xr:uid="{A64E9236-6998-45EE-8E18-E518ED991BD9}"/>
    <cellStyle name="SAPBEXheaderItem 11 7" xfId="22617" xr:uid="{C78CDA3D-0D3C-4134-ABE2-D6DFCBBB916D}"/>
    <cellStyle name="SAPBEXheaderItem 12" xfId="11248" xr:uid="{00000000-0005-0000-0000-0000E22D0000}"/>
    <cellStyle name="SAPBEXheaderItem 12 2" xfId="11249" xr:uid="{00000000-0005-0000-0000-0000E32D0000}"/>
    <cellStyle name="SAPBEXheaderItem 12 2 2" xfId="11250" xr:uid="{00000000-0005-0000-0000-0000E42D0000}"/>
    <cellStyle name="SAPBEXheaderItem 12 2 2 2" xfId="22629" xr:uid="{ABA97289-114B-41E5-94C5-E5C5D9BEA788}"/>
    <cellStyle name="SAPBEXheaderItem 12 2 3" xfId="11251" xr:uid="{00000000-0005-0000-0000-0000E52D0000}"/>
    <cellStyle name="SAPBEXheaderItem 12 2 3 2" xfId="22630" xr:uid="{C7EDDE5D-0D0C-4C59-9637-9FA062E3D960}"/>
    <cellStyle name="SAPBEXheaderItem 12 2 4" xfId="11252" xr:uid="{00000000-0005-0000-0000-0000E62D0000}"/>
    <cellStyle name="SAPBEXheaderItem 12 2 4 2" xfId="22631" xr:uid="{01F0C9F6-D3E2-4BB6-B766-0A9920CBD22B}"/>
    <cellStyle name="SAPBEXheaderItem 12 2 5" xfId="11253" xr:uid="{00000000-0005-0000-0000-0000E72D0000}"/>
    <cellStyle name="SAPBEXheaderItem 12 2 5 2" xfId="22632" xr:uid="{2CF276E2-713D-4F16-90FC-57EB4729AD03}"/>
    <cellStyle name="SAPBEXheaderItem 12 2 6" xfId="22628" xr:uid="{F47269FB-C613-4B4B-860A-0D2F9CA926D1}"/>
    <cellStyle name="SAPBEXheaderItem 12 3" xfId="11254" xr:uid="{00000000-0005-0000-0000-0000E82D0000}"/>
    <cellStyle name="SAPBEXheaderItem 12 3 2" xfId="22633" xr:uid="{1DE61BC7-0BF9-481A-8721-8C83894F9907}"/>
    <cellStyle name="SAPBEXheaderItem 12 4" xfId="11255" xr:uid="{00000000-0005-0000-0000-0000E92D0000}"/>
    <cellStyle name="SAPBEXheaderItem 12 4 2" xfId="22634" xr:uid="{41240D90-FE8A-425D-9FB1-13C5CB99DE17}"/>
    <cellStyle name="SAPBEXheaderItem 12 5" xfId="11256" xr:uid="{00000000-0005-0000-0000-0000EA2D0000}"/>
    <cellStyle name="SAPBEXheaderItem 12 5 2" xfId="22635" xr:uid="{59918834-6D51-4142-A649-C3658048D1B5}"/>
    <cellStyle name="SAPBEXheaderItem 12 6" xfId="11257" xr:uid="{00000000-0005-0000-0000-0000EB2D0000}"/>
    <cellStyle name="SAPBEXheaderItem 12 6 2" xfId="22636" xr:uid="{4A5B3D22-AAB1-4C06-A7F5-A790F740246F}"/>
    <cellStyle name="SAPBEXheaderItem 12 7" xfId="22627" xr:uid="{4E2C0C30-9ABF-4406-9610-0EC25613DEE5}"/>
    <cellStyle name="SAPBEXheaderItem 13" xfId="11258" xr:uid="{00000000-0005-0000-0000-0000EC2D0000}"/>
    <cellStyle name="SAPBEXheaderItem 13 2" xfId="11259" xr:uid="{00000000-0005-0000-0000-0000ED2D0000}"/>
    <cellStyle name="SAPBEXheaderItem 13 2 2" xfId="11260" xr:uid="{00000000-0005-0000-0000-0000EE2D0000}"/>
    <cellStyle name="SAPBEXheaderItem 13 2 2 2" xfId="22639" xr:uid="{8251FC98-99F3-44E2-B7B8-AE7D605BEAB8}"/>
    <cellStyle name="SAPBEXheaderItem 13 2 3" xfId="11261" xr:uid="{00000000-0005-0000-0000-0000EF2D0000}"/>
    <cellStyle name="SAPBEXheaderItem 13 2 3 2" xfId="22640" xr:uid="{93862A05-625E-464B-8374-0D53E054D1F5}"/>
    <cellStyle name="SAPBEXheaderItem 13 2 4" xfId="11262" xr:uid="{00000000-0005-0000-0000-0000F02D0000}"/>
    <cellStyle name="SAPBEXheaderItem 13 2 4 2" xfId="22641" xr:uid="{6FAB7062-701F-41D6-AAF8-506335B0B35D}"/>
    <cellStyle name="SAPBEXheaderItem 13 2 5" xfId="11263" xr:uid="{00000000-0005-0000-0000-0000F12D0000}"/>
    <cellStyle name="SAPBEXheaderItem 13 2 5 2" xfId="22642" xr:uid="{B64460F8-2C5D-41CC-B4AC-502D552A3748}"/>
    <cellStyle name="SAPBEXheaderItem 13 2 6" xfId="22638" xr:uid="{9535B258-4E54-4CF2-9FEE-FD7FC8BC8BBE}"/>
    <cellStyle name="SAPBEXheaderItem 13 3" xfId="11264" xr:uid="{00000000-0005-0000-0000-0000F22D0000}"/>
    <cellStyle name="SAPBEXheaderItem 13 3 2" xfId="22643" xr:uid="{FA4FEA31-CEF9-4E5E-9EC9-EB68E5860025}"/>
    <cellStyle name="SAPBEXheaderItem 13 4" xfId="11265" xr:uid="{00000000-0005-0000-0000-0000F32D0000}"/>
    <cellStyle name="SAPBEXheaderItem 13 4 2" xfId="22644" xr:uid="{F4871A26-C293-4CF5-AA09-C32E003470F5}"/>
    <cellStyle name="SAPBEXheaderItem 13 5" xfId="11266" xr:uid="{00000000-0005-0000-0000-0000F42D0000}"/>
    <cellStyle name="SAPBEXheaderItem 13 5 2" xfId="22645" xr:uid="{66467DED-CDC0-4DD9-BFC8-D5246A4ABCFA}"/>
    <cellStyle name="SAPBEXheaderItem 13 6" xfId="11267" xr:uid="{00000000-0005-0000-0000-0000F52D0000}"/>
    <cellStyle name="SAPBEXheaderItem 13 6 2" xfId="22646" xr:uid="{73EF0C88-9048-47EA-8752-A7BCC5373A6C}"/>
    <cellStyle name="SAPBEXheaderItem 13 7" xfId="22637" xr:uid="{A9580607-4D00-4308-BD1F-711E52624AA6}"/>
    <cellStyle name="SAPBEXheaderItem 14" xfId="11268" xr:uid="{00000000-0005-0000-0000-0000F62D0000}"/>
    <cellStyle name="SAPBEXheaderItem 14 2" xfId="11269" xr:uid="{00000000-0005-0000-0000-0000F72D0000}"/>
    <cellStyle name="SAPBEXheaderItem 14 2 2" xfId="11270" xr:uid="{00000000-0005-0000-0000-0000F82D0000}"/>
    <cellStyle name="SAPBEXheaderItem 14 2 2 2" xfId="22649" xr:uid="{D8B383AA-4FA1-4F96-91E0-A3BAC3728D3B}"/>
    <cellStyle name="SAPBEXheaderItem 14 2 3" xfId="11271" xr:uid="{00000000-0005-0000-0000-0000F92D0000}"/>
    <cellStyle name="SAPBEXheaderItem 14 2 3 2" xfId="22650" xr:uid="{0F24D14D-0F44-48DE-B943-7E2BFFAA3934}"/>
    <cellStyle name="SAPBEXheaderItem 14 2 4" xfId="11272" xr:uid="{00000000-0005-0000-0000-0000FA2D0000}"/>
    <cellStyle name="SAPBEXheaderItem 14 2 4 2" xfId="22651" xr:uid="{492F0B90-6450-49A9-A50C-99DADEF779CB}"/>
    <cellStyle name="SAPBEXheaderItem 14 2 5" xfId="11273" xr:uid="{00000000-0005-0000-0000-0000FB2D0000}"/>
    <cellStyle name="SAPBEXheaderItem 14 2 5 2" xfId="22652" xr:uid="{59D55A04-88FE-466D-94E8-7D20A6A2BC4F}"/>
    <cellStyle name="SAPBEXheaderItem 14 2 6" xfId="22648" xr:uid="{0C9589BA-B8C7-466D-94E3-E4459286A53C}"/>
    <cellStyle name="SAPBEXheaderItem 14 3" xfId="11274" xr:uid="{00000000-0005-0000-0000-0000FC2D0000}"/>
    <cellStyle name="SAPBEXheaderItem 14 3 2" xfId="22653" xr:uid="{95301403-9654-46F7-B5B1-756BA4C47FC5}"/>
    <cellStyle name="SAPBEXheaderItem 14 4" xfId="11275" xr:uid="{00000000-0005-0000-0000-0000FD2D0000}"/>
    <cellStyle name="SAPBEXheaderItem 14 4 2" xfId="22654" xr:uid="{A3400FCD-5C6D-4518-8113-BCA14FEEE21A}"/>
    <cellStyle name="SAPBEXheaderItem 14 5" xfId="11276" xr:uid="{00000000-0005-0000-0000-0000FE2D0000}"/>
    <cellStyle name="SAPBEXheaderItem 14 5 2" xfId="22655" xr:uid="{F66D03BF-0415-41BD-BB6B-2CA42A39C569}"/>
    <cellStyle name="SAPBEXheaderItem 14 6" xfId="11277" xr:uid="{00000000-0005-0000-0000-0000FF2D0000}"/>
    <cellStyle name="SAPBEXheaderItem 14 6 2" xfId="22656" xr:uid="{927F31F1-164E-4F20-9348-8AB4AF1D3CBA}"/>
    <cellStyle name="SAPBEXheaderItem 14 7" xfId="22647" xr:uid="{39C12353-798E-4FC5-A384-3E942D242890}"/>
    <cellStyle name="SAPBEXheaderItem 15" xfId="11278" xr:uid="{00000000-0005-0000-0000-0000002E0000}"/>
    <cellStyle name="SAPBEXheaderItem 15 2" xfId="11279" xr:uid="{00000000-0005-0000-0000-0000012E0000}"/>
    <cellStyle name="SAPBEXheaderItem 15 2 2" xfId="11280" xr:uid="{00000000-0005-0000-0000-0000022E0000}"/>
    <cellStyle name="SAPBEXheaderItem 15 2 2 2" xfId="22659" xr:uid="{C98228D0-149C-4734-A01F-D29CCE2FD751}"/>
    <cellStyle name="SAPBEXheaderItem 15 2 3" xfId="11281" xr:uid="{00000000-0005-0000-0000-0000032E0000}"/>
    <cellStyle name="SAPBEXheaderItem 15 2 3 2" xfId="22660" xr:uid="{44149D9E-4B12-473C-AB92-AE611C81673C}"/>
    <cellStyle name="SAPBEXheaderItem 15 2 4" xfId="11282" xr:uid="{00000000-0005-0000-0000-0000042E0000}"/>
    <cellStyle name="SAPBEXheaderItem 15 2 4 2" xfId="22661" xr:uid="{77A66DDD-ECB4-45E5-B0DE-064E564DBA15}"/>
    <cellStyle name="SAPBEXheaderItem 15 2 5" xfId="11283" xr:uid="{00000000-0005-0000-0000-0000052E0000}"/>
    <cellStyle name="SAPBEXheaderItem 15 2 5 2" xfId="22662" xr:uid="{4AE0CCDA-B306-4A26-9B3F-FE40EF596498}"/>
    <cellStyle name="SAPBEXheaderItem 15 2 6" xfId="22658" xr:uid="{A387899D-032F-4552-9E0D-E1A81C2988C6}"/>
    <cellStyle name="SAPBEXheaderItem 15 3" xfId="11284" xr:uid="{00000000-0005-0000-0000-0000062E0000}"/>
    <cellStyle name="SAPBEXheaderItem 15 3 2" xfId="22663" xr:uid="{1BB99C88-B451-450F-BA18-50A4E2B5EBE7}"/>
    <cellStyle name="SAPBEXheaderItem 15 4" xfId="11285" xr:uid="{00000000-0005-0000-0000-0000072E0000}"/>
    <cellStyle name="SAPBEXheaderItem 15 4 2" xfId="22664" xr:uid="{4A32D3AD-E6B3-4DEF-9238-4D328389DBE6}"/>
    <cellStyle name="SAPBEXheaderItem 15 5" xfId="11286" xr:uid="{00000000-0005-0000-0000-0000082E0000}"/>
    <cellStyle name="SAPBEXheaderItem 15 5 2" xfId="22665" xr:uid="{855FFD5A-718F-40EA-99FF-66C6382AF2B3}"/>
    <cellStyle name="SAPBEXheaderItem 15 6" xfId="11287" xr:uid="{00000000-0005-0000-0000-0000092E0000}"/>
    <cellStyle name="SAPBEXheaderItem 15 6 2" xfId="22666" xr:uid="{FDFDF359-C9D4-412B-9DDB-3EAE2546F4FA}"/>
    <cellStyle name="SAPBEXheaderItem 15 7" xfId="22657" xr:uid="{27C73FF5-2BAC-4654-9271-D2C36460F14B}"/>
    <cellStyle name="SAPBEXheaderItem 16" xfId="11288" xr:uid="{00000000-0005-0000-0000-00000A2E0000}"/>
    <cellStyle name="SAPBEXheaderItem 16 2" xfId="22667" xr:uid="{67E81C26-7AC0-470D-B242-88C8BB04F13C}"/>
    <cellStyle name="SAPBEXheaderItem 17" xfId="11289" xr:uid="{00000000-0005-0000-0000-00000B2E0000}"/>
    <cellStyle name="SAPBEXheaderItem 17 2" xfId="22668" xr:uid="{7411664D-C9F3-4849-9F27-326D4E938DD9}"/>
    <cellStyle name="SAPBEXheaderItem 18" xfId="11290" xr:uid="{00000000-0005-0000-0000-00000C2E0000}"/>
    <cellStyle name="SAPBEXheaderItem 18 2" xfId="22669" xr:uid="{78B24B39-EF23-41EC-9783-8186270F6B85}"/>
    <cellStyle name="SAPBEXheaderItem 19" xfId="11291" xr:uid="{00000000-0005-0000-0000-00000D2E0000}"/>
    <cellStyle name="SAPBEXheaderItem 19 2" xfId="22670" xr:uid="{2AA92E3B-BFB4-4C6A-9B10-51C0683B8CE5}"/>
    <cellStyle name="SAPBEXheaderItem 2" xfId="11292" xr:uid="{00000000-0005-0000-0000-00000E2E0000}"/>
    <cellStyle name="SAPBEXheaderItem 2 2" xfId="11293" xr:uid="{00000000-0005-0000-0000-00000F2E0000}"/>
    <cellStyle name="SAPBEXheaderItem 2 2 2" xfId="11294" xr:uid="{00000000-0005-0000-0000-0000102E0000}"/>
    <cellStyle name="SAPBEXheaderItem 2 2 2 2" xfId="22673" xr:uid="{8F77986F-48CF-4323-BE9B-E479F1F645D5}"/>
    <cellStyle name="SAPBEXheaderItem 2 2 3" xfId="11295" xr:uid="{00000000-0005-0000-0000-0000112E0000}"/>
    <cellStyle name="SAPBEXheaderItem 2 2 3 2" xfId="22674" xr:uid="{52F4EBBD-944E-4378-B7F0-FAD0135B949F}"/>
    <cellStyle name="SAPBEXheaderItem 2 2 4" xfId="11296" xr:uid="{00000000-0005-0000-0000-0000122E0000}"/>
    <cellStyle name="SAPBEXheaderItem 2 2 4 2" xfId="22675" xr:uid="{BF547806-FEBA-4136-827F-8B4214CE3F5A}"/>
    <cellStyle name="SAPBEXheaderItem 2 2 5" xfId="11297" xr:uid="{00000000-0005-0000-0000-0000132E0000}"/>
    <cellStyle name="SAPBEXheaderItem 2 2 5 2" xfId="22676" xr:uid="{C09EA63B-CCAB-4D45-B578-289B2FD69431}"/>
    <cellStyle name="SAPBEXheaderItem 2 2 6" xfId="22672" xr:uid="{FA630992-62B0-4A12-8875-90E88612A8FF}"/>
    <cellStyle name="SAPBEXheaderItem 2 3" xfId="11298" xr:uid="{00000000-0005-0000-0000-0000142E0000}"/>
    <cellStyle name="SAPBEXheaderItem 2 3 2" xfId="22677" xr:uid="{5DCECC5F-9064-4256-B454-070610306FE4}"/>
    <cellStyle name="SAPBEXheaderItem 2 4" xfId="11299" xr:uid="{00000000-0005-0000-0000-0000152E0000}"/>
    <cellStyle name="SAPBEXheaderItem 2 4 2" xfId="22678" xr:uid="{7B32C574-2A91-4706-88B5-AB078B4AD99E}"/>
    <cellStyle name="SAPBEXheaderItem 2 5" xfId="11300" xr:uid="{00000000-0005-0000-0000-0000162E0000}"/>
    <cellStyle name="SAPBEXheaderItem 2 5 2" xfId="22679" xr:uid="{5FC855AB-4BBD-4EEE-BC34-8DFFFD1D3E7C}"/>
    <cellStyle name="SAPBEXheaderItem 2 6" xfId="11301" xr:uid="{00000000-0005-0000-0000-0000172E0000}"/>
    <cellStyle name="SAPBEXheaderItem 2 6 2" xfId="22680" xr:uid="{D304847D-5ED5-4ABA-8ACD-3F40835B04D4}"/>
    <cellStyle name="SAPBEXheaderItem 2 7" xfId="22671" xr:uid="{979253FF-762C-49BD-A94E-A968CFF9537D}"/>
    <cellStyle name="SAPBEXheaderItem 20" xfId="15033" xr:uid="{00000000-0005-0000-0000-0000182E0000}"/>
    <cellStyle name="SAPBEXheaderItem 20 2" xfId="25763" xr:uid="{EEEF39E1-8612-43AC-A921-B0E54B8E9775}"/>
    <cellStyle name="SAPBEXheaderItem 21" xfId="22606" xr:uid="{18931C3B-3748-484D-B82A-BFAF60239095}"/>
    <cellStyle name="SAPBEXheaderItem 3" xfId="11302" xr:uid="{00000000-0005-0000-0000-0000192E0000}"/>
    <cellStyle name="SAPBEXheaderItem 3 2" xfId="11303" xr:uid="{00000000-0005-0000-0000-00001A2E0000}"/>
    <cellStyle name="SAPBEXheaderItem 3 2 2" xfId="11304" xr:uid="{00000000-0005-0000-0000-00001B2E0000}"/>
    <cellStyle name="SAPBEXheaderItem 3 2 2 2" xfId="22683" xr:uid="{132CD5B2-41AE-42CF-B962-DBC5DFD85DE1}"/>
    <cellStyle name="SAPBEXheaderItem 3 2 3" xfId="11305" xr:uid="{00000000-0005-0000-0000-00001C2E0000}"/>
    <cellStyle name="SAPBEXheaderItem 3 2 3 2" xfId="22684" xr:uid="{ED2C7CFB-B3AC-4400-8934-93428C272084}"/>
    <cellStyle name="SAPBEXheaderItem 3 2 4" xfId="11306" xr:uid="{00000000-0005-0000-0000-00001D2E0000}"/>
    <cellStyle name="SAPBEXheaderItem 3 2 4 2" xfId="22685" xr:uid="{68FA8C83-652B-474E-A1EC-33A7D62D3DF1}"/>
    <cellStyle name="SAPBEXheaderItem 3 2 5" xfId="11307" xr:uid="{00000000-0005-0000-0000-00001E2E0000}"/>
    <cellStyle name="SAPBEXheaderItem 3 2 5 2" xfId="22686" xr:uid="{D67E479D-3F60-4794-B33A-6DAAEEDC297D}"/>
    <cellStyle name="SAPBEXheaderItem 3 2 6" xfId="22682" xr:uid="{A6D1D6E2-A7DB-4EDC-A58B-494DE60600DB}"/>
    <cellStyle name="SAPBEXheaderItem 3 3" xfId="11308" xr:uid="{00000000-0005-0000-0000-00001F2E0000}"/>
    <cellStyle name="SAPBEXheaderItem 3 3 2" xfId="22687" xr:uid="{07CF7B00-3263-4BA4-B157-5ACD8FF661D1}"/>
    <cellStyle name="SAPBEXheaderItem 3 4" xfId="11309" xr:uid="{00000000-0005-0000-0000-0000202E0000}"/>
    <cellStyle name="SAPBEXheaderItem 3 4 2" xfId="22688" xr:uid="{1AFE879A-95DC-4C6D-9145-0788F11C9059}"/>
    <cellStyle name="SAPBEXheaderItem 3 5" xfId="11310" xr:uid="{00000000-0005-0000-0000-0000212E0000}"/>
    <cellStyle name="SAPBEXheaderItem 3 5 2" xfId="22689" xr:uid="{145B13F5-4655-4CCC-B27F-77EDF78B5723}"/>
    <cellStyle name="SAPBEXheaderItem 3 6" xfId="11311" xr:uid="{00000000-0005-0000-0000-0000222E0000}"/>
    <cellStyle name="SAPBEXheaderItem 3 6 2" xfId="22690" xr:uid="{5E70205A-CAC5-4765-9685-D54D28B4929D}"/>
    <cellStyle name="SAPBEXheaderItem 3 7" xfId="22681" xr:uid="{7B6D2C0C-B19F-41B8-A25A-5D90B0898A58}"/>
    <cellStyle name="SAPBEXheaderItem 4" xfId="11312" xr:uid="{00000000-0005-0000-0000-0000232E0000}"/>
    <cellStyle name="SAPBEXheaderItem 4 2" xfId="11313" xr:uid="{00000000-0005-0000-0000-0000242E0000}"/>
    <cellStyle name="SAPBEXheaderItem 4 2 2" xfId="11314" xr:uid="{00000000-0005-0000-0000-0000252E0000}"/>
    <cellStyle name="SAPBEXheaderItem 4 2 2 2" xfId="22693" xr:uid="{9C8C3F61-8CB7-42D3-B5C2-ADE87ABA58E5}"/>
    <cellStyle name="SAPBEXheaderItem 4 2 3" xfId="11315" xr:uid="{00000000-0005-0000-0000-0000262E0000}"/>
    <cellStyle name="SAPBEXheaderItem 4 2 3 2" xfId="22694" xr:uid="{46F8967B-378D-42E9-93E0-C8CED54C2C7D}"/>
    <cellStyle name="SAPBEXheaderItem 4 2 4" xfId="11316" xr:uid="{00000000-0005-0000-0000-0000272E0000}"/>
    <cellStyle name="SAPBEXheaderItem 4 2 4 2" xfId="22695" xr:uid="{4EB22478-E9E6-4A72-8BE9-8D3F0E414D51}"/>
    <cellStyle name="SAPBEXheaderItem 4 2 5" xfId="11317" xr:uid="{00000000-0005-0000-0000-0000282E0000}"/>
    <cellStyle name="SAPBEXheaderItem 4 2 5 2" xfId="22696" xr:uid="{3355B241-60D4-4786-9059-2BC2DF142B07}"/>
    <cellStyle name="SAPBEXheaderItem 4 2 6" xfId="22692" xr:uid="{39F6427C-DB41-4F59-B424-B970892E8A41}"/>
    <cellStyle name="SAPBEXheaderItem 4 3" xfId="11318" xr:uid="{00000000-0005-0000-0000-0000292E0000}"/>
    <cellStyle name="SAPBEXheaderItem 4 3 2" xfId="22697" xr:uid="{7032477E-90B6-4D92-AECE-ECEF8ED2084C}"/>
    <cellStyle name="SAPBEXheaderItem 4 4" xfId="11319" xr:uid="{00000000-0005-0000-0000-00002A2E0000}"/>
    <cellStyle name="SAPBEXheaderItem 4 4 2" xfId="22698" xr:uid="{55052462-2542-4E6A-BEF9-B30F463E4FC7}"/>
    <cellStyle name="SAPBEXheaderItem 4 5" xfId="11320" xr:uid="{00000000-0005-0000-0000-00002B2E0000}"/>
    <cellStyle name="SAPBEXheaderItem 4 5 2" xfId="22699" xr:uid="{D133BA44-3749-4CA0-BA37-64EC6FA9A736}"/>
    <cellStyle name="SAPBEXheaderItem 4 6" xfId="11321" xr:uid="{00000000-0005-0000-0000-00002C2E0000}"/>
    <cellStyle name="SAPBEXheaderItem 4 6 2" xfId="22700" xr:uid="{2D4BB448-47FE-4296-B14D-114FE28987CE}"/>
    <cellStyle name="SAPBEXheaderItem 4 7" xfId="22691" xr:uid="{359EEC92-A107-469C-BC13-42C088F237F6}"/>
    <cellStyle name="SAPBEXheaderItem 5" xfId="11322" xr:uid="{00000000-0005-0000-0000-00002D2E0000}"/>
    <cellStyle name="SAPBEXheaderItem 5 2" xfId="11323" xr:uid="{00000000-0005-0000-0000-00002E2E0000}"/>
    <cellStyle name="SAPBEXheaderItem 5 2 2" xfId="11324" xr:uid="{00000000-0005-0000-0000-00002F2E0000}"/>
    <cellStyle name="SAPBEXheaderItem 5 2 2 2" xfId="22703" xr:uid="{86C66001-F3F6-4790-B54E-AA536FC8D193}"/>
    <cellStyle name="SAPBEXheaderItem 5 2 3" xfId="11325" xr:uid="{00000000-0005-0000-0000-0000302E0000}"/>
    <cellStyle name="SAPBEXheaderItem 5 2 3 2" xfId="22704" xr:uid="{827D8CC7-5C99-4336-A53A-690F65EA8EAF}"/>
    <cellStyle name="SAPBEXheaderItem 5 2 4" xfId="11326" xr:uid="{00000000-0005-0000-0000-0000312E0000}"/>
    <cellStyle name="SAPBEXheaderItem 5 2 4 2" xfId="22705" xr:uid="{F4E3B014-3ACA-4942-BE2F-CD969B0E109B}"/>
    <cellStyle name="SAPBEXheaderItem 5 2 5" xfId="11327" xr:uid="{00000000-0005-0000-0000-0000322E0000}"/>
    <cellStyle name="SAPBEXheaderItem 5 2 5 2" xfId="22706" xr:uid="{ABB97E2E-7F10-4940-B8CE-A12FA3632AD4}"/>
    <cellStyle name="SAPBEXheaderItem 5 2 6" xfId="22702" xr:uid="{D9E8CD70-2A6B-4A49-86A4-9FF96D6AAB9E}"/>
    <cellStyle name="SAPBEXheaderItem 5 3" xfId="11328" xr:uid="{00000000-0005-0000-0000-0000332E0000}"/>
    <cellStyle name="SAPBEXheaderItem 5 3 2" xfId="22707" xr:uid="{45911520-47D2-490D-B8AE-266BEBB47732}"/>
    <cellStyle name="SAPBEXheaderItem 5 4" xfId="11329" xr:uid="{00000000-0005-0000-0000-0000342E0000}"/>
    <cellStyle name="SAPBEXheaderItem 5 4 2" xfId="22708" xr:uid="{8CEBFC5B-15AA-4366-BA1B-B083C95F20AE}"/>
    <cellStyle name="SAPBEXheaderItem 5 5" xfId="11330" xr:uid="{00000000-0005-0000-0000-0000352E0000}"/>
    <cellStyle name="SAPBEXheaderItem 5 5 2" xfId="22709" xr:uid="{47797209-E796-4041-AFB3-09A4AA936F68}"/>
    <cellStyle name="SAPBEXheaderItem 5 6" xfId="11331" xr:uid="{00000000-0005-0000-0000-0000362E0000}"/>
    <cellStyle name="SAPBEXheaderItem 5 6 2" xfId="22710" xr:uid="{C8AAC35F-7599-428F-AF85-DD6D84BE3342}"/>
    <cellStyle name="SAPBEXheaderItem 5 7" xfId="22701" xr:uid="{ECF9E312-3986-4964-8771-3B9929F8305D}"/>
    <cellStyle name="SAPBEXheaderItem 6" xfId="11332" xr:uid="{00000000-0005-0000-0000-0000372E0000}"/>
    <cellStyle name="SAPBEXheaderItem 6 2" xfId="11333" xr:uid="{00000000-0005-0000-0000-0000382E0000}"/>
    <cellStyle name="SAPBEXheaderItem 6 2 2" xfId="11334" xr:uid="{00000000-0005-0000-0000-0000392E0000}"/>
    <cellStyle name="SAPBEXheaderItem 6 2 2 2" xfId="22713" xr:uid="{114B9569-3EF6-4FC2-81BE-45DE1A94A2E6}"/>
    <cellStyle name="SAPBEXheaderItem 6 2 3" xfId="11335" xr:uid="{00000000-0005-0000-0000-00003A2E0000}"/>
    <cellStyle name="SAPBEXheaderItem 6 2 3 2" xfId="22714" xr:uid="{4666A708-1758-4171-85C0-C72CF4837EA3}"/>
    <cellStyle name="SAPBEXheaderItem 6 2 4" xfId="11336" xr:uid="{00000000-0005-0000-0000-00003B2E0000}"/>
    <cellStyle name="SAPBEXheaderItem 6 2 4 2" xfId="22715" xr:uid="{8CC554B2-BBD1-452C-8CE6-8CA8291FBBCC}"/>
    <cellStyle name="SAPBEXheaderItem 6 2 5" xfId="11337" xr:uid="{00000000-0005-0000-0000-00003C2E0000}"/>
    <cellStyle name="SAPBEXheaderItem 6 2 5 2" xfId="22716" xr:uid="{FD437CDD-6326-44B4-9084-EAF4C3993621}"/>
    <cellStyle name="SAPBEXheaderItem 6 2 6" xfId="22712" xr:uid="{0CE76D4E-D092-4996-A760-351EE7AC2410}"/>
    <cellStyle name="SAPBEXheaderItem 6 3" xfId="11338" xr:uid="{00000000-0005-0000-0000-00003D2E0000}"/>
    <cellStyle name="SAPBEXheaderItem 6 3 2" xfId="22717" xr:uid="{A0581377-2077-4C28-B1DB-ACE2F79C7321}"/>
    <cellStyle name="SAPBEXheaderItem 6 4" xfId="11339" xr:uid="{00000000-0005-0000-0000-00003E2E0000}"/>
    <cellStyle name="SAPBEXheaderItem 6 4 2" xfId="22718" xr:uid="{04378A1E-B5DF-4167-8BBC-1308A48B553F}"/>
    <cellStyle name="SAPBEXheaderItem 6 5" xfId="11340" xr:uid="{00000000-0005-0000-0000-00003F2E0000}"/>
    <cellStyle name="SAPBEXheaderItem 6 5 2" xfId="22719" xr:uid="{65CC76AB-D1F3-432E-A6E0-945A0E176DB6}"/>
    <cellStyle name="SAPBEXheaderItem 6 6" xfId="11341" xr:uid="{00000000-0005-0000-0000-0000402E0000}"/>
    <cellStyle name="SAPBEXheaderItem 6 6 2" xfId="22720" xr:uid="{054BD0A4-A6A7-4646-B518-8FFBCF9408B0}"/>
    <cellStyle name="SAPBEXheaderItem 6 7" xfId="22711" xr:uid="{A50AF066-E3C8-4D96-876E-36EBE94194C0}"/>
    <cellStyle name="SAPBEXheaderItem 7" xfId="11342" xr:uid="{00000000-0005-0000-0000-0000412E0000}"/>
    <cellStyle name="SAPBEXheaderItem 7 2" xfId="11343" xr:uid="{00000000-0005-0000-0000-0000422E0000}"/>
    <cellStyle name="SAPBEXheaderItem 7 2 2" xfId="11344" xr:uid="{00000000-0005-0000-0000-0000432E0000}"/>
    <cellStyle name="SAPBEXheaderItem 7 2 2 2" xfId="22723" xr:uid="{98BCF0DB-4913-4D9F-A188-A2C9414AAB22}"/>
    <cellStyle name="SAPBEXheaderItem 7 2 3" xfId="11345" xr:uid="{00000000-0005-0000-0000-0000442E0000}"/>
    <cellStyle name="SAPBEXheaderItem 7 2 3 2" xfId="22724" xr:uid="{9C20CA40-686C-42BF-95BB-7DB3F1D4B617}"/>
    <cellStyle name="SAPBEXheaderItem 7 2 4" xfId="11346" xr:uid="{00000000-0005-0000-0000-0000452E0000}"/>
    <cellStyle name="SAPBEXheaderItem 7 2 4 2" xfId="22725" xr:uid="{07B10BBD-DDC4-456F-B08D-BBB7F25C73E1}"/>
    <cellStyle name="SAPBEXheaderItem 7 2 5" xfId="11347" xr:uid="{00000000-0005-0000-0000-0000462E0000}"/>
    <cellStyle name="SAPBEXheaderItem 7 2 5 2" xfId="22726" xr:uid="{1744535B-8350-4402-A271-A2C133E9B6E1}"/>
    <cellStyle name="SAPBEXheaderItem 7 2 6" xfId="22722" xr:uid="{02B826CA-9594-4EB7-BEC6-E92F66CBC49C}"/>
    <cellStyle name="SAPBEXheaderItem 7 3" xfId="11348" xr:uid="{00000000-0005-0000-0000-0000472E0000}"/>
    <cellStyle name="SAPBEXheaderItem 7 3 2" xfId="22727" xr:uid="{10F93273-053F-4F9F-A768-004E7904EF93}"/>
    <cellStyle name="SAPBEXheaderItem 7 4" xfId="11349" xr:uid="{00000000-0005-0000-0000-0000482E0000}"/>
    <cellStyle name="SAPBEXheaderItem 7 4 2" xfId="22728" xr:uid="{DEF6B9CC-4772-4619-807D-6F552AF92013}"/>
    <cellStyle name="SAPBEXheaderItem 7 5" xfId="11350" xr:uid="{00000000-0005-0000-0000-0000492E0000}"/>
    <cellStyle name="SAPBEXheaderItem 7 5 2" xfId="22729" xr:uid="{AB505FB5-4BAC-444E-B062-623B1EBBE935}"/>
    <cellStyle name="SAPBEXheaderItem 7 6" xfId="11351" xr:uid="{00000000-0005-0000-0000-00004A2E0000}"/>
    <cellStyle name="SAPBEXheaderItem 7 6 2" xfId="22730" xr:uid="{8CCB0021-A3F0-40F6-9F9B-5ED2EB5E280A}"/>
    <cellStyle name="SAPBEXheaderItem 7 7" xfId="22721" xr:uid="{C48F47D8-12CB-4A39-836D-4E6EF6A7851B}"/>
    <cellStyle name="SAPBEXheaderItem 8" xfId="11352" xr:uid="{00000000-0005-0000-0000-00004B2E0000}"/>
    <cellStyle name="SAPBEXheaderItem 8 2" xfId="11353" xr:uid="{00000000-0005-0000-0000-00004C2E0000}"/>
    <cellStyle name="SAPBEXheaderItem 8 2 2" xfId="11354" xr:uid="{00000000-0005-0000-0000-00004D2E0000}"/>
    <cellStyle name="SAPBEXheaderItem 8 2 2 2" xfId="22733" xr:uid="{C1DB6B2E-27DA-4859-9E9A-FD9CB530D816}"/>
    <cellStyle name="SAPBEXheaderItem 8 2 3" xfId="11355" xr:uid="{00000000-0005-0000-0000-00004E2E0000}"/>
    <cellStyle name="SAPBEXheaderItem 8 2 3 2" xfId="22734" xr:uid="{33A22F2F-8797-4286-86F2-275D962EF143}"/>
    <cellStyle name="SAPBEXheaderItem 8 2 4" xfId="11356" xr:uid="{00000000-0005-0000-0000-00004F2E0000}"/>
    <cellStyle name="SAPBEXheaderItem 8 2 4 2" xfId="22735" xr:uid="{DDE0609A-6FD5-44AF-B029-D75AC007597A}"/>
    <cellStyle name="SAPBEXheaderItem 8 2 5" xfId="11357" xr:uid="{00000000-0005-0000-0000-0000502E0000}"/>
    <cellStyle name="SAPBEXheaderItem 8 2 5 2" xfId="22736" xr:uid="{1F75DB1A-0F69-4655-8717-B32A5870BDB6}"/>
    <cellStyle name="SAPBEXheaderItem 8 2 6" xfId="22732" xr:uid="{27E94F4F-0B1B-4FC6-83C5-A10A01CA4386}"/>
    <cellStyle name="SAPBEXheaderItem 8 3" xfId="11358" xr:uid="{00000000-0005-0000-0000-0000512E0000}"/>
    <cellStyle name="SAPBEXheaderItem 8 3 2" xfId="22737" xr:uid="{E9FB7FAB-F5E4-48DD-A6FD-4B697CA79ED9}"/>
    <cellStyle name="SAPBEXheaderItem 8 4" xfId="11359" xr:uid="{00000000-0005-0000-0000-0000522E0000}"/>
    <cellStyle name="SAPBEXheaderItem 8 4 2" xfId="22738" xr:uid="{9B60DD38-A0E4-4BAA-804B-73B01EB890B0}"/>
    <cellStyle name="SAPBEXheaderItem 8 5" xfId="11360" xr:uid="{00000000-0005-0000-0000-0000532E0000}"/>
    <cellStyle name="SAPBEXheaderItem 8 5 2" xfId="22739" xr:uid="{3CCCA033-A059-4731-A116-E165DDCD4822}"/>
    <cellStyle name="SAPBEXheaderItem 8 6" xfId="11361" xr:uid="{00000000-0005-0000-0000-0000542E0000}"/>
    <cellStyle name="SAPBEXheaderItem 8 6 2" xfId="22740" xr:uid="{C2836D7F-A7A9-41C1-A96E-420416732743}"/>
    <cellStyle name="SAPBEXheaderItem 8 7" xfId="22731" xr:uid="{07D5BD4F-76AD-42FF-B104-CBB82AD415EA}"/>
    <cellStyle name="SAPBEXheaderItem 9" xfId="11362" xr:uid="{00000000-0005-0000-0000-0000552E0000}"/>
    <cellStyle name="SAPBEXheaderItem 9 2" xfId="11363" xr:uid="{00000000-0005-0000-0000-0000562E0000}"/>
    <cellStyle name="SAPBEXheaderItem 9 2 2" xfId="11364" xr:uid="{00000000-0005-0000-0000-0000572E0000}"/>
    <cellStyle name="SAPBEXheaderItem 9 2 2 2" xfId="22743" xr:uid="{D2C9CDE2-0AED-4484-AA65-1A08F0A77A3B}"/>
    <cellStyle name="SAPBEXheaderItem 9 2 3" xfId="11365" xr:uid="{00000000-0005-0000-0000-0000582E0000}"/>
    <cellStyle name="SAPBEXheaderItem 9 2 3 2" xfId="22744" xr:uid="{AF9E6A4F-18B1-4774-94DB-5959EA005C84}"/>
    <cellStyle name="SAPBEXheaderItem 9 2 4" xfId="11366" xr:uid="{00000000-0005-0000-0000-0000592E0000}"/>
    <cellStyle name="SAPBEXheaderItem 9 2 4 2" xfId="22745" xr:uid="{FA3FACDE-8BEC-4F00-BEF5-14CC66616E5D}"/>
    <cellStyle name="SAPBEXheaderItem 9 2 5" xfId="11367" xr:uid="{00000000-0005-0000-0000-00005A2E0000}"/>
    <cellStyle name="SAPBEXheaderItem 9 2 5 2" xfId="22746" xr:uid="{BF9326A6-CCA2-4FB7-8447-36E6DE0C8A4A}"/>
    <cellStyle name="SAPBEXheaderItem 9 2 6" xfId="22742" xr:uid="{140C57E9-C448-41F2-9987-0A22501B0017}"/>
    <cellStyle name="SAPBEXheaderItem 9 3" xfId="11368" xr:uid="{00000000-0005-0000-0000-00005B2E0000}"/>
    <cellStyle name="SAPBEXheaderItem 9 3 2" xfId="22747" xr:uid="{70F64E10-C5BD-4CDB-9D51-75B9F9F4581D}"/>
    <cellStyle name="SAPBEXheaderItem 9 4" xfId="11369" xr:uid="{00000000-0005-0000-0000-00005C2E0000}"/>
    <cellStyle name="SAPBEXheaderItem 9 4 2" xfId="22748" xr:uid="{DA66C28E-3B5C-45ED-81F6-ACE87592F484}"/>
    <cellStyle name="SAPBEXheaderItem 9 5" xfId="11370" xr:uid="{00000000-0005-0000-0000-00005D2E0000}"/>
    <cellStyle name="SAPBEXheaderItem 9 5 2" xfId="22749" xr:uid="{D3A4D151-1FBF-4DD2-AEAD-AC61881C0697}"/>
    <cellStyle name="SAPBEXheaderItem 9 6" xfId="11371" xr:uid="{00000000-0005-0000-0000-00005E2E0000}"/>
    <cellStyle name="SAPBEXheaderItem 9 6 2" xfId="22750" xr:uid="{C79C5F16-516D-4D06-B870-1635F082A92B}"/>
    <cellStyle name="SAPBEXheaderItem 9 7" xfId="22741" xr:uid="{7C7106E6-CD3C-4288-BBEF-8FC16246E70A}"/>
    <cellStyle name="SAPBEXheaderItem_KTR An-Abflug" xfId="14866" xr:uid="{00000000-0005-0000-0000-00005F2E0000}"/>
    <cellStyle name="SAPBEXheaderText" xfId="11372" xr:uid="{00000000-0005-0000-0000-0000602E0000}"/>
    <cellStyle name="SAPBEXheaderText 10" xfId="11373" xr:uid="{00000000-0005-0000-0000-0000612E0000}"/>
    <cellStyle name="SAPBEXheaderText 10 2" xfId="11374" xr:uid="{00000000-0005-0000-0000-0000622E0000}"/>
    <cellStyle name="SAPBEXheaderText 10 2 2" xfId="11375" xr:uid="{00000000-0005-0000-0000-0000632E0000}"/>
    <cellStyle name="SAPBEXheaderText 10 2 2 2" xfId="22754" xr:uid="{3384F6AE-F14F-4E9E-8809-BD29CA62E1A7}"/>
    <cellStyle name="SAPBEXheaderText 10 2 3" xfId="11376" xr:uid="{00000000-0005-0000-0000-0000642E0000}"/>
    <cellStyle name="SAPBEXheaderText 10 2 3 2" xfId="22755" xr:uid="{A6FC9CE4-21AA-4E1E-B008-428A576D7470}"/>
    <cellStyle name="SAPBEXheaderText 10 2 4" xfId="11377" xr:uid="{00000000-0005-0000-0000-0000652E0000}"/>
    <cellStyle name="SAPBEXheaderText 10 2 4 2" xfId="22756" xr:uid="{9F17523B-BF27-4347-BFE2-BDDE95AEEBDF}"/>
    <cellStyle name="SAPBEXheaderText 10 2 5" xfId="11378" xr:uid="{00000000-0005-0000-0000-0000662E0000}"/>
    <cellStyle name="SAPBEXheaderText 10 2 5 2" xfId="22757" xr:uid="{F42F852A-27AB-457B-91C7-7EA2ABD6B7C1}"/>
    <cellStyle name="SAPBEXheaderText 10 2 6" xfId="22753" xr:uid="{B58E829C-469A-428B-B79B-8BEB8C0D8D22}"/>
    <cellStyle name="SAPBEXheaderText 10 3" xfId="11379" xr:uid="{00000000-0005-0000-0000-0000672E0000}"/>
    <cellStyle name="SAPBEXheaderText 10 3 2" xfId="22758" xr:uid="{56D0EAA1-8616-460C-A7D4-C16830A40B59}"/>
    <cellStyle name="SAPBEXheaderText 10 4" xfId="11380" xr:uid="{00000000-0005-0000-0000-0000682E0000}"/>
    <cellStyle name="SAPBEXheaderText 10 4 2" xfId="22759" xr:uid="{39411A33-9280-4270-A053-B0DBC8E66E1F}"/>
    <cellStyle name="SAPBEXheaderText 10 5" xfId="11381" xr:uid="{00000000-0005-0000-0000-0000692E0000}"/>
    <cellStyle name="SAPBEXheaderText 10 5 2" xfId="22760" xr:uid="{92874CB1-DDF1-4D7E-81B6-F2E0FC0A456D}"/>
    <cellStyle name="SAPBEXheaderText 10 6" xfId="11382" xr:uid="{00000000-0005-0000-0000-00006A2E0000}"/>
    <cellStyle name="SAPBEXheaderText 10 6 2" xfId="22761" xr:uid="{4E47F57C-B2D7-4812-9E0F-1308BBD4091C}"/>
    <cellStyle name="SAPBEXheaderText 10 7" xfId="22752" xr:uid="{D23D8E22-0C5E-4A6E-9955-9051A7111B1B}"/>
    <cellStyle name="SAPBEXheaderText 11" xfId="11383" xr:uid="{00000000-0005-0000-0000-00006B2E0000}"/>
    <cellStyle name="SAPBEXheaderText 11 2" xfId="11384" xr:uid="{00000000-0005-0000-0000-00006C2E0000}"/>
    <cellStyle name="SAPBEXheaderText 11 2 2" xfId="11385" xr:uid="{00000000-0005-0000-0000-00006D2E0000}"/>
    <cellStyle name="SAPBEXheaderText 11 2 2 2" xfId="22764" xr:uid="{3552DF0C-CE40-41BE-966E-1B4399134BE2}"/>
    <cellStyle name="SAPBEXheaderText 11 2 3" xfId="11386" xr:uid="{00000000-0005-0000-0000-00006E2E0000}"/>
    <cellStyle name="SAPBEXheaderText 11 2 3 2" xfId="22765" xr:uid="{72C9C2E7-291D-436C-8CD8-994DE9145998}"/>
    <cellStyle name="SAPBEXheaderText 11 2 4" xfId="11387" xr:uid="{00000000-0005-0000-0000-00006F2E0000}"/>
    <cellStyle name="SAPBEXheaderText 11 2 4 2" xfId="22766" xr:uid="{AB04AA57-36DD-45B5-97C4-4A0F1EF83DAD}"/>
    <cellStyle name="SAPBEXheaderText 11 2 5" xfId="11388" xr:uid="{00000000-0005-0000-0000-0000702E0000}"/>
    <cellStyle name="SAPBEXheaderText 11 2 5 2" xfId="22767" xr:uid="{831537F5-E8BF-46BE-A3D0-22B0668672B1}"/>
    <cellStyle name="SAPBEXheaderText 11 2 6" xfId="22763" xr:uid="{46326EC0-BE0A-441E-A2C8-E6EB51ADB9BC}"/>
    <cellStyle name="SAPBEXheaderText 11 3" xfId="11389" xr:uid="{00000000-0005-0000-0000-0000712E0000}"/>
    <cellStyle name="SAPBEXheaderText 11 3 2" xfId="22768" xr:uid="{8A9EA849-37B4-40CC-B470-74EA351B051C}"/>
    <cellStyle name="SAPBEXheaderText 11 4" xfId="11390" xr:uid="{00000000-0005-0000-0000-0000722E0000}"/>
    <cellStyle name="SAPBEXheaderText 11 4 2" xfId="22769" xr:uid="{5A364988-9C77-44BE-9897-A69FB606FFD5}"/>
    <cellStyle name="SAPBEXheaderText 11 5" xfId="11391" xr:uid="{00000000-0005-0000-0000-0000732E0000}"/>
    <cellStyle name="SAPBEXheaderText 11 5 2" xfId="22770" xr:uid="{72C443EE-82F8-4F9A-9193-F5AF359080FE}"/>
    <cellStyle name="SAPBEXheaderText 11 6" xfId="11392" xr:uid="{00000000-0005-0000-0000-0000742E0000}"/>
    <cellStyle name="SAPBEXheaderText 11 6 2" xfId="22771" xr:uid="{12EA8846-7301-4C12-986A-8A0254E65861}"/>
    <cellStyle name="SAPBEXheaderText 11 7" xfId="22762" xr:uid="{5D608DE0-DF43-4D00-B9EE-7F211EFCC817}"/>
    <cellStyle name="SAPBEXheaderText 12" xfId="11393" xr:uid="{00000000-0005-0000-0000-0000752E0000}"/>
    <cellStyle name="SAPBEXheaderText 12 2" xfId="11394" xr:uid="{00000000-0005-0000-0000-0000762E0000}"/>
    <cellStyle name="SAPBEXheaderText 12 2 2" xfId="11395" xr:uid="{00000000-0005-0000-0000-0000772E0000}"/>
    <cellStyle name="SAPBEXheaderText 12 2 2 2" xfId="22774" xr:uid="{B31C5ED2-141B-48DD-94A7-ABAC8FD2DA38}"/>
    <cellStyle name="SAPBEXheaderText 12 2 3" xfId="11396" xr:uid="{00000000-0005-0000-0000-0000782E0000}"/>
    <cellStyle name="SAPBEXheaderText 12 2 3 2" xfId="22775" xr:uid="{AFFC7913-7CFC-4051-B15E-CBFE17DD8070}"/>
    <cellStyle name="SAPBEXheaderText 12 2 4" xfId="11397" xr:uid="{00000000-0005-0000-0000-0000792E0000}"/>
    <cellStyle name="SAPBEXheaderText 12 2 4 2" xfId="22776" xr:uid="{B34C9DB9-2352-4D95-A680-05A0DDF559CE}"/>
    <cellStyle name="SAPBEXheaderText 12 2 5" xfId="11398" xr:uid="{00000000-0005-0000-0000-00007A2E0000}"/>
    <cellStyle name="SAPBEXheaderText 12 2 5 2" xfId="22777" xr:uid="{6A2A578F-6DAA-4212-A0C7-28C1C91E5D37}"/>
    <cellStyle name="SAPBEXheaderText 12 2 6" xfId="22773" xr:uid="{1685D3B3-2ABB-4006-A1D4-531412E204CE}"/>
    <cellStyle name="SAPBEXheaderText 12 3" xfId="11399" xr:uid="{00000000-0005-0000-0000-00007B2E0000}"/>
    <cellStyle name="SAPBEXheaderText 12 3 2" xfId="22778" xr:uid="{41B7226E-8AD9-4FA3-AC48-84F59C0655AF}"/>
    <cellStyle name="SAPBEXheaderText 12 4" xfId="11400" xr:uid="{00000000-0005-0000-0000-00007C2E0000}"/>
    <cellStyle name="SAPBEXheaderText 12 4 2" xfId="22779" xr:uid="{66A875DD-E33B-4CE0-8448-89575AE7D1B5}"/>
    <cellStyle name="SAPBEXheaderText 12 5" xfId="11401" xr:uid="{00000000-0005-0000-0000-00007D2E0000}"/>
    <cellStyle name="SAPBEXheaderText 12 5 2" xfId="22780" xr:uid="{FFD2130E-4098-4006-A45D-499BC60C631A}"/>
    <cellStyle name="SAPBEXheaderText 12 6" xfId="11402" xr:uid="{00000000-0005-0000-0000-00007E2E0000}"/>
    <cellStyle name="SAPBEXheaderText 12 6 2" xfId="22781" xr:uid="{B127418B-9054-4535-9986-AA4E6C53365A}"/>
    <cellStyle name="SAPBEXheaderText 12 7" xfId="22772" xr:uid="{476E8A67-3DA6-4250-81AC-43B77ED5E728}"/>
    <cellStyle name="SAPBEXheaderText 13" xfId="11403" xr:uid="{00000000-0005-0000-0000-00007F2E0000}"/>
    <cellStyle name="SAPBEXheaderText 13 2" xfId="11404" xr:uid="{00000000-0005-0000-0000-0000802E0000}"/>
    <cellStyle name="SAPBEXheaderText 13 2 2" xfId="11405" xr:uid="{00000000-0005-0000-0000-0000812E0000}"/>
    <cellStyle name="SAPBEXheaderText 13 2 2 2" xfId="22784" xr:uid="{4C4C813D-0CB7-4453-80E6-A1A0A3C9B49A}"/>
    <cellStyle name="SAPBEXheaderText 13 2 3" xfId="11406" xr:uid="{00000000-0005-0000-0000-0000822E0000}"/>
    <cellStyle name="SAPBEXheaderText 13 2 3 2" xfId="22785" xr:uid="{8B161798-94BC-4842-B08F-B3DC88D00F6A}"/>
    <cellStyle name="SAPBEXheaderText 13 2 4" xfId="11407" xr:uid="{00000000-0005-0000-0000-0000832E0000}"/>
    <cellStyle name="SAPBEXheaderText 13 2 4 2" xfId="22786" xr:uid="{539DF559-488D-43AC-8ADD-5C99FB8172C1}"/>
    <cellStyle name="SAPBEXheaderText 13 2 5" xfId="11408" xr:uid="{00000000-0005-0000-0000-0000842E0000}"/>
    <cellStyle name="SAPBEXheaderText 13 2 5 2" xfId="22787" xr:uid="{5BB9F5EA-9B8B-4154-A367-DFB3B09A5190}"/>
    <cellStyle name="SAPBEXheaderText 13 2 6" xfId="22783" xr:uid="{8341845D-5049-41C0-A4FF-3FF70CC93A88}"/>
    <cellStyle name="SAPBEXheaderText 13 3" xfId="11409" xr:uid="{00000000-0005-0000-0000-0000852E0000}"/>
    <cellStyle name="SAPBEXheaderText 13 3 2" xfId="22788" xr:uid="{9665A465-177A-4D26-ADFE-C3A719023661}"/>
    <cellStyle name="SAPBEXheaderText 13 4" xfId="11410" xr:uid="{00000000-0005-0000-0000-0000862E0000}"/>
    <cellStyle name="SAPBEXheaderText 13 4 2" xfId="22789" xr:uid="{C53824D1-57DC-4065-A394-BCFDF264BE5D}"/>
    <cellStyle name="SAPBEXheaderText 13 5" xfId="11411" xr:uid="{00000000-0005-0000-0000-0000872E0000}"/>
    <cellStyle name="SAPBEXheaderText 13 5 2" xfId="22790" xr:uid="{107A440C-1FCC-4580-95DC-213D1A75F0B2}"/>
    <cellStyle name="SAPBEXheaderText 13 6" xfId="11412" xr:uid="{00000000-0005-0000-0000-0000882E0000}"/>
    <cellStyle name="SAPBEXheaderText 13 6 2" xfId="22791" xr:uid="{103D2BF1-39C6-493A-A356-F77490F1F5FC}"/>
    <cellStyle name="SAPBEXheaderText 13 7" xfId="22782" xr:uid="{6A4F71DF-CF5C-4DDC-A362-70AD7A5FEA97}"/>
    <cellStyle name="SAPBEXheaderText 14" xfId="11413" xr:uid="{00000000-0005-0000-0000-0000892E0000}"/>
    <cellStyle name="SAPBEXheaderText 14 2" xfId="11414" xr:uid="{00000000-0005-0000-0000-00008A2E0000}"/>
    <cellStyle name="SAPBEXheaderText 14 2 2" xfId="11415" xr:uid="{00000000-0005-0000-0000-00008B2E0000}"/>
    <cellStyle name="SAPBEXheaderText 14 2 2 2" xfId="22794" xr:uid="{47F928E2-B029-4CDA-8905-17DC6AEA6BB5}"/>
    <cellStyle name="SAPBEXheaderText 14 2 3" xfId="11416" xr:uid="{00000000-0005-0000-0000-00008C2E0000}"/>
    <cellStyle name="SAPBEXheaderText 14 2 3 2" xfId="22795" xr:uid="{BDA10D94-462A-4DDB-A32E-B79A5E02825E}"/>
    <cellStyle name="SAPBEXheaderText 14 2 4" xfId="11417" xr:uid="{00000000-0005-0000-0000-00008D2E0000}"/>
    <cellStyle name="SAPBEXheaderText 14 2 4 2" xfId="22796" xr:uid="{2F1749EA-3501-4D0A-8389-888C168CEB38}"/>
    <cellStyle name="SAPBEXheaderText 14 2 5" xfId="11418" xr:uid="{00000000-0005-0000-0000-00008E2E0000}"/>
    <cellStyle name="SAPBEXheaderText 14 2 5 2" xfId="22797" xr:uid="{758ED6E4-1455-4999-9470-40D2D7ED1F7E}"/>
    <cellStyle name="SAPBEXheaderText 14 2 6" xfId="22793" xr:uid="{5963BF52-4749-4C7F-B6B5-B033021D00F0}"/>
    <cellStyle name="SAPBEXheaderText 14 3" xfId="11419" xr:uid="{00000000-0005-0000-0000-00008F2E0000}"/>
    <cellStyle name="SAPBEXheaderText 14 3 2" xfId="22798" xr:uid="{7A1CF968-8564-4952-9A7F-8509D62E1143}"/>
    <cellStyle name="SAPBEXheaderText 14 4" xfId="11420" xr:uid="{00000000-0005-0000-0000-0000902E0000}"/>
    <cellStyle name="SAPBEXheaderText 14 4 2" xfId="22799" xr:uid="{EE492D40-BDA1-4DB5-B4CD-9E0B271784E9}"/>
    <cellStyle name="SAPBEXheaderText 14 5" xfId="11421" xr:uid="{00000000-0005-0000-0000-0000912E0000}"/>
    <cellStyle name="SAPBEXheaderText 14 5 2" xfId="22800" xr:uid="{96B6A488-B9A6-4D10-9A58-7A5EDE7094AA}"/>
    <cellStyle name="SAPBEXheaderText 14 6" xfId="11422" xr:uid="{00000000-0005-0000-0000-0000922E0000}"/>
    <cellStyle name="SAPBEXheaderText 14 6 2" xfId="22801" xr:uid="{B803CEB8-E85A-44EA-9E71-AC36C1A1DDA4}"/>
    <cellStyle name="SAPBEXheaderText 14 7" xfId="22792" xr:uid="{CF570896-43AA-47A0-BEEE-EBE960C6D094}"/>
    <cellStyle name="SAPBEXheaderText 15" xfId="11423" xr:uid="{00000000-0005-0000-0000-0000932E0000}"/>
    <cellStyle name="SAPBEXheaderText 15 2" xfId="11424" xr:uid="{00000000-0005-0000-0000-0000942E0000}"/>
    <cellStyle name="SAPBEXheaderText 15 2 2" xfId="11425" xr:uid="{00000000-0005-0000-0000-0000952E0000}"/>
    <cellStyle name="SAPBEXheaderText 15 2 2 2" xfId="22804" xr:uid="{A96A45F4-F0CE-4344-8974-592ED40E73A8}"/>
    <cellStyle name="SAPBEXheaderText 15 2 3" xfId="11426" xr:uid="{00000000-0005-0000-0000-0000962E0000}"/>
    <cellStyle name="SAPBEXheaderText 15 2 3 2" xfId="22805" xr:uid="{B58475C0-39B7-4244-B0D2-4D046B85994E}"/>
    <cellStyle name="SAPBEXheaderText 15 2 4" xfId="11427" xr:uid="{00000000-0005-0000-0000-0000972E0000}"/>
    <cellStyle name="SAPBEXheaderText 15 2 4 2" xfId="22806" xr:uid="{CA23941A-33D7-49D5-AC02-0BD56F665684}"/>
    <cellStyle name="SAPBEXheaderText 15 2 5" xfId="11428" xr:uid="{00000000-0005-0000-0000-0000982E0000}"/>
    <cellStyle name="SAPBEXheaderText 15 2 5 2" xfId="22807" xr:uid="{00BE4B42-56B7-4392-AE9C-A5AC7B4E861F}"/>
    <cellStyle name="SAPBEXheaderText 15 2 6" xfId="22803" xr:uid="{4D951B31-CD76-4756-9DFE-43360D4A09B7}"/>
    <cellStyle name="SAPBEXheaderText 15 3" xfId="11429" xr:uid="{00000000-0005-0000-0000-0000992E0000}"/>
    <cellStyle name="SAPBEXheaderText 15 3 2" xfId="22808" xr:uid="{471CD6DB-0B00-454A-A6CC-468E5C984BF8}"/>
    <cellStyle name="SAPBEXheaderText 15 4" xfId="11430" xr:uid="{00000000-0005-0000-0000-00009A2E0000}"/>
    <cellStyle name="SAPBEXheaderText 15 4 2" xfId="22809" xr:uid="{95F4DB19-A381-4490-975E-7D923F1AB5F8}"/>
    <cellStyle name="SAPBEXheaderText 15 5" xfId="11431" xr:uid="{00000000-0005-0000-0000-00009B2E0000}"/>
    <cellStyle name="SAPBEXheaderText 15 5 2" xfId="22810" xr:uid="{9B0A1D2E-DA83-46DF-AE00-EEA14436EE47}"/>
    <cellStyle name="SAPBEXheaderText 15 6" xfId="11432" xr:uid="{00000000-0005-0000-0000-00009C2E0000}"/>
    <cellStyle name="SAPBEXheaderText 15 6 2" xfId="22811" xr:uid="{4E882836-3EBA-4E4E-9EDB-920BFC34CA3D}"/>
    <cellStyle name="SAPBEXheaderText 15 7" xfId="22802" xr:uid="{8E5C2D52-A4EC-4A0E-9734-2550DBF82591}"/>
    <cellStyle name="SAPBEXheaderText 16" xfId="11433" xr:uid="{00000000-0005-0000-0000-00009D2E0000}"/>
    <cellStyle name="SAPBEXheaderText 16 2" xfId="22812" xr:uid="{C7C550A4-B38A-4A1E-B635-90DF2F71049D}"/>
    <cellStyle name="SAPBEXheaderText 17" xfId="11434" xr:uid="{00000000-0005-0000-0000-00009E2E0000}"/>
    <cellStyle name="SAPBEXheaderText 17 2" xfId="22813" xr:uid="{2F547195-C00A-49F6-86DE-B2B6C8E19822}"/>
    <cellStyle name="SAPBEXheaderText 18" xfId="11435" xr:uid="{00000000-0005-0000-0000-00009F2E0000}"/>
    <cellStyle name="SAPBEXheaderText 18 2" xfId="22814" xr:uid="{A7A9F334-813E-490C-8D83-047D41D5C6AF}"/>
    <cellStyle name="SAPBEXheaderText 19" xfId="11436" xr:uid="{00000000-0005-0000-0000-0000A02E0000}"/>
    <cellStyle name="SAPBEXheaderText 19 2" xfId="22815" xr:uid="{DB20F974-688B-48B3-BD74-7AF1C65D407D}"/>
    <cellStyle name="SAPBEXheaderText 2" xfId="11437" xr:uid="{00000000-0005-0000-0000-0000A12E0000}"/>
    <cellStyle name="SAPBEXheaderText 2 2" xfId="11438" xr:uid="{00000000-0005-0000-0000-0000A22E0000}"/>
    <cellStyle name="SAPBEXheaderText 2 2 2" xfId="11439" xr:uid="{00000000-0005-0000-0000-0000A32E0000}"/>
    <cellStyle name="SAPBEXheaderText 2 2 2 2" xfId="22818" xr:uid="{CFE9841A-80D4-4F08-A9D7-2CD4470515F3}"/>
    <cellStyle name="SAPBEXheaderText 2 2 3" xfId="11440" xr:uid="{00000000-0005-0000-0000-0000A42E0000}"/>
    <cellStyle name="SAPBEXheaderText 2 2 3 2" xfId="22819" xr:uid="{0C75D822-8D19-4A80-BC42-34A8799E6AA5}"/>
    <cellStyle name="SAPBEXheaderText 2 2 4" xfId="11441" xr:uid="{00000000-0005-0000-0000-0000A52E0000}"/>
    <cellStyle name="SAPBEXheaderText 2 2 4 2" xfId="22820" xr:uid="{5830A0C8-2A91-4403-98A2-4B7EBA7DC7FC}"/>
    <cellStyle name="SAPBEXheaderText 2 2 5" xfId="11442" xr:uid="{00000000-0005-0000-0000-0000A62E0000}"/>
    <cellStyle name="SAPBEXheaderText 2 2 5 2" xfId="22821" xr:uid="{46E2DD97-9A41-47BC-894E-E9CDCCD1DFFD}"/>
    <cellStyle name="SAPBEXheaderText 2 2 6" xfId="22817" xr:uid="{132C931C-0C23-4747-8269-EDABD9C0A3A8}"/>
    <cellStyle name="SAPBEXheaderText 2 3" xfId="11443" xr:uid="{00000000-0005-0000-0000-0000A72E0000}"/>
    <cellStyle name="SAPBEXheaderText 2 3 2" xfId="22822" xr:uid="{F221EAEA-B7FD-40CE-8BF0-373267299ED0}"/>
    <cellStyle name="SAPBEXheaderText 2 4" xfId="11444" xr:uid="{00000000-0005-0000-0000-0000A82E0000}"/>
    <cellStyle name="SAPBEXheaderText 2 4 2" xfId="22823" xr:uid="{E0FCA509-2DA2-4CCB-A782-206AEE3C6E89}"/>
    <cellStyle name="SAPBEXheaderText 2 5" xfId="11445" xr:uid="{00000000-0005-0000-0000-0000A92E0000}"/>
    <cellStyle name="SAPBEXheaderText 2 5 2" xfId="22824" xr:uid="{853FEFB4-A144-484E-814F-A4A431EEEEB9}"/>
    <cellStyle name="SAPBEXheaderText 2 6" xfId="11446" xr:uid="{00000000-0005-0000-0000-0000AA2E0000}"/>
    <cellStyle name="SAPBEXheaderText 2 6 2" xfId="22825" xr:uid="{9EA4E412-F3D9-41B4-8638-C5B9AABC22AD}"/>
    <cellStyle name="SAPBEXheaderText 2 7" xfId="22816" xr:uid="{A06A2F4C-F5D5-4448-A75C-0BB273735C8C}"/>
    <cellStyle name="SAPBEXheaderText 20" xfId="15034" xr:uid="{00000000-0005-0000-0000-0000AB2E0000}"/>
    <cellStyle name="SAPBEXheaderText 20 2" xfId="25764" xr:uid="{64C78557-D955-4559-824B-35151FABAEE3}"/>
    <cellStyle name="SAPBEXheaderText 21" xfId="22751" xr:uid="{8C8EFFCC-DC69-4C35-A262-D0920F0DD76C}"/>
    <cellStyle name="SAPBEXheaderText 3" xfId="11447" xr:uid="{00000000-0005-0000-0000-0000AC2E0000}"/>
    <cellStyle name="SAPBEXheaderText 3 2" xfId="11448" xr:uid="{00000000-0005-0000-0000-0000AD2E0000}"/>
    <cellStyle name="SAPBEXheaderText 3 2 2" xfId="11449" xr:uid="{00000000-0005-0000-0000-0000AE2E0000}"/>
    <cellStyle name="SAPBEXheaderText 3 2 2 2" xfId="22828" xr:uid="{A2B9DA67-8D7D-46EC-8910-B9C1DE6D1D19}"/>
    <cellStyle name="SAPBEXheaderText 3 2 3" xfId="11450" xr:uid="{00000000-0005-0000-0000-0000AF2E0000}"/>
    <cellStyle name="SAPBEXheaderText 3 2 3 2" xfId="22829" xr:uid="{6E06AE68-D5FC-4E6B-892B-5E5AE5964974}"/>
    <cellStyle name="SAPBEXheaderText 3 2 4" xfId="11451" xr:uid="{00000000-0005-0000-0000-0000B02E0000}"/>
    <cellStyle name="SAPBEXheaderText 3 2 4 2" xfId="22830" xr:uid="{92C12315-7593-42B3-935C-8A138D22B10C}"/>
    <cellStyle name="SAPBEXheaderText 3 2 5" xfId="11452" xr:uid="{00000000-0005-0000-0000-0000B12E0000}"/>
    <cellStyle name="SAPBEXheaderText 3 2 5 2" xfId="22831" xr:uid="{B8A3D34F-CECF-4152-9D4E-07C230CF31FE}"/>
    <cellStyle name="SAPBEXheaderText 3 2 6" xfId="22827" xr:uid="{DED65170-B1F9-442A-9F65-705344DEC02B}"/>
    <cellStyle name="SAPBEXheaderText 3 3" xfId="11453" xr:uid="{00000000-0005-0000-0000-0000B22E0000}"/>
    <cellStyle name="SAPBEXheaderText 3 3 2" xfId="22832" xr:uid="{705D61BD-278A-4D4D-96D9-FED5D410A37B}"/>
    <cellStyle name="SAPBEXheaderText 3 4" xfId="11454" xr:uid="{00000000-0005-0000-0000-0000B32E0000}"/>
    <cellStyle name="SAPBEXheaderText 3 4 2" xfId="22833" xr:uid="{F95FE909-77C5-44E6-B1DF-DDBCA3010EB7}"/>
    <cellStyle name="SAPBEXheaderText 3 5" xfId="11455" xr:uid="{00000000-0005-0000-0000-0000B42E0000}"/>
    <cellStyle name="SAPBEXheaderText 3 5 2" xfId="22834" xr:uid="{69B391AC-79F5-47CC-88B0-59F546AFA0E4}"/>
    <cellStyle name="SAPBEXheaderText 3 6" xfId="11456" xr:uid="{00000000-0005-0000-0000-0000B52E0000}"/>
    <cellStyle name="SAPBEXheaderText 3 6 2" xfId="22835" xr:uid="{8CEBFDF5-039E-4514-BB10-5088B4222A4F}"/>
    <cellStyle name="SAPBEXheaderText 3 7" xfId="22826" xr:uid="{38F9FBC1-8815-4FA3-B57D-FD97328A32FD}"/>
    <cellStyle name="SAPBEXheaderText 4" xfId="11457" xr:uid="{00000000-0005-0000-0000-0000B62E0000}"/>
    <cellStyle name="SAPBEXheaderText 4 2" xfId="11458" xr:uid="{00000000-0005-0000-0000-0000B72E0000}"/>
    <cellStyle name="SAPBEXheaderText 4 2 2" xfId="11459" xr:uid="{00000000-0005-0000-0000-0000B82E0000}"/>
    <cellStyle name="SAPBEXheaderText 4 2 2 2" xfId="22838" xr:uid="{93875D7F-1C3D-4CF7-BDE9-BAE4AA837807}"/>
    <cellStyle name="SAPBEXheaderText 4 2 3" xfId="11460" xr:uid="{00000000-0005-0000-0000-0000B92E0000}"/>
    <cellStyle name="SAPBEXheaderText 4 2 3 2" xfId="22839" xr:uid="{964AF356-9ACC-4271-B297-D0B87F919390}"/>
    <cellStyle name="SAPBEXheaderText 4 2 4" xfId="11461" xr:uid="{00000000-0005-0000-0000-0000BA2E0000}"/>
    <cellStyle name="SAPBEXheaderText 4 2 4 2" xfId="22840" xr:uid="{0A91634F-912E-4D84-B2B7-960151D07214}"/>
    <cellStyle name="SAPBEXheaderText 4 2 5" xfId="11462" xr:uid="{00000000-0005-0000-0000-0000BB2E0000}"/>
    <cellStyle name="SAPBEXheaderText 4 2 5 2" xfId="22841" xr:uid="{2B18315A-E1A3-488D-94F9-2D596FE95E6E}"/>
    <cellStyle name="SAPBEXheaderText 4 2 6" xfId="22837" xr:uid="{F14968B0-7B25-4235-ACBD-30CFA0E7D2BC}"/>
    <cellStyle name="SAPBEXheaderText 4 3" xfId="11463" xr:uid="{00000000-0005-0000-0000-0000BC2E0000}"/>
    <cellStyle name="SAPBEXheaderText 4 3 2" xfId="22842" xr:uid="{CD0CB7D1-5A52-46DB-9A4C-0A0189345CAF}"/>
    <cellStyle name="SAPBEXheaderText 4 4" xfId="11464" xr:uid="{00000000-0005-0000-0000-0000BD2E0000}"/>
    <cellStyle name="SAPBEXheaderText 4 4 2" xfId="22843" xr:uid="{BED1A5E7-431B-488F-8F39-4D971AB8D752}"/>
    <cellStyle name="SAPBEXheaderText 4 5" xfId="11465" xr:uid="{00000000-0005-0000-0000-0000BE2E0000}"/>
    <cellStyle name="SAPBEXheaderText 4 5 2" xfId="22844" xr:uid="{10363384-C973-4D7F-BBAC-37C34236BEF7}"/>
    <cellStyle name="SAPBEXheaderText 4 6" xfId="11466" xr:uid="{00000000-0005-0000-0000-0000BF2E0000}"/>
    <cellStyle name="SAPBEXheaderText 4 6 2" xfId="22845" xr:uid="{F4A5D3A1-4E1D-49C6-A892-FD59F00E9590}"/>
    <cellStyle name="SAPBEXheaderText 4 7" xfId="22836" xr:uid="{439643D2-9358-42F1-8F8B-71918020050E}"/>
    <cellStyle name="SAPBEXheaderText 5" xfId="11467" xr:uid="{00000000-0005-0000-0000-0000C02E0000}"/>
    <cellStyle name="SAPBEXheaderText 5 2" xfId="11468" xr:uid="{00000000-0005-0000-0000-0000C12E0000}"/>
    <cellStyle name="SAPBEXheaderText 5 2 2" xfId="11469" xr:uid="{00000000-0005-0000-0000-0000C22E0000}"/>
    <cellStyle name="SAPBEXheaderText 5 2 2 2" xfId="22848" xr:uid="{D50989A9-E0D9-4005-B232-7361F2916D87}"/>
    <cellStyle name="SAPBEXheaderText 5 2 3" xfId="11470" xr:uid="{00000000-0005-0000-0000-0000C32E0000}"/>
    <cellStyle name="SAPBEXheaderText 5 2 3 2" xfId="22849" xr:uid="{2A03FCFB-1982-4AE2-BF84-7182C080F9CD}"/>
    <cellStyle name="SAPBEXheaderText 5 2 4" xfId="11471" xr:uid="{00000000-0005-0000-0000-0000C42E0000}"/>
    <cellStyle name="SAPBEXheaderText 5 2 4 2" xfId="22850" xr:uid="{6FB3C13E-043C-40B5-B102-BDA000F67991}"/>
    <cellStyle name="SAPBEXheaderText 5 2 5" xfId="11472" xr:uid="{00000000-0005-0000-0000-0000C52E0000}"/>
    <cellStyle name="SAPBEXheaderText 5 2 5 2" xfId="22851" xr:uid="{BC6BE33E-F5F6-4F9E-BE7D-075AE60C84C4}"/>
    <cellStyle name="SAPBEXheaderText 5 2 6" xfId="22847" xr:uid="{8221538F-5B63-4EDF-9B61-0F23656A86A2}"/>
    <cellStyle name="SAPBEXheaderText 5 3" xfId="11473" xr:uid="{00000000-0005-0000-0000-0000C62E0000}"/>
    <cellStyle name="SAPBEXheaderText 5 3 2" xfId="22852" xr:uid="{FA38810E-562E-4CD2-933D-B6E51A445BB0}"/>
    <cellStyle name="SAPBEXheaderText 5 4" xfId="11474" xr:uid="{00000000-0005-0000-0000-0000C72E0000}"/>
    <cellStyle name="SAPBEXheaderText 5 4 2" xfId="22853" xr:uid="{A1FAFD98-E2EE-4A7C-A403-D0A1C741F6B1}"/>
    <cellStyle name="SAPBEXheaderText 5 5" xfId="11475" xr:uid="{00000000-0005-0000-0000-0000C82E0000}"/>
    <cellStyle name="SAPBEXheaderText 5 5 2" xfId="22854" xr:uid="{16975391-A008-4A22-9B15-E0609560687C}"/>
    <cellStyle name="SAPBEXheaderText 5 6" xfId="11476" xr:uid="{00000000-0005-0000-0000-0000C92E0000}"/>
    <cellStyle name="SAPBEXheaderText 5 6 2" xfId="22855" xr:uid="{8A1DDD67-CF7F-460D-860D-AFDEF7EAFA35}"/>
    <cellStyle name="SAPBEXheaderText 5 7" xfId="22846" xr:uid="{714CA35A-1607-4D62-AAD5-8BDC51E7C379}"/>
    <cellStyle name="SAPBEXheaderText 6" xfId="11477" xr:uid="{00000000-0005-0000-0000-0000CA2E0000}"/>
    <cellStyle name="SAPBEXheaderText 6 2" xfId="11478" xr:uid="{00000000-0005-0000-0000-0000CB2E0000}"/>
    <cellStyle name="SAPBEXheaderText 6 2 2" xfId="11479" xr:uid="{00000000-0005-0000-0000-0000CC2E0000}"/>
    <cellStyle name="SAPBEXheaderText 6 2 2 2" xfId="22858" xr:uid="{D249B18C-17D4-424D-9318-7D8440F73B71}"/>
    <cellStyle name="SAPBEXheaderText 6 2 3" xfId="11480" xr:uid="{00000000-0005-0000-0000-0000CD2E0000}"/>
    <cellStyle name="SAPBEXheaderText 6 2 3 2" xfId="22859" xr:uid="{65319107-44AD-44D2-AF4C-66E038F5BE20}"/>
    <cellStyle name="SAPBEXheaderText 6 2 4" xfId="22857" xr:uid="{74A7A2EC-E92D-48DB-8890-758C3BA31547}"/>
    <cellStyle name="SAPBEXheaderText 6 3" xfId="11481" xr:uid="{00000000-0005-0000-0000-0000CE2E0000}"/>
    <cellStyle name="SAPBEXheaderText 6 3 2" xfId="22860" xr:uid="{9565E2D9-63F0-481D-A5AF-D01C34CBA0B6}"/>
    <cellStyle name="SAPBEXheaderText 6 4" xfId="11482" xr:uid="{00000000-0005-0000-0000-0000CF2E0000}"/>
    <cellStyle name="SAPBEXheaderText 6 4 2" xfId="22861" xr:uid="{85BAC4B6-59BC-4D53-9F99-238FC9D90886}"/>
    <cellStyle name="SAPBEXheaderText 6 5" xfId="22856" xr:uid="{6B80682F-C0C0-4C96-96C4-B0A63595CD81}"/>
    <cellStyle name="SAPBEXheaderText 7" xfId="11483" xr:uid="{00000000-0005-0000-0000-0000D02E0000}"/>
    <cellStyle name="SAPBEXheaderText 7 2" xfId="11484" xr:uid="{00000000-0005-0000-0000-0000D12E0000}"/>
    <cellStyle name="SAPBEXheaderText 7 2 2" xfId="11485" xr:uid="{00000000-0005-0000-0000-0000D22E0000}"/>
    <cellStyle name="SAPBEXheaderText 7 2 2 2" xfId="22864" xr:uid="{F86271E4-48C2-468F-B30C-DD300637216F}"/>
    <cellStyle name="SAPBEXheaderText 7 2 3" xfId="11486" xr:uid="{00000000-0005-0000-0000-0000D32E0000}"/>
    <cellStyle name="SAPBEXheaderText 7 2 3 2" xfId="22865" xr:uid="{6CDB03BF-8C02-4545-AC59-9A878627313F}"/>
    <cellStyle name="SAPBEXheaderText 7 2 4" xfId="22863" xr:uid="{3C7AF357-BEF9-4C06-9C1C-6D09D8CF577C}"/>
    <cellStyle name="SAPBEXheaderText 7 3" xfId="11487" xr:uid="{00000000-0005-0000-0000-0000D42E0000}"/>
    <cellStyle name="SAPBEXheaderText 7 3 2" xfId="22866" xr:uid="{1F7789BE-1DDA-418B-923E-F537B0E3302D}"/>
    <cellStyle name="SAPBEXheaderText 7 4" xfId="11488" xr:uid="{00000000-0005-0000-0000-0000D52E0000}"/>
    <cellStyle name="SAPBEXheaderText 7 4 2" xfId="22867" xr:uid="{054F4C7B-0063-434E-9AB2-607EBDA5887A}"/>
    <cellStyle name="SAPBEXheaderText 7 5" xfId="22862" xr:uid="{5CE7D69E-D25B-4685-9C5E-EE3791B66A59}"/>
    <cellStyle name="SAPBEXheaderText 8" xfId="11489" xr:uid="{00000000-0005-0000-0000-0000D62E0000}"/>
    <cellStyle name="SAPBEXheaderText 8 2" xfId="11490" xr:uid="{00000000-0005-0000-0000-0000D72E0000}"/>
    <cellStyle name="SAPBEXheaderText 8 2 2" xfId="11491" xr:uid="{00000000-0005-0000-0000-0000D82E0000}"/>
    <cellStyle name="SAPBEXheaderText 8 2 2 2" xfId="22870" xr:uid="{6FD96C67-9297-4230-A4C3-B66352430CD1}"/>
    <cellStyle name="SAPBEXheaderText 8 2 3" xfId="11492" xr:uid="{00000000-0005-0000-0000-0000D92E0000}"/>
    <cellStyle name="SAPBEXheaderText 8 2 3 2" xfId="22871" xr:uid="{0B9C2CDC-D4CA-47A4-A41E-3A3E4AEA1981}"/>
    <cellStyle name="SAPBEXheaderText 8 2 4" xfId="22869" xr:uid="{50B30267-3695-4454-BB9A-D0478854F69E}"/>
    <cellStyle name="SAPBEXheaderText 8 3" xfId="11493" xr:uid="{00000000-0005-0000-0000-0000DA2E0000}"/>
    <cellStyle name="SAPBEXheaderText 8 3 2" xfId="22872" xr:uid="{253151FC-74B5-42C4-AC4B-C9A9DED3E999}"/>
    <cellStyle name="SAPBEXheaderText 8 4" xfId="11494" xr:uid="{00000000-0005-0000-0000-0000DB2E0000}"/>
    <cellStyle name="SAPBEXheaderText 8 4 2" xfId="22873" xr:uid="{4A971F8B-DCE1-4A84-BDCA-23309B78323E}"/>
    <cellStyle name="SAPBEXheaderText 8 5" xfId="22868" xr:uid="{76201873-21D6-4316-9FE0-B5568E081F5B}"/>
    <cellStyle name="SAPBEXheaderText 9" xfId="11495" xr:uid="{00000000-0005-0000-0000-0000DC2E0000}"/>
    <cellStyle name="SAPBEXheaderText 9 2" xfId="11496" xr:uid="{00000000-0005-0000-0000-0000DD2E0000}"/>
    <cellStyle name="SAPBEXheaderText 9 2 2" xfId="11497" xr:uid="{00000000-0005-0000-0000-0000DE2E0000}"/>
    <cellStyle name="SAPBEXheaderText 9 2 2 2" xfId="22876" xr:uid="{E93FB85D-58E6-4E9A-9614-9EBD62DF35BC}"/>
    <cellStyle name="SAPBEXheaderText 9 2 3" xfId="11498" xr:uid="{00000000-0005-0000-0000-0000DF2E0000}"/>
    <cellStyle name="SAPBEXheaderText 9 2 3 2" xfId="22877" xr:uid="{B3BBA753-F646-4DD0-AD36-26D96C06F9A1}"/>
    <cellStyle name="SAPBEXheaderText 9 2 4" xfId="22875" xr:uid="{FD6551B9-6DBF-4F90-AEB0-26C863F3E8CC}"/>
    <cellStyle name="SAPBEXheaderText 9 3" xfId="11499" xr:uid="{00000000-0005-0000-0000-0000E02E0000}"/>
    <cellStyle name="SAPBEXheaderText 9 3 2" xfId="22878" xr:uid="{3A007EAB-C1BF-41EE-B1DA-0CC524F163B6}"/>
    <cellStyle name="SAPBEXheaderText 9 4" xfId="11500" xr:uid="{00000000-0005-0000-0000-0000E12E0000}"/>
    <cellStyle name="SAPBEXheaderText 9 4 2" xfId="22879" xr:uid="{8C2EC924-74CD-4657-8F97-CAFF6291B315}"/>
    <cellStyle name="SAPBEXheaderText 9 5" xfId="22874" xr:uid="{A4EB541C-8227-4CC6-A037-D7842CE10E0E}"/>
    <cellStyle name="SAPBEXheaderText_KTR An-Abflug" xfId="14854" xr:uid="{00000000-0005-0000-0000-0000E22E0000}"/>
    <cellStyle name="SAPBEXHLevel0" xfId="11501" xr:uid="{00000000-0005-0000-0000-0000E32E0000}"/>
    <cellStyle name="SAPBEXHLevel0 10" xfId="11502" xr:uid="{00000000-0005-0000-0000-0000E42E0000}"/>
    <cellStyle name="SAPBEXHLevel0 10 2" xfId="11503" xr:uid="{00000000-0005-0000-0000-0000E52E0000}"/>
    <cellStyle name="SAPBEXHLevel0 10 2 2" xfId="11504" xr:uid="{00000000-0005-0000-0000-0000E62E0000}"/>
    <cellStyle name="SAPBEXHLevel0 10 2 2 2" xfId="22883" xr:uid="{99E274A8-227A-4B48-82BA-F9470448DC72}"/>
    <cellStyle name="SAPBEXHLevel0 10 2 3" xfId="11505" xr:uid="{00000000-0005-0000-0000-0000E72E0000}"/>
    <cellStyle name="SAPBEXHLevel0 10 2 3 2" xfId="22884" xr:uid="{95428CAF-8C23-47FF-A36F-95FBA3A0AFE7}"/>
    <cellStyle name="SAPBEXHLevel0 10 2 4" xfId="22882" xr:uid="{3FF79D02-0A51-4AD2-87D4-C8E82CA0BC2E}"/>
    <cellStyle name="SAPBEXHLevel0 10 3" xfId="11506" xr:uid="{00000000-0005-0000-0000-0000E82E0000}"/>
    <cellStyle name="SAPBEXHLevel0 10 3 2" xfId="22885" xr:uid="{20BDD5CF-0E56-44DA-BC92-C239C95E3981}"/>
    <cellStyle name="SAPBEXHLevel0 10 4" xfId="11507" xr:uid="{00000000-0005-0000-0000-0000E92E0000}"/>
    <cellStyle name="SAPBEXHLevel0 10 4 2" xfId="22886" xr:uid="{E547114D-2C75-4DC2-86F4-5F8A3A2B90D4}"/>
    <cellStyle name="SAPBEXHLevel0 10 5" xfId="22881" xr:uid="{C96C3210-343B-4431-9CD6-E6F16F201670}"/>
    <cellStyle name="SAPBEXHLevel0 11" xfId="11508" xr:uid="{00000000-0005-0000-0000-0000EA2E0000}"/>
    <cellStyle name="SAPBEXHLevel0 11 2" xfId="11509" xr:uid="{00000000-0005-0000-0000-0000EB2E0000}"/>
    <cellStyle name="SAPBEXHLevel0 11 2 2" xfId="11510" xr:uid="{00000000-0005-0000-0000-0000EC2E0000}"/>
    <cellStyle name="SAPBEXHLevel0 11 2 2 2" xfId="22889" xr:uid="{E75DC1C9-5479-499C-AA23-79A13CF2FBB6}"/>
    <cellStyle name="SAPBEXHLevel0 11 2 3" xfId="11511" xr:uid="{00000000-0005-0000-0000-0000ED2E0000}"/>
    <cellStyle name="SAPBEXHLevel0 11 2 3 2" xfId="22890" xr:uid="{4C00C071-4818-4112-B075-3D6A86408C71}"/>
    <cellStyle name="SAPBEXHLevel0 11 2 4" xfId="22888" xr:uid="{49699BB5-83B8-4CF8-A571-5B2F0A11410A}"/>
    <cellStyle name="SAPBEXHLevel0 11 3" xfId="11512" xr:uid="{00000000-0005-0000-0000-0000EE2E0000}"/>
    <cellStyle name="SAPBEXHLevel0 11 3 2" xfId="22891" xr:uid="{E030D115-3509-45C0-A7ED-37F94FA63A94}"/>
    <cellStyle name="SAPBEXHLevel0 11 4" xfId="11513" xr:uid="{00000000-0005-0000-0000-0000EF2E0000}"/>
    <cellStyle name="SAPBEXHLevel0 11 4 2" xfId="22892" xr:uid="{0ACBD186-6FCA-4BC9-963B-C1FBE8C35F09}"/>
    <cellStyle name="SAPBEXHLevel0 11 5" xfId="22887" xr:uid="{A7C151ED-FC0C-452E-9F1A-B7D4106BB347}"/>
    <cellStyle name="SAPBEXHLevel0 12" xfId="11514" xr:uid="{00000000-0005-0000-0000-0000F02E0000}"/>
    <cellStyle name="SAPBEXHLevel0 12 2" xfId="11515" xr:uid="{00000000-0005-0000-0000-0000F12E0000}"/>
    <cellStyle name="SAPBEXHLevel0 12 2 2" xfId="11516" xr:uid="{00000000-0005-0000-0000-0000F22E0000}"/>
    <cellStyle name="SAPBEXHLevel0 12 2 2 2" xfId="22895" xr:uid="{1879B4AD-90BC-43BA-8D3F-124532A1F288}"/>
    <cellStyle name="SAPBEXHLevel0 12 2 3" xfId="11517" xr:uid="{00000000-0005-0000-0000-0000F32E0000}"/>
    <cellStyle name="SAPBEXHLevel0 12 2 3 2" xfId="22896" xr:uid="{FE4B363C-5A5C-434D-8A90-F5CF74A5B7CB}"/>
    <cellStyle name="SAPBEXHLevel0 12 2 4" xfId="22894" xr:uid="{BB0C7F48-18C8-4239-876C-E4550AE4ABAF}"/>
    <cellStyle name="SAPBEXHLevel0 12 3" xfId="11518" xr:uid="{00000000-0005-0000-0000-0000F42E0000}"/>
    <cellStyle name="SAPBEXHLevel0 12 3 2" xfId="22897" xr:uid="{EFB95C77-EBA5-49F8-8EC3-510711811D78}"/>
    <cellStyle name="SAPBEXHLevel0 12 4" xfId="11519" xr:uid="{00000000-0005-0000-0000-0000F52E0000}"/>
    <cellStyle name="SAPBEXHLevel0 12 4 2" xfId="22898" xr:uid="{86319A9A-4396-467E-A75A-340642A6590A}"/>
    <cellStyle name="SAPBEXHLevel0 12 5" xfId="22893" xr:uid="{6CE18284-0B7E-4944-809B-C92467EACB47}"/>
    <cellStyle name="SAPBEXHLevel0 13" xfId="11520" xr:uid="{00000000-0005-0000-0000-0000F62E0000}"/>
    <cellStyle name="SAPBEXHLevel0 13 2" xfId="11521" xr:uid="{00000000-0005-0000-0000-0000F72E0000}"/>
    <cellStyle name="SAPBEXHLevel0 13 2 2" xfId="11522" xr:uid="{00000000-0005-0000-0000-0000F82E0000}"/>
    <cellStyle name="SAPBEXHLevel0 13 2 2 2" xfId="22901" xr:uid="{D9241813-164A-491D-96FA-2B263669BFD7}"/>
    <cellStyle name="SAPBEXHLevel0 13 2 3" xfId="11523" xr:uid="{00000000-0005-0000-0000-0000F92E0000}"/>
    <cellStyle name="SAPBEXHLevel0 13 2 3 2" xfId="22902" xr:uid="{38B9273E-26AC-4A7D-A491-46B17441EC49}"/>
    <cellStyle name="SAPBEXHLevel0 13 2 4" xfId="22900" xr:uid="{84CDBEAA-4F45-4E6D-8EE8-371C66C751DF}"/>
    <cellStyle name="SAPBEXHLevel0 13 3" xfId="11524" xr:uid="{00000000-0005-0000-0000-0000FA2E0000}"/>
    <cellStyle name="SAPBEXHLevel0 13 3 2" xfId="22903" xr:uid="{72536F98-F776-422E-80C0-AD32495D22F6}"/>
    <cellStyle name="SAPBEXHLevel0 13 4" xfId="11525" xr:uid="{00000000-0005-0000-0000-0000FB2E0000}"/>
    <cellStyle name="SAPBEXHLevel0 13 4 2" xfId="22904" xr:uid="{CA775A90-676C-4B65-A3B8-C58C11D69ADE}"/>
    <cellStyle name="SAPBEXHLevel0 13 5" xfId="22899" xr:uid="{8B19F592-393F-4A09-90F9-D4204AD5A7E4}"/>
    <cellStyle name="SAPBEXHLevel0 14" xfId="11526" xr:uid="{00000000-0005-0000-0000-0000FC2E0000}"/>
    <cellStyle name="SAPBEXHLevel0 14 2" xfId="11527" xr:uid="{00000000-0005-0000-0000-0000FD2E0000}"/>
    <cellStyle name="SAPBEXHLevel0 14 2 2" xfId="11528" xr:uid="{00000000-0005-0000-0000-0000FE2E0000}"/>
    <cellStyle name="SAPBEXHLevel0 14 2 2 2" xfId="22907" xr:uid="{5D81C8DA-BAA6-42E6-A43E-DDA1ECC3F2C1}"/>
    <cellStyle name="SAPBEXHLevel0 14 2 3" xfId="11529" xr:uid="{00000000-0005-0000-0000-0000FF2E0000}"/>
    <cellStyle name="SAPBEXHLevel0 14 2 3 2" xfId="22908" xr:uid="{22168574-5E07-4BBF-A358-147A0F2685D1}"/>
    <cellStyle name="SAPBEXHLevel0 14 2 4" xfId="22906" xr:uid="{92B02640-AFAB-4157-8E5B-07E23289CE3E}"/>
    <cellStyle name="SAPBEXHLevel0 14 3" xfId="11530" xr:uid="{00000000-0005-0000-0000-0000002F0000}"/>
    <cellStyle name="SAPBEXHLevel0 14 3 2" xfId="22909" xr:uid="{9A56392A-606C-4446-912C-3EF726E32889}"/>
    <cellStyle name="SAPBEXHLevel0 14 4" xfId="11531" xr:uid="{00000000-0005-0000-0000-0000012F0000}"/>
    <cellStyle name="SAPBEXHLevel0 14 4 2" xfId="22910" xr:uid="{F38B3B60-76F4-4146-8870-98BE3DF3E8F8}"/>
    <cellStyle name="SAPBEXHLevel0 14 5" xfId="22905" xr:uid="{2C2E95F7-2990-41FC-BAD2-374BC0D08DE1}"/>
    <cellStyle name="SAPBEXHLevel0 15" xfId="11532" xr:uid="{00000000-0005-0000-0000-0000022F0000}"/>
    <cellStyle name="SAPBEXHLevel0 15 2" xfId="11533" xr:uid="{00000000-0005-0000-0000-0000032F0000}"/>
    <cellStyle name="SAPBEXHLevel0 15 2 2" xfId="11534" xr:uid="{00000000-0005-0000-0000-0000042F0000}"/>
    <cellStyle name="SAPBEXHLevel0 15 2 2 2" xfId="22913" xr:uid="{2AB07F6D-17CC-4A77-9AFA-DE7EF4A73798}"/>
    <cellStyle name="SAPBEXHLevel0 15 2 3" xfId="11535" xr:uid="{00000000-0005-0000-0000-0000052F0000}"/>
    <cellStyle name="SAPBEXHLevel0 15 2 3 2" xfId="22914" xr:uid="{90B6E2D1-303B-4A34-893C-C411E0297215}"/>
    <cellStyle name="SAPBEXHLevel0 15 2 4" xfId="22912" xr:uid="{E9C8062A-692D-4744-BACD-E695A4BC22B3}"/>
    <cellStyle name="SAPBEXHLevel0 15 3" xfId="11536" xr:uid="{00000000-0005-0000-0000-0000062F0000}"/>
    <cellStyle name="SAPBEXHLevel0 15 3 2" xfId="22915" xr:uid="{E0E8D799-3A5A-4804-A64B-763DD77915BA}"/>
    <cellStyle name="SAPBEXHLevel0 15 4" xfId="11537" xr:uid="{00000000-0005-0000-0000-0000072F0000}"/>
    <cellStyle name="SAPBEXHLevel0 15 4 2" xfId="22916" xr:uid="{8F66F488-0AF7-4A40-865E-343D57A3C91B}"/>
    <cellStyle name="SAPBEXHLevel0 15 5" xfId="22911" xr:uid="{8E48A758-7E4A-4AEF-B0AF-2709AE2F32CF}"/>
    <cellStyle name="SAPBEXHLevel0 16" xfId="11538" xr:uid="{00000000-0005-0000-0000-0000082F0000}"/>
    <cellStyle name="SAPBEXHLevel0 16 2" xfId="22917" xr:uid="{48077F1E-4209-4E59-B0C3-755F7B43FA4A}"/>
    <cellStyle name="SAPBEXHLevel0 17" xfId="11539" xr:uid="{00000000-0005-0000-0000-0000092F0000}"/>
    <cellStyle name="SAPBEXHLevel0 17 2" xfId="22918" xr:uid="{5B654F2E-4A8E-4106-A828-7941BEDDE599}"/>
    <cellStyle name="SAPBEXHLevel0 18" xfId="11540" xr:uid="{00000000-0005-0000-0000-00000A2F0000}"/>
    <cellStyle name="SAPBEXHLevel0 18 2" xfId="22919" xr:uid="{5FF9D793-0A4C-43DE-92EE-7D8F1E788936}"/>
    <cellStyle name="SAPBEXHLevel0 19" xfId="11541" xr:uid="{00000000-0005-0000-0000-00000B2F0000}"/>
    <cellStyle name="SAPBEXHLevel0 19 2" xfId="22920" xr:uid="{B38C24F8-E18B-4C0D-895F-5A458CF357BB}"/>
    <cellStyle name="SAPBEXHLevel0 2" xfId="11542" xr:uid="{00000000-0005-0000-0000-00000C2F0000}"/>
    <cellStyle name="SAPBEXHLevel0 2 2" xfId="11543" xr:uid="{00000000-0005-0000-0000-00000D2F0000}"/>
    <cellStyle name="SAPBEXHLevel0 2 2 2" xfId="11544" xr:uid="{00000000-0005-0000-0000-00000E2F0000}"/>
    <cellStyle name="SAPBEXHLevel0 2 2 2 2" xfId="22923" xr:uid="{A6873CBB-B3B7-4FFC-9585-E9B65A4AA898}"/>
    <cellStyle name="SAPBEXHLevel0 2 2 3" xfId="11545" xr:uid="{00000000-0005-0000-0000-00000F2F0000}"/>
    <cellStyle name="SAPBEXHLevel0 2 2 3 2" xfId="22924" xr:uid="{1E7F8F37-A354-4F4E-B156-F49BEBAB7976}"/>
    <cellStyle name="SAPBEXHLevel0 2 2 4" xfId="22922" xr:uid="{5AA104BF-0F8E-494E-83CC-7260FA059413}"/>
    <cellStyle name="SAPBEXHLevel0 2 3" xfId="11546" xr:uid="{00000000-0005-0000-0000-0000102F0000}"/>
    <cellStyle name="SAPBEXHLevel0 2 3 2" xfId="22925" xr:uid="{21F920E5-98C7-4C91-8B11-D6628C5EFBB2}"/>
    <cellStyle name="SAPBEXHLevel0 2 4" xfId="11547" xr:uid="{00000000-0005-0000-0000-0000112F0000}"/>
    <cellStyle name="SAPBEXHLevel0 2 4 2" xfId="22926" xr:uid="{4DF9959E-0308-466C-86FF-4A65FC9A4C15}"/>
    <cellStyle name="SAPBEXHLevel0 2 5" xfId="22921" xr:uid="{B3F6F5B5-F78B-4DAB-82D7-799B6E027F50}"/>
    <cellStyle name="SAPBEXHLevel0 20" xfId="15035" xr:uid="{00000000-0005-0000-0000-0000122F0000}"/>
    <cellStyle name="SAPBEXHLevel0 20 2" xfId="25765" xr:uid="{FBAC5044-8D44-44F4-A2EB-B859B7D65D3A}"/>
    <cellStyle name="SAPBEXHLevel0 21" xfId="22880" xr:uid="{3528F0D2-EE14-452F-95CC-6F31831ADDBF}"/>
    <cellStyle name="SAPBEXHLevel0 3" xfId="11548" xr:uid="{00000000-0005-0000-0000-0000132F0000}"/>
    <cellStyle name="SAPBEXHLevel0 3 2" xfId="11549" xr:uid="{00000000-0005-0000-0000-0000142F0000}"/>
    <cellStyle name="SAPBEXHLevel0 3 2 2" xfId="11550" xr:uid="{00000000-0005-0000-0000-0000152F0000}"/>
    <cellStyle name="SAPBEXHLevel0 3 2 2 2" xfId="22929" xr:uid="{A09DFFBF-EC9F-4E86-851E-43057FA01885}"/>
    <cellStyle name="SAPBEXHLevel0 3 2 3" xfId="11551" xr:uid="{00000000-0005-0000-0000-0000162F0000}"/>
    <cellStyle name="SAPBEXHLevel0 3 2 3 2" xfId="22930" xr:uid="{2F2EFABB-253D-4AC0-AFBE-5C8F0037A046}"/>
    <cellStyle name="SAPBEXHLevel0 3 2 4" xfId="22928" xr:uid="{7A196F93-8825-4BD2-885B-540D8CBE2021}"/>
    <cellStyle name="SAPBEXHLevel0 3 3" xfId="11552" xr:uid="{00000000-0005-0000-0000-0000172F0000}"/>
    <cellStyle name="SAPBEXHLevel0 3 3 2" xfId="22931" xr:uid="{B10D43B3-FF0C-4039-A9F8-C4193C74DB0E}"/>
    <cellStyle name="SAPBEXHLevel0 3 4" xfId="11553" xr:uid="{00000000-0005-0000-0000-0000182F0000}"/>
    <cellStyle name="SAPBEXHLevel0 3 4 2" xfId="22932" xr:uid="{C95D92BC-01F8-4CD8-8C16-2E5ED62ED405}"/>
    <cellStyle name="SAPBEXHLevel0 3 5" xfId="22927" xr:uid="{F2A98055-BE9E-4828-BD8A-2321557246FF}"/>
    <cellStyle name="SAPBEXHLevel0 4" xfId="11554" xr:uid="{00000000-0005-0000-0000-0000192F0000}"/>
    <cellStyle name="SAPBEXHLevel0 4 2" xfId="11555" xr:uid="{00000000-0005-0000-0000-00001A2F0000}"/>
    <cellStyle name="SAPBEXHLevel0 4 2 2" xfId="11556" xr:uid="{00000000-0005-0000-0000-00001B2F0000}"/>
    <cellStyle name="SAPBEXHLevel0 4 2 2 2" xfId="22935" xr:uid="{F802A2E5-7E6B-4BFE-B75F-95F2433AFC6F}"/>
    <cellStyle name="SAPBEXHLevel0 4 2 3" xfId="11557" xr:uid="{00000000-0005-0000-0000-00001C2F0000}"/>
    <cellStyle name="SAPBEXHLevel0 4 2 3 2" xfId="22936" xr:uid="{42831563-75A9-485C-8405-BFEF402D4818}"/>
    <cellStyle name="SAPBEXHLevel0 4 2 4" xfId="22934" xr:uid="{D82FE598-70B9-4451-9D7B-E3F8780EF311}"/>
    <cellStyle name="SAPBEXHLevel0 4 3" xfId="11558" xr:uid="{00000000-0005-0000-0000-00001D2F0000}"/>
    <cellStyle name="SAPBEXHLevel0 4 3 2" xfId="22937" xr:uid="{A48E32FE-16A6-4472-A86B-39E1652AD165}"/>
    <cellStyle name="SAPBEXHLevel0 4 4" xfId="11559" xr:uid="{00000000-0005-0000-0000-00001E2F0000}"/>
    <cellStyle name="SAPBEXHLevel0 4 4 2" xfId="22938" xr:uid="{1A5A968C-E7FF-49FF-B747-AF4599D385A5}"/>
    <cellStyle name="SAPBEXHLevel0 4 5" xfId="22933" xr:uid="{E2676656-DAFC-4E5A-B1C1-D225062105B1}"/>
    <cellStyle name="SAPBEXHLevel0 5" xfId="11560" xr:uid="{00000000-0005-0000-0000-00001F2F0000}"/>
    <cellStyle name="SAPBEXHLevel0 5 2" xfId="11561" xr:uid="{00000000-0005-0000-0000-0000202F0000}"/>
    <cellStyle name="SAPBEXHLevel0 5 2 2" xfId="11562" xr:uid="{00000000-0005-0000-0000-0000212F0000}"/>
    <cellStyle name="SAPBEXHLevel0 5 2 2 2" xfId="22941" xr:uid="{5B9D520B-8391-4248-AA25-0DA813978A15}"/>
    <cellStyle name="SAPBEXHLevel0 5 2 3" xfId="11563" xr:uid="{00000000-0005-0000-0000-0000222F0000}"/>
    <cellStyle name="SAPBEXHLevel0 5 2 3 2" xfId="22942" xr:uid="{A6CD6F99-291C-4F8A-B699-0E372D18E1F3}"/>
    <cellStyle name="SAPBEXHLevel0 5 2 4" xfId="22940" xr:uid="{EFADDFDE-944B-4CC7-BB9B-1912D9BB189B}"/>
    <cellStyle name="SAPBEXHLevel0 5 3" xfId="11564" xr:uid="{00000000-0005-0000-0000-0000232F0000}"/>
    <cellStyle name="SAPBEXHLevel0 5 3 2" xfId="22943" xr:uid="{EB0BA99F-E4B2-4C23-A8E9-AA1766AE4B4A}"/>
    <cellStyle name="SAPBEXHLevel0 5 4" xfId="11565" xr:uid="{00000000-0005-0000-0000-0000242F0000}"/>
    <cellStyle name="SAPBEXHLevel0 5 4 2" xfId="22944" xr:uid="{D4B4AE40-FB9E-4FDC-8608-498F5BB62CF7}"/>
    <cellStyle name="SAPBEXHLevel0 5 5" xfId="22939" xr:uid="{135BC4A1-3BFF-4D76-914E-372845595B23}"/>
    <cellStyle name="SAPBEXHLevel0 6" xfId="11566" xr:uid="{00000000-0005-0000-0000-0000252F0000}"/>
    <cellStyle name="SAPBEXHLevel0 6 2" xfId="11567" xr:uid="{00000000-0005-0000-0000-0000262F0000}"/>
    <cellStyle name="SAPBEXHLevel0 6 2 2" xfId="11568" xr:uid="{00000000-0005-0000-0000-0000272F0000}"/>
    <cellStyle name="SAPBEXHLevel0 6 2 2 2" xfId="22947" xr:uid="{D3A86F13-C921-48CC-96E4-EA53D2C05908}"/>
    <cellStyle name="SAPBEXHLevel0 6 2 3" xfId="11569" xr:uid="{00000000-0005-0000-0000-0000282F0000}"/>
    <cellStyle name="SAPBEXHLevel0 6 2 3 2" xfId="22948" xr:uid="{0CBA4A9A-1977-4CA3-B945-5990315BFC3F}"/>
    <cellStyle name="SAPBEXHLevel0 6 2 4" xfId="22946" xr:uid="{1AB2453B-CC19-41C2-932E-4DDB1A0E1B99}"/>
    <cellStyle name="SAPBEXHLevel0 6 3" xfId="11570" xr:uid="{00000000-0005-0000-0000-0000292F0000}"/>
    <cellStyle name="SAPBEXHLevel0 6 3 2" xfId="22949" xr:uid="{736536C8-CA69-4FC3-B48D-E4D7ADF2193C}"/>
    <cellStyle name="SAPBEXHLevel0 6 4" xfId="11571" xr:uid="{00000000-0005-0000-0000-00002A2F0000}"/>
    <cellStyle name="SAPBEXHLevel0 6 4 2" xfId="22950" xr:uid="{D57B405E-539D-458B-BE04-88EC68494F2B}"/>
    <cellStyle name="SAPBEXHLevel0 6 5" xfId="22945" xr:uid="{963EA5C8-482C-433C-9F7A-D6933F6E20B3}"/>
    <cellStyle name="SAPBEXHLevel0 7" xfId="11572" xr:uid="{00000000-0005-0000-0000-00002B2F0000}"/>
    <cellStyle name="SAPBEXHLevel0 7 2" xfId="11573" xr:uid="{00000000-0005-0000-0000-00002C2F0000}"/>
    <cellStyle name="SAPBEXHLevel0 7 2 2" xfId="11574" xr:uid="{00000000-0005-0000-0000-00002D2F0000}"/>
    <cellStyle name="SAPBEXHLevel0 7 2 2 2" xfId="22953" xr:uid="{B6F7C91F-C4F6-4D84-897D-E274C6FD6205}"/>
    <cellStyle name="SAPBEXHLevel0 7 2 3" xfId="11575" xr:uid="{00000000-0005-0000-0000-00002E2F0000}"/>
    <cellStyle name="SAPBEXHLevel0 7 2 3 2" xfId="22954" xr:uid="{1A2A4962-A790-41D5-8CEB-4AF5A2ED833E}"/>
    <cellStyle name="SAPBEXHLevel0 7 2 4" xfId="22952" xr:uid="{21F2D0A8-6531-4CCD-9B2D-6EE59E5DFAA3}"/>
    <cellStyle name="SAPBEXHLevel0 7 3" xfId="11576" xr:uid="{00000000-0005-0000-0000-00002F2F0000}"/>
    <cellStyle name="SAPBEXHLevel0 7 3 2" xfId="22955" xr:uid="{5D4C1B51-3230-4CB2-865D-CC9E51EF2EC1}"/>
    <cellStyle name="SAPBEXHLevel0 7 4" xfId="11577" xr:uid="{00000000-0005-0000-0000-0000302F0000}"/>
    <cellStyle name="SAPBEXHLevel0 7 4 2" xfId="22956" xr:uid="{77EE36BD-E261-4993-899D-3DFDACAA0102}"/>
    <cellStyle name="SAPBEXHLevel0 7 5" xfId="22951" xr:uid="{7A7E917A-1373-46B5-90BC-A5E9370E46FD}"/>
    <cellStyle name="SAPBEXHLevel0 8" xfId="11578" xr:uid="{00000000-0005-0000-0000-0000312F0000}"/>
    <cellStyle name="SAPBEXHLevel0 8 2" xfId="11579" xr:uid="{00000000-0005-0000-0000-0000322F0000}"/>
    <cellStyle name="SAPBEXHLevel0 8 2 2" xfId="11580" xr:uid="{00000000-0005-0000-0000-0000332F0000}"/>
    <cellStyle name="SAPBEXHLevel0 8 2 2 2" xfId="22959" xr:uid="{A3FED674-89FD-4830-B94E-50AC79720D2A}"/>
    <cellStyle name="SAPBEXHLevel0 8 2 3" xfId="11581" xr:uid="{00000000-0005-0000-0000-0000342F0000}"/>
    <cellStyle name="SAPBEXHLevel0 8 2 3 2" xfId="22960" xr:uid="{9AC9442B-EC97-4510-923F-04FDF0B73744}"/>
    <cellStyle name="SAPBEXHLevel0 8 2 4" xfId="22958" xr:uid="{7E6346AF-1BBD-40CD-A424-E392A10C8BD2}"/>
    <cellStyle name="SAPBEXHLevel0 8 3" xfId="11582" xr:uid="{00000000-0005-0000-0000-0000352F0000}"/>
    <cellStyle name="SAPBEXHLevel0 8 3 2" xfId="22961" xr:uid="{C0BDD442-A955-4630-B357-FD62137E022A}"/>
    <cellStyle name="SAPBEXHLevel0 8 4" xfId="11583" xr:uid="{00000000-0005-0000-0000-0000362F0000}"/>
    <cellStyle name="SAPBEXHLevel0 8 4 2" xfId="22962" xr:uid="{E463CDD8-7770-4007-976D-E15D1F6C9BB0}"/>
    <cellStyle name="SAPBEXHLevel0 8 5" xfId="22957" xr:uid="{98A1A8A7-2A93-4E97-A6E8-BB3E96D954B3}"/>
    <cellStyle name="SAPBEXHLevel0 9" xfId="11584" xr:uid="{00000000-0005-0000-0000-0000372F0000}"/>
    <cellStyle name="SAPBEXHLevel0 9 2" xfId="11585" xr:uid="{00000000-0005-0000-0000-0000382F0000}"/>
    <cellStyle name="SAPBEXHLevel0 9 2 2" xfId="11586" xr:uid="{00000000-0005-0000-0000-0000392F0000}"/>
    <cellStyle name="SAPBEXHLevel0 9 2 2 2" xfId="22965" xr:uid="{95C754BC-C08D-4CAB-806D-36F8028DF2D3}"/>
    <cellStyle name="SAPBEXHLevel0 9 2 3" xfId="11587" xr:uid="{00000000-0005-0000-0000-00003A2F0000}"/>
    <cellStyle name="SAPBEXHLevel0 9 2 3 2" xfId="22966" xr:uid="{4676464E-B56F-488D-89FB-A7584C235CF7}"/>
    <cellStyle name="SAPBEXHLevel0 9 2 4" xfId="22964" xr:uid="{59956569-0B70-483C-8784-921FE5FF4695}"/>
    <cellStyle name="SAPBEXHLevel0 9 3" xfId="11588" xr:uid="{00000000-0005-0000-0000-00003B2F0000}"/>
    <cellStyle name="SAPBEXHLevel0 9 3 2" xfId="22967" xr:uid="{A50C9AF6-5236-4B9D-9468-8F0C1BDDC749}"/>
    <cellStyle name="SAPBEXHLevel0 9 4" xfId="11589" xr:uid="{00000000-0005-0000-0000-00003C2F0000}"/>
    <cellStyle name="SAPBEXHLevel0 9 4 2" xfId="22968" xr:uid="{78CC90F2-495E-4703-8AEC-D0F907595AF7}"/>
    <cellStyle name="SAPBEXHLevel0 9 5" xfId="22963" xr:uid="{74F32B1B-E028-4631-AF20-A7E52E542211}"/>
    <cellStyle name="SAPBEXHLevel0X" xfId="11590" xr:uid="{00000000-0005-0000-0000-00003D2F0000}"/>
    <cellStyle name="SAPBEXHLevel0X 10" xfId="11591" xr:uid="{00000000-0005-0000-0000-00003E2F0000}"/>
    <cellStyle name="SAPBEXHLevel0X 10 2" xfId="11592" xr:uid="{00000000-0005-0000-0000-00003F2F0000}"/>
    <cellStyle name="SAPBEXHLevel0X 10 2 2" xfId="11593" xr:uid="{00000000-0005-0000-0000-0000402F0000}"/>
    <cellStyle name="SAPBEXHLevel0X 10 2 2 2" xfId="22972" xr:uid="{3081D17C-009E-428E-AF03-F6D2F5ED5809}"/>
    <cellStyle name="SAPBEXHLevel0X 10 2 3" xfId="11594" xr:uid="{00000000-0005-0000-0000-0000412F0000}"/>
    <cellStyle name="SAPBEXHLevel0X 10 2 3 2" xfId="22973" xr:uid="{DDC41F0D-579D-4DE4-8C70-B2465340A001}"/>
    <cellStyle name="SAPBEXHLevel0X 10 2 4" xfId="22971" xr:uid="{BA5BA3CD-4FD9-459E-9BE2-1920564F011E}"/>
    <cellStyle name="SAPBEXHLevel0X 10 3" xfId="11595" xr:uid="{00000000-0005-0000-0000-0000422F0000}"/>
    <cellStyle name="SAPBEXHLevel0X 10 3 2" xfId="22974" xr:uid="{4C27B41A-493D-4174-B8A6-8188928A8D42}"/>
    <cellStyle name="SAPBEXHLevel0X 10 4" xfId="11596" xr:uid="{00000000-0005-0000-0000-0000432F0000}"/>
    <cellStyle name="SAPBEXHLevel0X 10 4 2" xfId="22975" xr:uid="{3F255D67-2721-4363-AC84-CCC94D49B6DF}"/>
    <cellStyle name="SAPBEXHLevel0X 10 5" xfId="22970" xr:uid="{CBC6B105-8069-4E41-AFF8-F70859438428}"/>
    <cellStyle name="SAPBEXHLevel0X 11" xfId="11597" xr:uid="{00000000-0005-0000-0000-0000442F0000}"/>
    <cellStyle name="SAPBEXHLevel0X 11 2" xfId="11598" xr:uid="{00000000-0005-0000-0000-0000452F0000}"/>
    <cellStyle name="SAPBEXHLevel0X 11 2 2" xfId="11599" xr:uid="{00000000-0005-0000-0000-0000462F0000}"/>
    <cellStyle name="SAPBEXHLevel0X 11 2 2 2" xfId="22978" xr:uid="{B8CE8EBA-F8D1-43D0-B233-9BB015A1944C}"/>
    <cellStyle name="SAPBEXHLevel0X 11 2 3" xfId="11600" xr:uid="{00000000-0005-0000-0000-0000472F0000}"/>
    <cellStyle name="SAPBEXHLevel0X 11 2 3 2" xfId="22979" xr:uid="{C61B4B4E-1C42-4C2E-A688-45EC05F5C3C9}"/>
    <cellStyle name="SAPBEXHLevel0X 11 2 4" xfId="22977" xr:uid="{EE986D56-5E77-4840-938D-046D1AEB2B3C}"/>
    <cellStyle name="SAPBEXHLevel0X 11 3" xfId="11601" xr:uid="{00000000-0005-0000-0000-0000482F0000}"/>
    <cellStyle name="SAPBEXHLevel0X 11 3 2" xfId="22980" xr:uid="{EB74D4F5-77BC-447D-9BFA-74A03147ECC1}"/>
    <cellStyle name="SAPBEXHLevel0X 11 4" xfId="11602" xr:uid="{00000000-0005-0000-0000-0000492F0000}"/>
    <cellStyle name="SAPBEXHLevel0X 11 4 2" xfId="22981" xr:uid="{2D33F156-01E2-4DF6-8034-6441039F54E4}"/>
    <cellStyle name="SAPBEXHLevel0X 11 5" xfId="22976" xr:uid="{5EE98807-28CC-49A7-A708-49D9BC8BA94C}"/>
    <cellStyle name="SAPBEXHLevel0X 12" xfId="11603" xr:uid="{00000000-0005-0000-0000-00004A2F0000}"/>
    <cellStyle name="SAPBEXHLevel0X 12 2" xfId="11604" xr:uid="{00000000-0005-0000-0000-00004B2F0000}"/>
    <cellStyle name="SAPBEXHLevel0X 12 2 2" xfId="11605" xr:uid="{00000000-0005-0000-0000-00004C2F0000}"/>
    <cellStyle name="SAPBEXHLevel0X 12 2 2 2" xfId="22984" xr:uid="{BFE0A987-8367-4018-97EF-4E2DCECC95CA}"/>
    <cellStyle name="SAPBEXHLevel0X 12 2 3" xfId="11606" xr:uid="{00000000-0005-0000-0000-00004D2F0000}"/>
    <cellStyle name="SAPBEXHLevel0X 12 2 3 2" xfId="22985" xr:uid="{646217E5-9CC7-44C5-8366-5350EC80C56A}"/>
    <cellStyle name="SAPBEXHLevel0X 12 2 4" xfId="22983" xr:uid="{626C34B3-3821-4578-B791-F20967150798}"/>
    <cellStyle name="SAPBEXHLevel0X 12 3" xfId="11607" xr:uid="{00000000-0005-0000-0000-00004E2F0000}"/>
    <cellStyle name="SAPBEXHLevel0X 12 3 2" xfId="22986" xr:uid="{0707A826-B62F-4183-A70C-A4322C0302E7}"/>
    <cellStyle name="SAPBEXHLevel0X 12 4" xfId="11608" xr:uid="{00000000-0005-0000-0000-00004F2F0000}"/>
    <cellStyle name="SAPBEXHLevel0X 12 4 2" xfId="22987" xr:uid="{8259AE11-8F9D-4EB8-A44F-8856B590B514}"/>
    <cellStyle name="SAPBEXHLevel0X 12 5" xfId="22982" xr:uid="{5D860688-145D-4898-8568-6CC3E232F030}"/>
    <cellStyle name="SAPBEXHLevel0X 13" xfId="11609" xr:uid="{00000000-0005-0000-0000-0000502F0000}"/>
    <cellStyle name="SAPBEXHLevel0X 13 2" xfId="11610" xr:uid="{00000000-0005-0000-0000-0000512F0000}"/>
    <cellStyle name="SAPBEXHLevel0X 13 2 2" xfId="11611" xr:uid="{00000000-0005-0000-0000-0000522F0000}"/>
    <cellStyle name="SAPBEXHLevel0X 13 2 2 2" xfId="22990" xr:uid="{44F482B4-7D33-428F-BDEF-ABAC8472416E}"/>
    <cellStyle name="SAPBEXHLevel0X 13 2 3" xfId="11612" xr:uid="{00000000-0005-0000-0000-0000532F0000}"/>
    <cellStyle name="SAPBEXHLevel0X 13 2 3 2" xfId="22991" xr:uid="{4B5854C4-CF27-4E58-B0D0-A5B2AC28A810}"/>
    <cellStyle name="SAPBEXHLevel0X 13 2 4" xfId="22989" xr:uid="{997644B3-9940-453A-B3B2-54B327F2E8D0}"/>
    <cellStyle name="SAPBEXHLevel0X 13 3" xfId="11613" xr:uid="{00000000-0005-0000-0000-0000542F0000}"/>
    <cellStyle name="SAPBEXHLevel0X 13 3 2" xfId="22992" xr:uid="{3024860E-2D1F-404A-A7C2-DDD2162D67A9}"/>
    <cellStyle name="SAPBEXHLevel0X 13 4" xfId="11614" xr:uid="{00000000-0005-0000-0000-0000552F0000}"/>
    <cellStyle name="SAPBEXHLevel0X 13 4 2" xfId="22993" xr:uid="{23B6CF60-E539-4BFB-8DEF-F6354D10FAC0}"/>
    <cellStyle name="SAPBEXHLevel0X 13 5" xfId="22988" xr:uid="{54606243-22DD-497E-84DF-03C3615C0D4E}"/>
    <cellStyle name="SAPBEXHLevel0X 14" xfId="11615" xr:uid="{00000000-0005-0000-0000-0000562F0000}"/>
    <cellStyle name="SAPBEXHLevel0X 14 2" xfId="11616" xr:uid="{00000000-0005-0000-0000-0000572F0000}"/>
    <cellStyle name="SAPBEXHLevel0X 14 2 2" xfId="11617" xr:uid="{00000000-0005-0000-0000-0000582F0000}"/>
    <cellStyle name="SAPBEXHLevel0X 14 2 2 2" xfId="22996" xr:uid="{E8EA7718-9C6F-403D-B658-F5F40A7D7768}"/>
    <cellStyle name="SAPBEXHLevel0X 14 2 3" xfId="11618" xr:uid="{00000000-0005-0000-0000-0000592F0000}"/>
    <cellStyle name="SAPBEXHLevel0X 14 2 3 2" xfId="22997" xr:uid="{B7430FF4-ECE3-43B8-B5CF-7E3C0B1B80F5}"/>
    <cellStyle name="SAPBEXHLevel0X 14 2 4" xfId="22995" xr:uid="{C69E3FCC-75E0-4EBB-AFA4-E8AF795912C1}"/>
    <cellStyle name="SAPBEXHLevel0X 14 3" xfId="11619" xr:uid="{00000000-0005-0000-0000-00005A2F0000}"/>
    <cellStyle name="SAPBEXHLevel0X 14 3 2" xfId="22998" xr:uid="{1D1B17A2-28BC-4951-8B46-362760CE33CA}"/>
    <cellStyle name="SAPBEXHLevel0X 14 4" xfId="11620" xr:uid="{00000000-0005-0000-0000-00005B2F0000}"/>
    <cellStyle name="SAPBEXHLevel0X 14 4 2" xfId="22999" xr:uid="{F06710B7-9B7D-408C-AEEB-3F7477D2A101}"/>
    <cellStyle name="SAPBEXHLevel0X 14 5" xfId="22994" xr:uid="{B3E1FCA9-EB42-45A0-A808-58229238B0A7}"/>
    <cellStyle name="SAPBEXHLevel0X 15" xfId="11621" xr:uid="{00000000-0005-0000-0000-00005C2F0000}"/>
    <cellStyle name="SAPBEXHLevel0X 15 2" xfId="11622" xr:uid="{00000000-0005-0000-0000-00005D2F0000}"/>
    <cellStyle name="SAPBEXHLevel0X 15 2 2" xfId="11623" xr:uid="{00000000-0005-0000-0000-00005E2F0000}"/>
    <cellStyle name="SAPBEXHLevel0X 15 2 2 2" xfId="23002" xr:uid="{0D8D364A-AD33-4EE3-9D6F-D1F7C5ECB33E}"/>
    <cellStyle name="SAPBEXHLevel0X 15 2 3" xfId="11624" xr:uid="{00000000-0005-0000-0000-00005F2F0000}"/>
    <cellStyle name="SAPBEXHLevel0X 15 2 3 2" xfId="23003" xr:uid="{5FA8B063-1B3E-4C28-A730-71FC13528AC7}"/>
    <cellStyle name="SAPBEXHLevel0X 15 2 4" xfId="23001" xr:uid="{54EA65B6-730A-4954-9401-83A16B130671}"/>
    <cellStyle name="SAPBEXHLevel0X 15 3" xfId="11625" xr:uid="{00000000-0005-0000-0000-0000602F0000}"/>
    <cellStyle name="SAPBEXHLevel0X 15 3 2" xfId="23004" xr:uid="{B8144D29-74C8-439A-8377-8996EAEC2C75}"/>
    <cellStyle name="SAPBEXHLevel0X 15 4" xfId="11626" xr:uid="{00000000-0005-0000-0000-0000612F0000}"/>
    <cellStyle name="SAPBEXHLevel0X 15 4 2" xfId="23005" xr:uid="{D74CFFD2-8917-4C24-9204-C4A2151A7488}"/>
    <cellStyle name="SAPBEXHLevel0X 15 5" xfId="23000" xr:uid="{E7A1CCE1-B3D5-4FB3-87EC-226D25048B52}"/>
    <cellStyle name="SAPBEXHLevel0X 16" xfId="11627" xr:uid="{00000000-0005-0000-0000-0000622F0000}"/>
    <cellStyle name="SAPBEXHLevel0X 16 2" xfId="23006" xr:uid="{3C3A6F6E-82AD-444C-BFA8-6C87E74013F2}"/>
    <cellStyle name="SAPBEXHLevel0X 17" xfId="11628" xr:uid="{00000000-0005-0000-0000-0000632F0000}"/>
    <cellStyle name="SAPBEXHLevel0X 17 2" xfId="23007" xr:uid="{3C0E1FC4-FA87-451C-8188-16D0A2626999}"/>
    <cellStyle name="SAPBEXHLevel0X 18" xfId="11629" xr:uid="{00000000-0005-0000-0000-0000642F0000}"/>
    <cellStyle name="SAPBEXHLevel0X 18 2" xfId="23008" xr:uid="{543336EC-3AC2-463E-BD23-09F0FAFEED45}"/>
    <cellStyle name="SAPBEXHLevel0X 19" xfId="11630" xr:uid="{00000000-0005-0000-0000-0000652F0000}"/>
    <cellStyle name="SAPBEXHLevel0X 19 2" xfId="23009" xr:uid="{C4EDCF9C-445F-45CF-8726-06819B293F2E}"/>
    <cellStyle name="SAPBEXHLevel0X 2" xfId="11631" xr:uid="{00000000-0005-0000-0000-0000662F0000}"/>
    <cellStyle name="SAPBEXHLevel0X 2 2" xfId="11632" xr:uid="{00000000-0005-0000-0000-0000672F0000}"/>
    <cellStyle name="SAPBEXHLevel0X 2 2 2" xfId="11633" xr:uid="{00000000-0005-0000-0000-0000682F0000}"/>
    <cellStyle name="SAPBEXHLevel0X 2 2 2 2" xfId="23012" xr:uid="{2B52F21A-42B3-470D-A6FE-8B578F60024D}"/>
    <cellStyle name="SAPBEXHLevel0X 2 2 3" xfId="11634" xr:uid="{00000000-0005-0000-0000-0000692F0000}"/>
    <cellStyle name="SAPBEXHLevel0X 2 2 3 2" xfId="23013" xr:uid="{B6218F64-9734-4FD6-A12D-02F0EDC04261}"/>
    <cellStyle name="SAPBEXHLevel0X 2 2 4" xfId="23011" xr:uid="{C54DBAD9-FB1D-4908-BA31-CBEC8B95CBE6}"/>
    <cellStyle name="SAPBEXHLevel0X 2 3" xfId="11635" xr:uid="{00000000-0005-0000-0000-00006A2F0000}"/>
    <cellStyle name="SAPBEXHLevel0X 2 3 2" xfId="23014" xr:uid="{0D8F10E4-D315-4DD4-8A1D-40EBF1C41939}"/>
    <cellStyle name="SAPBEXHLevel0X 2 4" xfId="11636" xr:uid="{00000000-0005-0000-0000-00006B2F0000}"/>
    <cellStyle name="SAPBEXHLevel0X 2 4 2" xfId="23015" xr:uid="{D4B06C85-D53D-424A-A748-4EBAFEAEA01E}"/>
    <cellStyle name="SAPBEXHLevel0X 2 5" xfId="23010" xr:uid="{E3B9433A-06BD-46B7-8644-8E743C7C50D0}"/>
    <cellStyle name="SAPBEXHLevel0X 20" xfId="15036" xr:uid="{00000000-0005-0000-0000-00006C2F0000}"/>
    <cellStyle name="SAPBEXHLevel0X 20 2" xfId="25766" xr:uid="{6ADE3023-285B-47F6-A1C0-D449B89B17E5}"/>
    <cellStyle name="SAPBEXHLevel0X 21" xfId="22969" xr:uid="{DFA7C949-F671-4C39-881A-AC7F6A5CECFA}"/>
    <cellStyle name="SAPBEXHLevel0X 3" xfId="11637" xr:uid="{00000000-0005-0000-0000-00006D2F0000}"/>
    <cellStyle name="SAPBEXHLevel0X 3 2" xfId="11638" xr:uid="{00000000-0005-0000-0000-00006E2F0000}"/>
    <cellStyle name="SAPBEXHLevel0X 3 2 2" xfId="11639" xr:uid="{00000000-0005-0000-0000-00006F2F0000}"/>
    <cellStyle name="SAPBEXHLevel0X 3 2 2 2" xfId="23018" xr:uid="{989E752B-48FA-4DA8-A4DC-0CD1413ABE2C}"/>
    <cellStyle name="SAPBEXHLevel0X 3 2 3" xfId="11640" xr:uid="{00000000-0005-0000-0000-0000702F0000}"/>
    <cellStyle name="SAPBEXHLevel0X 3 2 3 2" xfId="23019" xr:uid="{0571EB37-C11C-4147-AE05-E9425658592F}"/>
    <cellStyle name="SAPBEXHLevel0X 3 2 4" xfId="23017" xr:uid="{E8A80ADA-3637-4D31-AF20-DA3F38726872}"/>
    <cellStyle name="SAPBEXHLevel0X 3 3" xfId="11641" xr:uid="{00000000-0005-0000-0000-0000712F0000}"/>
    <cellStyle name="SAPBEXHLevel0X 3 3 2" xfId="23020" xr:uid="{BCE69289-21A3-4F07-B0F1-62CF128F3E02}"/>
    <cellStyle name="SAPBEXHLevel0X 3 4" xfId="11642" xr:uid="{00000000-0005-0000-0000-0000722F0000}"/>
    <cellStyle name="SAPBEXHLevel0X 3 4 2" xfId="23021" xr:uid="{DED1C41A-C34E-4CDF-BB0B-14CCC54D9B3C}"/>
    <cellStyle name="SAPBEXHLevel0X 3 5" xfId="23016" xr:uid="{0FA3EA0E-08FF-4A84-B672-6B21960BA1CC}"/>
    <cellStyle name="SAPBEXHLevel0X 4" xfId="11643" xr:uid="{00000000-0005-0000-0000-0000732F0000}"/>
    <cellStyle name="SAPBEXHLevel0X 4 2" xfId="11644" xr:uid="{00000000-0005-0000-0000-0000742F0000}"/>
    <cellStyle name="SAPBEXHLevel0X 4 2 2" xfId="11645" xr:uid="{00000000-0005-0000-0000-0000752F0000}"/>
    <cellStyle name="SAPBEXHLevel0X 4 2 2 2" xfId="23024" xr:uid="{97B19384-8549-47DC-BA17-F28A0E5577ED}"/>
    <cellStyle name="SAPBEXHLevel0X 4 2 3" xfId="11646" xr:uid="{00000000-0005-0000-0000-0000762F0000}"/>
    <cellStyle name="SAPBEXHLevel0X 4 2 3 2" xfId="23025" xr:uid="{7734419F-E496-4E6C-9CF8-CAE63A3191B4}"/>
    <cellStyle name="SAPBEXHLevel0X 4 2 4" xfId="23023" xr:uid="{7E6FBCF1-C437-47AA-9ED9-6AAFAE3DD900}"/>
    <cellStyle name="SAPBEXHLevel0X 4 3" xfId="11647" xr:uid="{00000000-0005-0000-0000-0000772F0000}"/>
    <cellStyle name="SAPBEXHLevel0X 4 3 2" xfId="23026" xr:uid="{FC04352F-A65A-42B3-8FD1-46883D45775D}"/>
    <cellStyle name="SAPBEXHLevel0X 4 4" xfId="11648" xr:uid="{00000000-0005-0000-0000-0000782F0000}"/>
    <cellStyle name="SAPBEXHLevel0X 4 4 2" xfId="23027" xr:uid="{FE435DC0-31A6-4A18-BBAC-2B6543EC6CBE}"/>
    <cellStyle name="SAPBEXHLevel0X 4 5" xfId="23022" xr:uid="{787664D4-6721-422C-B1FE-E0FD87E9248D}"/>
    <cellStyle name="SAPBEXHLevel0X 5" xfId="11649" xr:uid="{00000000-0005-0000-0000-0000792F0000}"/>
    <cellStyle name="SAPBEXHLevel0X 5 2" xfId="11650" xr:uid="{00000000-0005-0000-0000-00007A2F0000}"/>
    <cellStyle name="SAPBEXHLevel0X 5 2 2" xfId="11651" xr:uid="{00000000-0005-0000-0000-00007B2F0000}"/>
    <cellStyle name="SAPBEXHLevel0X 5 2 2 2" xfId="23030" xr:uid="{91973E2D-64B6-4FCC-B58D-AF796C554EE4}"/>
    <cellStyle name="SAPBEXHLevel0X 5 2 3" xfId="11652" xr:uid="{00000000-0005-0000-0000-00007C2F0000}"/>
    <cellStyle name="SAPBEXHLevel0X 5 2 3 2" xfId="23031" xr:uid="{A38AA87E-E8E6-43E1-8C66-F0B879B5099D}"/>
    <cellStyle name="SAPBEXHLevel0X 5 2 4" xfId="23029" xr:uid="{7723C8DB-9F05-43B9-806D-A0DDEE58C54F}"/>
    <cellStyle name="SAPBEXHLevel0X 5 3" xfId="11653" xr:uid="{00000000-0005-0000-0000-00007D2F0000}"/>
    <cellStyle name="SAPBEXHLevel0X 5 3 2" xfId="23032" xr:uid="{9977FE69-964B-495D-AC86-53C2C440D67B}"/>
    <cellStyle name="SAPBEXHLevel0X 5 4" xfId="11654" xr:uid="{00000000-0005-0000-0000-00007E2F0000}"/>
    <cellStyle name="SAPBEXHLevel0X 5 4 2" xfId="23033" xr:uid="{73A952A7-22F3-4FC0-8493-16B935A96CE6}"/>
    <cellStyle name="SAPBEXHLevel0X 5 5" xfId="23028" xr:uid="{3B6F4821-E0A0-498A-8A70-5FB3142F257D}"/>
    <cellStyle name="SAPBEXHLevel0X 6" xfId="11655" xr:uid="{00000000-0005-0000-0000-00007F2F0000}"/>
    <cellStyle name="SAPBEXHLevel0X 6 2" xfId="11656" xr:uid="{00000000-0005-0000-0000-0000802F0000}"/>
    <cellStyle name="SAPBEXHLevel0X 6 2 2" xfId="11657" xr:uid="{00000000-0005-0000-0000-0000812F0000}"/>
    <cellStyle name="SAPBEXHLevel0X 6 2 2 2" xfId="23036" xr:uid="{35803488-00FC-40FB-A739-D827F309A253}"/>
    <cellStyle name="SAPBEXHLevel0X 6 2 3" xfId="11658" xr:uid="{00000000-0005-0000-0000-0000822F0000}"/>
    <cellStyle name="SAPBEXHLevel0X 6 2 3 2" xfId="23037" xr:uid="{071FAAB7-E381-43D7-A01B-D47530468AC6}"/>
    <cellStyle name="SAPBEXHLevel0X 6 2 4" xfId="23035" xr:uid="{360496D9-FBA8-46F6-B052-02AA8E72FE65}"/>
    <cellStyle name="SAPBEXHLevel0X 6 3" xfId="11659" xr:uid="{00000000-0005-0000-0000-0000832F0000}"/>
    <cellStyle name="SAPBEXHLevel0X 6 3 2" xfId="23038" xr:uid="{4420DC2B-5AA2-4B29-95BE-5C638340B8DD}"/>
    <cellStyle name="SAPBEXHLevel0X 6 4" xfId="11660" xr:uid="{00000000-0005-0000-0000-0000842F0000}"/>
    <cellStyle name="SAPBEXHLevel0X 6 4 2" xfId="23039" xr:uid="{FF052C83-94F4-4458-9D98-AF74AE83D71F}"/>
    <cellStyle name="SAPBEXHLevel0X 6 5" xfId="23034" xr:uid="{94D70A21-D205-48E8-A40F-69A02E10F050}"/>
    <cellStyle name="SAPBEXHLevel0X 7" xfId="11661" xr:uid="{00000000-0005-0000-0000-0000852F0000}"/>
    <cellStyle name="SAPBEXHLevel0X 7 2" xfId="11662" xr:uid="{00000000-0005-0000-0000-0000862F0000}"/>
    <cellStyle name="SAPBEXHLevel0X 7 2 2" xfId="11663" xr:uid="{00000000-0005-0000-0000-0000872F0000}"/>
    <cellStyle name="SAPBEXHLevel0X 7 2 2 2" xfId="23042" xr:uid="{D84733E0-08BC-4AF0-AAC7-F457FE0D7AD7}"/>
    <cellStyle name="SAPBEXHLevel0X 7 2 3" xfId="11664" xr:uid="{00000000-0005-0000-0000-0000882F0000}"/>
    <cellStyle name="SAPBEXHLevel0X 7 2 3 2" xfId="23043" xr:uid="{5A0F2934-18FB-44D0-B1AC-CF68B06F19AC}"/>
    <cellStyle name="SAPBEXHLevel0X 7 2 4" xfId="23041" xr:uid="{3E0C64FA-D054-4D31-978B-4D192D11AD11}"/>
    <cellStyle name="SAPBEXHLevel0X 7 3" xfId="11665" xr:uid="{00000000-0005-0000-0000-0000892F0000}"/>
    <cellStyle name="SAPBEXHLevel0X 7 3 2" xfId="23044" xr:uid="{16F8CAFC-FD7E-43DF-BB8A-A436980B4B92}"/>
    <cellStyle name="SAPBEXHLevel0X 7 4" xfId="11666" xr:uid="{00000000-0005-0000-0000-00008A2F0000}"/>
    <cellStyle name="SAPBEXHLevel0X 7 4 2" xfId="23045" xr:uid="{C5739E3D-FCF1-43B8-9115-E6665FC65977}"/>
    <cellStyle name="SAPBEXHLevel0X 7 5" xfId="23040" xr:uid="{932B6177-DCC5-4AC2-B104-34C44061E7D3}"/>
    <cellStyle name="SAPBEXHLevel0X 8" xfId="11667" xr:uid="{00000000-0005-0000-0000-00008B2F0000}"/>
    <cellStyle name="SAPBEXHLevel0X 8 2" xfId="11668" xr:uid="{00000000-0005-0000-0000-00008C2F0000}"/>
    <cellStyle name="SAPBEXHLevel0X 8 2 2" xfId="11669" xr:uid="{00000000-0005-0000-0000-00008D2F0000}"/>
    <cellStyle name="SAPBEXHLevel0X 8 2 2 2" xfId="23048" xr:uid="{AF02BB61-B205-490B-A222-5A765FCAD848}"/>
    <cellStyle name="SAPBEXHLevel0X 8 2 3" xfId="11670" xr:uid="{00000000-0005-0000-0000-00008E2F0000}"/>
    <cellStyle name="SAPBEXHLevel0X 8 2 3 2" xfId="23049" xr:uid="{42AC3EA1-DA12-4A3E-91FD-153B43DCE118}"/>
    <cellStyle name="SAPBEXHLevel0X 8 2 4" xfId="23047" xr:uid="{A9269836-5197-4074-B921-5553053C9385}"/>
    <cellStyle name="SAPBEXHLevel0X 8 3" xfId="11671" xr:uid="{00000000-0005-0000-0000-00008F2F0000}"/>
    <cellStyle name="SAPBEXHLevel0X 8 3 2" xfId="23050" xr:uid="{A5BC52C2-4928-4E73-91A8-54811969AFFC}"/>
    <cellStyle name="SAPBEXHLevel0X 8 4" xfId="11672" xr:uid="{00000000-0005-0000-0000-0000902F0000}"/>
    <cellStyle name="SAPBEXHLevel0X 8 4 2" xfId="23051" xr:uid="{6DF2904A-851A-4D6A-AA6F-9A08C460E2E8}"/>
    <cellStyle name="SAPBEXHLevel0X 8 5" xfId="23046" xr:uid="{C42482D4-71C6-41B9-BF49-844C7B427FE9}"/>
    <cellStyle name="SAPBEXHLevel0X 9" xfId="11673" xr:uid="{00000000-0005-0000-0000-0000912F0000}"/>
    <cellStyle name="SAPBEXHLevel0X 9 2" xfId="11674" xr:uid="{00000000-0005-0000-0000-0000922F0000}"/>
    <cellStyle name="SAPBEXHLevel0X 9 2 2" xfId="11675" xr:uid="{00000000-0005-0000-0000-0000932F0000}"/>
    <cellStyle name="SAPBEXHLevel0X 9 2 2 2" xfId="23054" xr:uid="{9FC233C5-14C2-4E0D-942D-225C72A3F662}"/>
    <cellStyle name="SAPBEXHLevel0X 9 2 3" xfId="11676" xr:uid="{00000000-0005-0000-0000-0000942F0000}"/>
    <cellStyle name="SAPBEXHLevel0X 9 2 3 2" xfId="23055" xr:uid="{32A329A0-9AA0-4D9C-BC1C-214AF40C65F9}"/>
    <cellStyle name="SAPBEXHLevel0X 9 2 4" xfId="23053" xr:uid="{A465D75A-F400-47D6-A20C-66AC7ADCCD5E}"/>
    <cellStyle name="SAPBEXHLevel0X 9 3" xfId="11677" xr:uid="{00000000-0005-0000-0000-0000952F0000}"/>
    <cellStyle name="SAPBEXHLevel0X 9 3 2" xfId="23056" xr:uid="{AACD76B7-DC6F-45C0-9BC8-87F256115345}"/>
    <cellStyle name="SAPBEXHLevel0X 9 4" xfId="11678" xr:uid="{00000000-0005-0000-0000-0000962F0000}"/>
    <cellStyle name="SAPBEXHLevel0X 9 4 2" xfId="23057" xr:uid="{939A26E3-68DD-49FA-A804-15B3151F1D07}"/>
    <cellStyle name="SAPBEXHLevel0X 9 5" xfId="23052" xr:uid="{BB764E95-4ADF-4EEA-A5D3-100C7B967C02}"/>
    <cellStyle name="SAPBEXHLevel1" xfId="11679" xr:uid="{00000000-0005-0000-0000-0000972F0000}"/>
    <cellStyle name="SAPBEXHLevel1 10" xfId="11680" xr:uid="{00000000-0005-0000-0000-0000982F0000}"/>
    <cellStyle name="SAPBEXHLevel1 10 2" xfId="11681" xr:uid="{00000000-0005-0000-0000-0000992F0000}"/>
    <cellStyle name="SAPBEXHLevel1 10 2 2" xfId="11682" xr:uid="{00000000-0005-0000-0000-00009A2F0000}"/>
    <cellStyle name="SAPBEXHLevel1 10 2 2 2" xfId="23061" xr:uid="{9AEF9155-7E56-4B0C-A348-10D53E776527}"/>
    <cellStyle name="SAPBEXHLevel1 10 2 3" xfId="11683" xr:uid="{00000000-0005-0000-0000-00009B2F0000}"/>
    <cellStyle name="SAPBEXHLevel1 10 2 3 2" xfId="23062" xr:uid="{8BFDB107-1722-4AD2-AF06-BD9DEA0A8D0A}"/>
    <cellStyle name="SAPBEXHLevel1 10 2 4" xfId="23060" xr:uid="{597CBAE1-3F96-4C60-BDEC-AF62193C7B67}"/>
    <cellStyle name="SAPBEXHLevel1 10 3" xfId="11684" xr:uid="{00000000-0005-0000-0000-00009C2F0000}"/>
    <cellStyle name="SAPBEXHLevel1 10 3 2" xfId="23063" xr:uid="{7F21EF92-FC84-474A-93DA-27A273A95BAC}"/>
    <cellStyle name="SAPBEXHLevel1 10 4" xfId="11685" xr:uid="{00000000-0005-0000-0000-00009D2F0000}"/>
    <cellStyle name="SAPBEXHLevel1 10 4 2" xfId="23064" xr:uid="{10F77D4B-093E-4753-8113-14AAE63ABDD8}"/>
    <cellStyle name="SAPBEXHLevel1 10 5" xfId="23059" xr:uid="{3F79E624-1E28-40A3-B72E-56D2A905EC84}"/>
    <cellStyle name="SAPBEXHLevel1 11" xfId="11686" xr:uid="{00000000-0005-0000-0000-00009E2F0000}"/>
    <cellStyle name="SAPBEXHLevel1 11 2" xfId="11687" xr:uid="{00000000-0005-0000-0000-00009F2F0000}"/>
    <cellStyle name="SAPBEXHLevel1 11 2 2" xfId="11688" xr:uid="{00000000-0005-0000-0000-0000A02F0000}"/>
    <cellStyle name="SAPBEXHLevel1 11 2 2 2" xfId="23067" xr:uid="{7EF7E4A3-A6C0-4198-8E51-CF71E3363B11}"/>
    <cellStyle name="SAPBEXHLevel1 11 2 3" xfId="11689" xr:uid="{00000000-0005-0000-0000-0000A12F0000}"/>
    <cellStyle name="SAPBEXHLevel1 11 2 3 2" xfId="23068" xr:uid="{CD9B30E1-8F54-4A09-ADD0-C49D3320B74F}"/>
    <cellStyle name="SAPBEXHLevel1 11 2 4" xfId="23066" xr:uid="{6398C729-8F1D-4A5A-A83E-94285216E7DA}"/>
    <cellStyle name="SAPBEXHLevel1 11 3" xfId="11690" xr:uid="{00000000-0005-0000-0000-0000A22F0000}"/>
    <cellStyle name="SAPBEXHLevel1 11 3 2" xfId="23069" xr:uid="{D44891A9-27C0-40E8-9108-0C5DAA38D01B}"/>
    <cellStyle name="SAPBEXHLevel1 11 4" xfId="11691" xr:uid="{00000000-0005-0000-0000-0000A32F0000}"/>
    <cellStyle name="SAPBEXHLevel1 11 4 2" xfId="23070" xr:uid="{8A531E63-6343-4AD9-9B11-1BEA3D3B906D}"/>
    <cellStyle name="SAPBEXHLevel1 11 5" xfId="23065" xr:uid="{12113164-6C27-4DC6-877C-5C87247CBD49}"/>
    <cellStyle name="SAPBEXHLevel1 12" xfId="11692" xr:uid="{00000000-0005-0000-0000-0000A42F0000}"/>
    <cellStyle name="SAPBEXHLevel1 12 2" xfId="11693" xr:uid="{00000000-0005-0000-0000-0000A52F0000}"/>
    <cellStyle name="SAPBEXHLevel1 12 2 2" xfId="11694" xr:uid="{00000000-0005-0000-0000-0000A62F0000}"/>
    <cellStyle name="SAPBEXHLevel1 12 2 2 2" xfId="23073" xr:uid="{734312DF-DA2A-4D7A-882E-7A8E36E91570}"/>
    <cellStyle name="SAPBEXHLevel1 12 2 3" xfId="11695" xr:uid="{00000000-0005-0000-0000-0000A72F0000}"/>
    <cellStyle name="SAPBEXHLevel1 12 2 3 2" xfId="23074" xr:uid="{C9B12C21-1603-482F-8850-8323F13F3040}"/>
    <cellStyle name="SAPBEXHLevel1 12 2 4" xfId="23072" xr:uid="{FB8D254A-9B9A-4A42-A5DA-025F6133FDD0}"/>
    <cellStyle name="SAPBEXHLevel1 12 3" xfId="11696" xr:uid="{00000000-0005-0000-0000-0000A82F0000}"/>
    <cellStyle name="SAPBEXHLevel1 12 3 2" xfId="23075" xr:uid="{0316DAC9-1315-4AA7-96A4-9C89F0899D27}"/>
    <cellStyle name="SAPBEXHLevel1 12 4" xfId="11697" xr:uid="{00000000-0005-0000-0000-0000A92F0000}"/>
    <cellStyle name="SAPBEXHLevel1 12 4 2" xfId="23076" xr:uid="{9A5F5003-EF40-4A0C-8F1A-E98B4F918B49}"/>
    <cellStyle name="SAPBEXHLevel1 12 5" xfId="23071" xr:uid="{5F74F360-99E5-4C9D-A126-F024E7963EDF}"/>
    <cellStyle name="SAPBEXHLevel1 13" xfId="11698" xr:uid="{00000000-0005-0000-0000-0000AA2F0000}"/>
    <cellStyle name="SAPBEXHLevel1 13 2" xfId="11699" xr:uid="{00000000-0005-0000-0000-0000AB2F0000}"/>
    <cellStyle name="SAPBEXHLevel1 13 2 2" xfId="11700" xr:uid="{00000000-0005-0000-0000-0000AC2F0000}"/>
    <cellStyle name="SAPBEXHLevel1 13 2 2 2" xfId="23079" xr:uid="{CCD6FC8F-A2EC-4389-9B8E-4FC4FB135B0E}"/>
    <cellStyle name="SAPBEXHLevel1 13 2 3" xfId="11701" xr:uid="{00000000-0005-0000-0000-0000AD2F0000}"/>
    <cellStyle name="SAPBEXHLevel1 13 2 3 2" xfId="23080" xr:uid="{CF7988F8-F8F5-4072-9164-5F8E98407586}"/>
    <cellStyle name="SAPBEXHLevel1 13 2 4" xfId="23078" xr:uid="{E9134DA7-E22C-421B-8F1A-E4109EF121FE}"/>
    <cellStyle name="SAPBEXHLevel1 13 3" xfId="11702" xr:uid="{00000000-0005-0000-0000-0000AE2F0000}"/>
    <cellStyle name="SAPBEXHLevel1 13 3 2" xfId="23081" xr:uid="{C6C8CF77-1393-46B2-8E74-335BC37A6786}"/>
    <cellStyle name="SAPBEXHLevel1 13 4" xfId="11703" xr:uid="{00000000-0005-0000-0000-0000AF2F0000}"/>
    <cellStyle name="SAPBEXHLevel1 13 4 2" xfId="23082" xr:uid="{A898D84E-7B59-4AB4-ABD8-CB80E9CCACD7}"/>
    <cellStyle name="SAPBEXHLevel1 13 5" xfId="23077" xr:uid="{B45A1DC6-B5B4-4A9E-B25F-951A1760DD9E}"/>
    <cellStyle name="SAPBEXHLevel1 14" xfId="11704" xr:uid="{00000000-0005-0000-0000-0000B02F0000}"/>
    <cellStyle name="SAPBEXHLevel1 14 2" xfId="11705" xr:uid="{00000000-0005-0000-0000-0000B12F0000}"/>
    <cellStyle name="SAPBEXHLevel1 14 2 2" xfId="11706" xr:uid="{00000000-0005-0000-0000-0000B22F0000}"/>
    <cellStyle name="SAPBEXHLevel1 14 2 2 2" xfId="23085" xr:uid="{96FACF01-2146-406A-89EB-7AA7DCC69011}"/>
    <cellStyle name="SAPBEXHLevel1 14 2 3" xfId="11707" xr:uid="{00000000-0005-0000-0000-0000B32F0000}"/>
    <cellStyle name="SAPBEXHLevel1 14 2 3 2" xfId="23086" xr:uid="{EA5B39AA-A4A2-48C9-843B-2D6D551FE51D}"/>
    <cellStyle name="SAPBEXHLevel1 14 2 4" xfId="23084" xr:uid="{35F39D47-40F8-4868-A0D1-66F68FCE90EE}"/>
    <cellStyle name="SAPBEXHLevel1 14 3" xfId="11708" xr:uid="{00000000-0005-0000-0000-0000B42F0000}"/>
    <cellStyle name="SAPBEXHLevel1 14 3 2" xfId="23087" xr:uid="{8A5AB95E-718A-4CB2-926C-8FD6C7AA3197}"/>
    <cellStyle name="SAPBEXHLevel1 14 4" xfId="11709" xr:uid="{00000000-0005-0000-0000-0000B52F0000}"/>
    <cellStyle name="SAPBEXHLevel1 14 4 2" xfId="23088" xr:uid="{4414F0A9-414B-4AC3-A257-8E568CA245BE}"/>
    <cellStyle name="SAPBEXHLevel1 14 5" xfId="23083" xr:uid="{301B3258-DE6B-4D6E-8B9C-4FAA73F3D56A}"/>
    <cellStyle name="SAPBEXHLevel1 15" xfId="11710" xr:uid="{00000000-0005-0000-0000-0000B62F0000}"/>
    <cellStyle name="SAPBEXHLevel1 15 2" xfId="11711" xr:uid="{00000000-0005-0000-0000-0000B72F0000}"/>
    <cellStyle name="SAPBEXHLevel1 15 2 2" xfId="11712" xr:uid="{00000000-0005-0000-0000-0000B82F0000}"/>
    <cellStyle name="SAPBEXHLevel1 15 2 2 2" xfId="23091" xr:uid="{AF814818-E555-43D5-8669-64C37652B111}"/>
    <cellStyle name="SAPBEXHLevel1 15 2 3" xfId="11713" xr:uid="{00000000-0005-0000-0000-0000B92F0000}"/>
    <cellStyle name="SAPBEXHLevel1 15 2 3 2" xfId="23092" xr:uid="{A5EE3F6E-18E3-43FD-B844-7831D3030042}"/>
    <cellStyle name="SAPBEXHLevel1 15 2 4" xfId="23090" xr:uid="{6A1D077A-BF33-445F-B7D1-6E7C6379B59A}"/>
    <cellStyle name="SAPBEXHLevel1 15 3" xfId="11714" xr:uid="{00000000-0005-0000-0000-0000BA2F0000}"/>
    <cellStyle name="SAPBEXHLevel1 15 3 2" xfId="23093" xr:uid="{335BBB8F-8B6F-4D6F-8153-708B7A2026FC}"/>
    <cellStyle name="SAPBEXHLevel1 15 4" xfId="11715" xr:uid="{00000000-0005-0000-0000-0000BB2F0000}"/>
    <cellStyle name="SAPBEXHLevel1 15 4 2" xfId="23094" xr:uid="{489D0D96-A95C-4A8A-A016-E305790184CF}"/>
    <cellStyle name="SAPBEXHLevel1 15 5" xfId="23089" xr:uid="{4AA6B8D2-8D3F-4C5B-A453-3E2AF1E3C75C}"/>
    <cellStyle name="SAPBEXHLevel1 16" xfId="11716" xr:uid="{00000000-0005-0000-0000-0000BC2F0000}"/>
    <cellStyle name="SAPBEXHLevel1 16 2" xfId="23095" xr:uid="{5BC6E273-AFC6-4D77-B2FA-66F61AF91E71}"/>
    <cellStyle name="SAPBEXHLevel1 17" xfId="11717" xr:uid="{00000000-0005-0000-0000-0000BD2F0000}"/>
    <cellStyle name="SAPBEXHLevel1 17 2" xfId="23096" xr:uid="{F444EA85-C7E8-4E05-87DA-7A75A5F76ADC}"/>
    <cellStyle name="SAPBEXHLevel1 18" xfId="11718" xr:uid="{00000000-0005-0000-0000-0000BE2F0000}"/>
    <cellStyle name="SAPBEXHLevel1 18 2" xfId="23097" xr:uid="{905DD9A9-0D8F-4A82-8A68-FC44E1E7C2AB}"/>
    <cellStyle name="SAPBEXHLevel1 19" xfId="11719" xr:uid="{00000000-0005-0000-0000-0000BF2F0000}"/>
    <cellStyle name="SAPBEXHLevel1 19 2" xfId="23098" xr:uid="{0EE914F5-20D6-4D7E-9A81-17E01CA2085B}"/>
    <cellStyle name="SAPBEXHLevel1 2" xfId="11720" xr:uid="{00000000-0005-0000-0000-0000C02F0000}"/>
    <cellStyle name="SAPBEXHLevel1 2 2" xfId="11721" xr:uid="{00000000-0005-0000-0000-0000C12F0000}"/>
    <cellStyle name="SAPBEXHLevel1 2 2 2" xfId="11722" xr:uid="{00000000-0005-0000-0000-0000C22F0000}"/>
    <cellStyle name="SAPBEXHLevel1 2 2 2 2" xfId="23101" xr:uid="{FE3075E1-FD50-4C12-8F87-AC4549422F36}"/>
    <cellStyle name="SAPBEXHLevel1 2 2 3" xfId="11723" xr:uid="{00000000-0005-0000-0000-0000C32F0000}"/>
    <cellStyle name="SAPBEXHLevel1 2 2 3 2" xfId="23102" xr:uid="{D6FF03BA-783F-4F6E-9465-FF29FF8E2AE7}"/>
    <cellStyle name="SAPBEXHLevel1 2 2 4" xfId="23100" xr:uid="{E1B4C2A5-4F09-4509-B26B-F37E411D1CE7}"/>
    <cellStyle name="SAPBEXHLevel1 2 3" xfId="11724" xr:uid="{00000000-0005-0000-0000-0000C42F0000}"/>
    <cellStyle name="SAPBEXHLevel1 2 3 2" xfId="23103" xr:uid="{2330C9EF-CC6A-4C7B-99EB-74C36D98D339}"/>
    <cellStyle name="SAPBEXHLevel1 2 4" xfId="11725" xr:uid="{00000000-0005-0000-0000-0000C52F0000}"/>
    <cellStyle name="SAPBEXHLevel1 2 4 2" xfId="23104" xr:uid="{3E15CF18-A700-4D05-AAF7-CCA5992221D0}"/>
    <cellStyle name="SAPBEXHLevel1 2 5" xfId="23099" xr:uid="{F0733CC3-051A-47A0-8118-7614D8624BC2}"/>
    <cellStyle name="SAPBEXHLevel1 20" xfId="15037" xr:uid="{00000000-0005-0000-0000-0000C62F0000}"/>
    <cellStyle name="SAPBEXHLevel1 20 2" xfId="25767" xr:uid="{BDC9E081-DA91-423A-AE6A-D9D8D7EE7274}"/>
    <cellStyle name="SAPBEXHLevel1 21" xfId="23058" xr:uid="{8B24A643-6265-4510-878A-4284852DA84D}"/>
    <cellStyle name="SAPBEXHLevel1 3" xfId="11726" xr:uid="{00000000-0005-0000-0000-0000C72F0000}"/>
    <cellStyle name="SAPBEXHLevel1 3 2" xfId="11727" xr:uid="{00000000-0005-0000-0000-0000C82F0000}"/>
    <cellStyle name="SAPBEXHLevel1 3 2 2" xfId="11728" xr:uid="{00000000-0005-0000-0000-0000C92F0000}"/>
    <cellStyle name="SAPBEXHLevel1 3 2 2 2" xfId="23107" xr:uid="{B3F9931F-74ED-4C18-9CB1-E23FBFEC02B4}"/>
    <cellStyle name="SAPBEXHLevel1 3 2 3" xfId="11729" xr:uid="{00000000-0005-0000-0000-0000CA2F0000}"/>
    <cellStyle name="SAPBEXHLevel1 3 2 3 2" xfId="23108" xr:uid="{98965CA1-6FE0-45BC-9263-FADEB5B4EB63}"/>
    <cellStyle name="SAPBEXHLevel1 3 2 4" xfId="23106" xr:uid="{152BB00C-57AA-42DC-BF0C-3FC643F29A68}"/>
    <cellStyle name="SAPBEXHLevel1 3 3" xfId="11730" xr:uid="{00000000-0005-0000-0000-0000CB2F0000}"/>
    <cellStyle name="SAPBEXHLevel1 3 3 2" xfId="23109" xr:uid="{7DC4B94B-0AB3-4682-8FB0-69A01FC176F0}"/>
    <cellStyle name="SAPBEXHLevel1 3 4" xfId="11731" xr:uid="{00000000-0005-0000-0000-0000CC2F0000}"/>
    <cellStyle name="SAPBEXHLevel1 3 4 2" xfId="23110" xr:uid="{364576EF-0E2F-481C-A544-EC6659969711}"/>
    <cellStyle name="SAPBEXHLevel1 3 5" xfId="23105" xr:uid="{A118B2AF-6D19-433D-83CF-4A219164E8BF}"/>
    <cellStyle name="SAPBEXHLevel1 4" xfId="11732" xr:uid="{00000000-0005-0000-0000-0000CD2F0000}"/>
    <cellStyle name="SAPBEXHLevel1 4 2" xfId="11733" xr:uid="{00000000-0005-0000-0000-0000CE2F0000}"/>
    <cellStyle name="SAPBEXHLevel1 4 2 2" xfId="11734" xr:uid="{00000000-0005-0000-0000-0000CF2F0000}"/>
    <cellStyle name="SAPBEXHLevel1 4 2 2 2" xfId="23113" xr:uid="{767A8953-2741-43C2-9604-57158877F13D}"/>
    <cellStyle name="SAPBEXHLevel1 4 2 3" xfId="11735" xr:uid="{00000000-0005-0000-0000-0000D02F0000}"/>
    <cellStyle name="SAPBEXHLevel1 4 2 3 2" xfId="23114" xr:uid="{BCCFFC3F-1230-4340-A3DE-5372E5EDBA99}"/>
    <cellStyle name="SAPBEXHLevel1 4 2 4" xfId="23112" xr:uid="{300562D2-717A-426A-85CB-C609466EB0B8}"/>
    <cellStyle name="SAPBEXHLevel1 4 3" xfId="11736" xr:uid="{00000000-0005-0000-0000-0000D12F0000}"/>
    <cellStyle name="SAPBEXHLevel1 4 3 2" xfId="23115" xr:uid="{4DF3FF1F-9EF1-4DD9-AA68-4B722369ACDA}"/>
    <cellStyle name="SAPBEXHLevel1 4 4" xfId="11737" xr:uid="{00000000-0005-0000-0000-0000D22F0000}"/>
    <cellStyle name="SAPBEXHLevel1 4 4 2" xfId="23116" xr:uid="{C80B9C96-18CE-401B-866E-15AF08BBF17E}"/>
    <cellStyle name="SAPBEXHLevel1 4 5" xfId="23111" xr:uid="{1911DBDF-7AF1-4035-A262-B54F786CEB1B}"/>
    <cellStyle name="SAPBEXHLevel1 5" xfId="11738" xr:uid="{00000000-0005-0000-0000-0000D32F0000}"/>
    <cellStyle name="SAPBEXHLevel1 5 2" xfId="11739" xr:uid="{00000000-0005-0000-0000-0000D42F0000}"/>
    <cellStyle name="SAPBEXHLevel1 5 2 2" xfId="11740" xr:uid="{00000000-0005-0000-0000-0000D52F0000}"/>
    <cellStyle name="SAPBEXHLevel1 5 2 2 2" xfId="23119" xr:uid="{323439F0-7F6B-4E2C-ACAE-CCAAB7721075}"/>
    <cellStyle name="SAPBEXHLevel1 5 2 3" xfId="11741" xr:uid="{00000000-0005-0000-0000-0000D62F0000}"/>
    <cellStyle name="SAPBEXHLevel1 5 2 3 2" xfId="23120" xr:uid="{E4562A05-2694-40E1-B4C2-4C91D1B4756A}"/>
    <cellStyle name="SAPBEXHLevel1 5 2 4" xfId="23118" xr:uid="{21535C37-1CC7-4CE2-8C9E-E258219C9784}"/>
    <cellStyle name="SAPBEXHLevel1 5 3" xfId="11742" xr:uid="{00000000-0005-0000-0000-0000D72F0000}"/>
    <cellStyle name="SAPBEXHLevel1 5 3 2" xfId="23121" xr:uid="{AB3FF5BF-DFA1-4289-9357-D5CE2803EC0C}"/>
    <cellStyle name="SAPBEXHLevel1 5 4" xfId="11743" xr:uid="{00000000-0005-0000-0000-0000D82F0000}"/>
    <cellStyle name="SAPBEXHLevel1 5 4 2" xfId="23122" xr:uid="{961A0719-47D5-467C-ABC7-38441C52BA64}"/>
    <cellStyle name="SAPBEXHLevel1 5 5" xfId="23117" xr:uid="{0B76E17B-EEC8-4BE9-9A82-D4546A9EFC5B}"/>
    <cellStyle name="SAPBEXHLevel1 6" xfId="11744" xr:uid="{00000000-0005-0000-0000-0000D92F0000}"/>
    <cellStyle name="SAPBEXHLevel1 6 2" xfId="11745" xr:uid="{00000000-0005-0000-0000-0000DA2F0000}"/>
    <cellStyle name="SAPBEXHLevel1 6 2 2" xfId="11746" xr:uid="{00000000-0005-0000-0000-0000DB2F0000}"/>
    <cellStyle name="SAPBEXHLevel1 6 2 2 2" xfId="23125" xr:uid="{116681D1-7F56-4B53-9A41-6AAE7B79D1FF}"/>
    <cellStyle name="SAPBEXHLevel1 6 2 3" xfId="11747" xr:uid="{00000000-0005-0000-0000-0000DC2F0000}"/>
    <cellStyle name="SAPBEXHLevel1 6 2 3 2" xfId="23126" xr:uid="{74A1E528-9B03-4A3C-ADEB-EB5DC749D001}"/>
    <cellStyle name="SAPBEXHLevel1 6 2 4" xfId="23124" xr:uid="{411A61C4-1865-4F55-91DC-6DEFF70C7D20}"/>
    <cellStyle name="SAPBEXHLevel1 6 3" xfId="11748" xr:uid="{00000000-0005-0000-0000-0000DD2F0000}"/>
    <cellStyle name="SAPBEXHLevel1 6 3 2" xfId="23127" xr:uid="{4D900DD3-6B8C-48AB-AD4A-73F227171F8B}"/>
    <cellStyle name="SAPBEXHLevel1 6 4" xfId="11749" xr:uid="{00000000-0005-0000-0000-0000DE2F0000}"/>
    <cellStyle name="SAPBEXHLevel1 6 4 2" xfId="23128" xr:uid="{B5B4094C-2BED-4B97-975B-57E136A9A41D}"/>
    <cellStyle name="SAPBEXHLevel1 6 5" xfId="23123" xr:uid="{1130342B-5CD7-473E-A232-F501313676A0}"/>
    <cellStyle name="SAPBEXHLevel1 7" xfId="11750" xr:uid="{00000000-0005-0000-0000-0000DF2F0000}"/>
    <cellStyle name="SAPBEXHLevel1 7 2" xfId="11751" xr:uid="{00000000-0005-0000-0000-0000E02F0000}"/>
    <cellStyle name="SAPBEXHLevel1 7 2 2" xfId="11752" xr:uid="{00000000-0005-0000-0000-0000E12F0000}"/>
    <cellStyle name="SAPBEXHLevel1 7 2 2 2" xfId="23131" xr:uid="{FF3BDF33-7DD4-44C9-9037-8CF203C7E636}"/>
    <cellStyle name="SAPBEXHLevel1 7 2 3" xfId="11753" xr:uid="{00000000-0005-0000-0000-0000E22F0000}"/>
    <cellStyle name="SAPBEXHLevel1 7 2 3 2" xfId="23132" xr:uid="{186BCBAB-3A0F-4AA2-A610-9681FAEEB116}"/>
    <cellStyle name="SAPBEXHLevel1 7 2 4" xfId="23130" xr:uid="{68D9D8DE-B7A9-4F95-A05D-6D935132E4FF}"/>
    <cellStyle name="SAPBEXHLevel1 7 3" xfId="11754" xr:uid="{00000000-0005-0000-0000-0000E32F0000}"/>
    <cellStyle name="SAPBEXHLevel1 7 3 2" xfId="23133" xr:uid="{6AD659C0-622C-4795-B5D4-197E9C4D5D95}"/>
    <cellStyle name="SAPBEXHLevel1 7 4" xfId="11755" xr:uid="{00000000-0005-0000-0000-0000E42F0000}"/>
    <cellStyle name="SAPBEXHLevel1 7 4 2" xfId="23134" xr:uid="{13E31667-568A-4F8A-AA8E-7A053DA2842F}"/>
    <cellStyle name="SAPBEXHLevel1 7 5" xfId="23129" xr:uid="{AB3C0B88-89A2-4C53-A162-A5FC925CD4CD}"/>
    <cellStyle name="SAPBEXHLevel1 8" xfId="11756" xr:uid="{00000000-0005-0000-0000-0000E52F0000}"/>
    <cellStyle name="SAPBEXHLevel1 8 2" xfId="11757" xr:uid="{00000000-0005-0000-0000-0000E62F0000}"/>
    <cellStyle name="SAPBEXHLevel1 8 2 2" xfId="11758" xr:uid="{00000000-0005-0000-0000-0000E72F0000}"/>
    <cellStyle name="SAPBEXHLevel1 8 2 2 2" xfId="23137" xr:uid="{FF1B09D9-6AAE-44C7-BA59-14F9A700582A}"/>
    <cellStyle name="SAPBEXHLevel1 8 2 3" xfId="11759" xr:uid="{00000000-0005-0000-0000-0000E82F0000}"/>
    <cellStyle name="SAPBEXHLevel1 8 2 3 2" xfId="23138" xr:uid="{28ED5D40-59A1-49A1-91A1-93CCC6A133C8}"/>
    <cellStyle name="SAPBEXHLevel1 8 2 4" xfId="23136" xr:uid="{2C08B39C-9625-48BB-A0DB-6B0FA362E4EC}"/>
    <cellStyle name="SAPBEXHLevel1 8 3" xfId="11760" xr:uid="{00000000-0005-0000-0000-0000E92F0000}"/>
    <cellStyle name="SAPBEXHLevel1 8 3 2" xfId="23139" xr:uid="{0A6FD4F8-FBA9-42C7-9547-6DE70ABA7A42}"/>
    <cellStyle name="SAPBEXHLevel1 8 4" xfId="11761" xr:uid="{00000000-0005-0000-0000-0000EA2F0000}"/>
    <cellStyle name="SAPBEXHLevel1 8 4 2" xfId="23140" xr:uid="{87228CD8-AB1E-423B-95C3-7907ED23EFDE}"/>
    <cellStyle name="SAPBEXHLevel1 8 5" xfId="23135" xr:uid="{9A97DE9E-7E24-4AF2-A1FD-EE03B8B7DB5B}"/>
    <cellStyle name="SAPBEXHLevel1 9" xfId="11762" xr:uid="{00000000-0005-0000-0000-0000EB2F0000}"/>
    <cellStyle name="SAPBEXHLevel1 9 2" xfId="11763" xr:uid="{00000000-0005-0000-0000-0000EC2F0000}"/>
    <cellStyle name="SAPBEXHLevel1 9 2 2" xfId="11764" xr:uid="{00000000-0005-0000-0000-0000ED2F0000}"/>
    <cellStyle name="SAPBEXHLevel1 9 2 2 2" xfId="23143" xr:uid="{0AE2FB3C-8987-4BC4-A7B0-565BFD22E9AB}"/>
    <cellStyle name="SAPBEXHLevel1 9 2 3" xfId="11765" xr:uid="{00000000-0005-0000-0000-0000EE2F0000}"/>
    <cellStyle name="SAPBEXHLevel1 9 2 3 2" xfId="23144" xr:uid="{C8662E21-C544-4253-B1D7-83D2A99E3FF8}"/>
    <cellStyle name="SAPBEXHLevel1 9 2 4" xfId="23142" xr:uid="{CC03DFEF-F220-441D-A2AC-7BBC29C9F2B6}"/>
    <cellStyle name="SAPBEXHLevel1 9 3" xfId="11766" xr:uid="{00000000-0005-0000-0000-0000EF2F0000}"/>
    <cellStyle name="SAPBEXHLevel1 9 3 2" xfId="23145" xr:uid="{39BF85FB-ADC8-4448-AC1E-21209A68F5FF}"/>
    <cellStyle name="SAPBEXHLevel1 9 4" xfId="11767" xr:uid="{00000000-0005-0000-0000-0000F02F0000}"/>
    <cellStyle name="SAPBEXHLevel1 9 4 2" xfId="23146" xr:uid="{DF404529-4C02-4F59-8875-B773AD15E80B}"/>
    <cellStyle name="SAPBEXHLevel1 9 5" xfId="23141" xr:uid="{FF930C3A-2605-41C4-AFD8-09E9D6A09A7E}"/>
    <cellStyle name="SAPBEXHLevel1X" xfId="11768" xr:uid="{00000000-0005-0000-0000-0000F12F0000}"/>
    <cellStyle name="SAPBEXHLevel1X 10" xfId="11769" xr:uid="{00000000-0005-0000-0000-0000F22F0000}"/>
    <cellStyle name="SAPBEXHLevel1X 10 2" xfId="11770" xr:uid="{00000000-0005-0000-0000-0000F32F0000}"/>
    <cellStyle name="SAPBEXHLevel1X 10 2 2" xfId="11771" xr:uid="{00000000-0005-0000-0000-0000F42F0000}"/>
    <cellStyle name="SAPBEXHLevel1X 10 2 2 2" xfId="23150" xr:uid="{96986168-9050-4767-854A-D3E46657E7B3}"/>
    <cellStyle name="SAPBEXHLevel1X 10 2 3" xfId="11772" xr:uid="{00000000-0005-0000-0000-0000F52F0000}"/>
    <cellStyle name="SAPBEXHLevel1X 10 2 3 2" xfId="23151" xr:uid="{E20055AB-4CC7-40E5-9E34-F2CF46CF49C2}"/>
    <cellStyle name="SAPBEXHLevel1X 10 2 4" xfId="23149" xr:uid="{C678D818-5332-4A80-BEB3-354B0C24F496}"/>
    <cellStyle name="SAPBEXHLevel1X 10 3" xfId="11773" xr:uid="{00000000-0005-0000-0000-0000F62F0000}"/>
    <cellStyle name="SAPBEXHLevel1X 10 3 2" xfId="23152" xr:uid="{E8063826-D207-4DA5-BF59-70D005D7F45A}"/>
    <cellStyle name="SAPBEXHLevel1X 10 4" xfId="11774" xr:uid="{00000000-0005-0000-0000-0000F72F0000}"/>
    <cellStyle name="SAPBEXHLevel1X 10 4 2" xfId="23153" xr:uid="{E83FB62D-460B-46E9-A563-882BC7C26C61}"/>
    <cellStyle name="SAPBEXHLevel1X 10 5" xfId="23148" xr:uid="{91CEC1B0-FECD-47B7-9D04-B02DAB8CD051}"/>
    <cellStyle name="SAPBEXHLevel1X 11" xfId="11775" xr:uid="{00000000-0005-0000-0000-0000F82F0000}"/>
    <cellStyle name="SAPBEXHLevel1X 11 2" xfId="11776" xr:uid="{00000000-0005-0000-0000-0000F92F0000}"/>
    <cellStyle name="SAPBEXHLevel1X 11 2 2" xfId="11777" xr:uid="{00000000-0005-0000-0000-0000FA2F0000}"/>
    <cellStyle name="SAPBEXHLevel1X 11 2 2 2" xfId="23156" xr:uid="{6030443D-02C3-43A8-8128-7014683D22F2}"/>
    <cellStyle name="SAPBEXHLevel1X 11 2 3" xfId="11778" xr:uid="{00000000-0005-0000-0000-0000FB2F0000}"/>
    <cellStyle name="SAPBEXHLevel1X 11 2 3 2" xfId="23157" xr:uid="{4D502819-606F-4059-9318-BD0DC7A915AC}"/>
    <cellStyle name="SAPBEXHLevel1X 11 2 4" xfId="23155" xr:uid="{03A6E77A-3330-480C-896B-8AA6B0921EB8}"/>
    <cellStyle name="SAPBEXHLevel1X 11 3" xfId="11779" xr:uid="{00000000-0005-0000-0000-0000FC2F0000}"/>
    <cellStyle name="SAPBEXHLevel1X 11 3 2" xfId="23158" xr:uid="{858EBCFC-7B38-49E9-B15A-6FB23D684AD9}"/>
    <cellStyle name="SAPBEXHLevel1X 11 4" xfId="11780" xr:uid="{00000000-0005-0000-0000-0000FD2F0000}"/>
    <cellStyle name="SAPBEXHLevel1X 11 4 2" xfId="23159" xr:uid="{65F83E31-4B2C-4541-8276-32EF9776A602}"/>
    <cellStyle name="SAPBEXHLevel1X 11 5" xfId="23154" xr:uid="{DE4A6F57-E05B-43D9-9E28-5EB7F43D13CA}"/>
    <cellStyle name="SAPBEXHLevel1X 12" xfId="11781" xr:uid="{00000000-0005-0000-0000-0000FE2F0000}"/>
    <cellStyle name="SAPBEXHLevel1X 12 2" xfId="11782" xr:uid="{00000000-0005-0000-0000-0000FF2F0000}"/>
    <cellStyle name="SAPBEXHLevel1X 12 2 2" xfId="11783" xr:uid="{00000000-0005-0000-0000-000000300000}"/>
    <cellStyle name="SAPBEXHLevel1X 12 2 2 2" xfId="23162" xr:uid="{5DC1D309-5CD7-403F-8080-C2AD5F4FCA97}"/>
    <cellStyle name="SAPBEXHLevel1X 12 2 3" xfId="11784" xr:uid="{00000000-0005-0000-0000-000001300000}"/>
    <cellStyle name="SAPBEXHLevel1X 12 2 3 2" xfId="23163" xr:uid="{145F6A1D-454D-40AF-9A65-86193A317BD7}"/>
    <cellStyle name="SAPBEXHLevel1X 12 2 4" xfId="23161" xr:uid="{7DA2924C-A17D-44EE-844B-39EC0BF1E33E}"/>
    <cellStyle name="SAPBEXHLevel1X 12 3" xfId="11785" xr:uid="{00000000-0005-0000-0000-000002300000}"/>
    <cellStyle name="SAPBEXHLevel1X 12 3 2" xfId="23164" xr:uid="{843395FC-12B8-48BD-A005-83DD3C7A1C41}"/>
    <cellStyle name="SAPBEXHLevel1X 12 4" xfId="11786" xr:uid="{00000000-0005-0000-0000-000003300000}"/>
    <cellStyle name="SAPBEXHLevel1X 12 4 2" xfId="23165" xr:uid="{0DAFFEFE-0432-4808-973D-EA4B3BB373BB}"/>
    <cellStyle name="SAPBEXHLevel1X 12 5" xfId="23160" xr:uid="{2012899F-F93D-4096-8C70-95F541F345B2}"/>
    <cellStyle name="SAPBEXHLevel1X 13" xfId="11787" xr:uid="{00000000-0005-0000-0000-000004300000}"/>
    <cellStyle name="SAPBEXHLevel1X 13 2" xfId="11788" xr:uid="{00000000-0005-0000-0000-000005300000}"/>
    <cellStyle name="SAPBEXHLevel1X 13 2 2" xfId="11789" xr:uid="{00000000-0005-0000-0000-000006300000}"/>
    <cellStyle name="SAPBEXHLevel1X 13 2 2 2" xfId="23168" xr:uid="{CBBFAE90-E7FA-4450-B9B3-D4E9389042DF}"/>
    <cellStyle name="SAPBEXHLevel1X 13 2 3" xfId="11790" xr:uid="{00000000-0005-0000-0000-000007300000}"/>
    <cellStyle name="SAPBEXHLevel1X 13 2 3 2" xfId="23169" xr:uid="{7858E076-530C-4425-8EAA-ED4A38985547}"/>
    <cellStyle name="SAPBEXHLevel1X 13 2 4" xfId="23167" xr:uid="{09EE4938-34E8-42D5-A55A-352AE9F5D4C3}"/>
    <cellStyle name="SAPBEXHLevel1X 13 3" xfId="11791" xr:uid="{00000000-0005-0000-0000-000008300000}"/>
    <cellStyle name="SAPBEXHLevel1X 13 3 2" xfId="23170" xr:uid="{8F528B7E-FB8A-4B69-BF23-5685FC2B6E22}"/>
    <cellStyle name="SAPBEXHLevel1X 13 4" xfId="11792" xr:uid="{00000000-0005-0000-0000-000009300000}"/>
    <cellStyle name="SAPBEXHLevel1X 13 4 2" xfId="23171" xr:uid="{534F834F-18DF-494D-892C-403736F54B4F}"/>
    <cellStyle name="SAPBEXHLevel1X 13 5" xfId="23166" xr:uid="{8775AE6F-4375-4827-9273-2129E4020F4B}"/>
    <cellStyle name="SAPBEXHLevel1X 14" xfId="11793" xr:uid="{00000000-0005-0000-0000-00000A300000}"/>
    <cellStyle name="SAPBEXHLevel1X 14 2" xfId="11794" xr:uid="{00000000-0005-0000-0000-00000B300000}"/>
    <cellStyle name="SAPBEXHLevel1X 14 2 2" xfId="11795" xr:uid="{00000000-0005-0000-0000-00000C300000}"/>
    <cellStyle name="SAPBEXHLevel1X 14 2 2 2" xfId="23174" xr:uid="{646C0A5A-5AA7-4C15-B9EC-DEFD658FBDE6}"/>
    <cellStyle name="SAPBEXHLevel1X 14 2 3" xfId="11796" xr:uid="{00000000-0005-0000-0000-00000D300000}"/>
    <cellStyle name="SAPBEXHLevel1X 14 2 3 2" xfId="23175" xr:uid="{57F59B3A-712C-4C7E-B283-B288D183A72A}"/>
    <cellStyle name="SAPBEXHLevel1X 14 2 4" xfId="23173" xr:uid="{6AE7B7FB-A34B-4D0E-9EBA-DD80A3BC6959}"/>
    <cellStyle name="SAPBEXHLevel1X 14 3" xfId="11797" xr:uid="{00000000-0005-0000-0000-00000E300000}"/>
    <cellStyle name="SAPBEXHLevel1X 14 3 2" xfId="23176" xr:uid="{C18E27C5-E248-4D81-A78C-6FACEA2EF7D9}"/>
    <cellStyle name="SAPBEXHLevel1X 14 4" xfId="11798" xr:uid="{00000000-0005-0000-0000-00000F300000}"/>
    <cellStyle name="SAPBEXHLevel1X 14 4 2" xfId="23177" xr:uid="{5D41DA35-418F-4EEA-A6ED-F2B7252D5FB0}"/>
    <cellStyle name="SAPBEXHLevel1X 14 5" xfId="23172" xr:uid="{8FCB5EFF-2C06-492E-9237-C2C3BB77D5CA}"/>
    <cellStyle name="SAPBEXHLevel1X 15" xfId="11799" xr:uid="{00000000-0005-0000-0000-000010300000}"/>
    <cellStyle name="SAPBEXHLevel1X 15 2" xfId="11800" xr:uid="{00000000-0005-0000-0000-000011300000}"/>
    <cellStyle name="SAPBEXHLevel1X 15 2 2" xfId="11801" xr:uid="{00000000-0005-0000-0000-000012300000}"/>
    <cellStyle name="SAPBEXHLevel1X 15 2 2 2" xfId="23180" xr:uid="{6617E459-86F3-4665-B870-CC6B03E99BA9}"/>
    <cellStyle name="SAPBEXHLevel1X 15 2 3" xfId="11802" xr:uid="{00000000-0005-0000-0000-000013300000}"/>
    <cellStyle name="SAPBEXHLevel1X 15 2 3 2" xfId="23181" xr:uid="{51480225-5E6B-4E14-B378-AD550605C401}"/>
    <cellStyle name="SAPBEXHLevel1X 15 2 4" xfId="23179" xr:uid="{9452D209-5637-43AD-B321-2555E928856E}"/>
    <cellStyle name="SAPBEXHLevel1X 15 3" xfId="11803" xr:uid="{00000000-0005-0000-0000-000014300000}"/>
    <cellStyle name="SAPBEXHLevel1X 15 3 2" xfId="23182" xr:uid="{4602033F-8F00-40D2-918F-EE1846A5CA36}"/>
    <cellStyle name="SAPBEXHLevel1X 15 4" xfId="11804" xr:uid="{00000000-0005-0000-0000-000015300000}"/>
    <cellStyle name="SAPBEXHLevel1X 15 4 2" xfId="23183" xr:uid="{4AAE783E-8017-46B1-B0DC-4240E3F89253}"/>
    <cellStyle name="SAPBEXHLevel1X 15 5" xfId="23178" xr:uid="{51CDA645-5ACB-4B84-8F56-966D613780C0}"/>
    <cellStyle name="SAPBEXHLevel1X 16" xfId="11805" xr:uid="{00000000-0005-0000-0000-000016300000}"/>
    <cellStyle name="SAPBEXHLevel1X 16 2" xfId="23184" xr:uid="{C94E3A41-3488-4C61-BF31-0135EB035F3F}"/>
    <cellStyle name="SAPBEXHLevel1X 17" xfId="11806" xr:uid="{00000000-0005-0000-0000-000017300000}"/>
    <cellStyle name="SAPBEXHLevel1X 17 2" xfId="23185" xr:uid="{024A177F-4025-47B1-BC4D-54A8A69097FB}"/>
    <cellStyle name="SAPBEXHLevel1X 18" xfId="11807" xr:uid="{00000000-0005-0000-0000-000018300000}"/>
    <cellStyle name="SAPBEXHLevel1X 18 2" xfId="23186" xr:uid="{199FED6E-3B6E-41F6-9749-96AFDD66A704}"/>
    <cellStyle name="SAPBEXHLevel1X 19" xfId="11808" xr:uid="{00000000-0005-0000-0000-000019300000}"/>
    <cellStyle name="SAPBEXHLevel1X 19 2" xfId="23187" xr:uid="{D800D0F9-3F6E-415B-800B-312E07312EBA}"/>
    <cellStyle name="SAPBEXHLevel1X 2" xfId="11809" xr:uid="{00000000-0005-0000-0000-00001A300000}"/>
    <cellStyle name="SAPBEXHLevel1X 2 2" xfId="11810" xr:uid="{00000000-0005-0000-0000-00001B300000}"/>
    <cellStyle name="SAPBEXHLevel1X 2 2 2" xfId="11811" xr:uid="{00000000-0005-0000-0000-00001C300000}"/>
    <cellStyle name="SAPBEXHLevel1X 2 2 2 2" xfId="23190" xr:uid="{F52D9F4B-894B-4E5C-89B0-8DCDC30E3534}"/>
    <cellStyle name="SAPBEXHLevel1X 2 2 3" xfId="11812" xr:uid="{00000000-0005-0000-0000-00001D300000}"/>
    <cellStyle name="SAPBEXHLevel1X 2 2 3 2" xfId="23191" xr:uid="{02CE579A-0747-4032-8B81-A08634D5E1E6}"/>
    <cellStyle name="SAPBEXHLevel1X 2 2 4" xfId="23189" xr:uid="{10A65178-AEE7-44B7-814E-93ADFE98AC65}"/>
    <cellStyle name="SAPBEXHLevel1X 2 3" xfId="11813" xr:uid="{00000000-0005-0000-0000-00001E300000}"/>
    <cellStyle name="SAPBEXHLevel1X 2 3 2" xfId="23192" xr:uid="{3CB1B84B-FCA1-4214-930B-27B97355D738}"/>
    <cellStyle name="SAPBEXHLevel1X 2 4" xfId="11814" xr:uid="{00000000-0005-0000-0000-00001F300000}"/>
    <cellStyle name="SAPBEXHLevel1X 2 4 2" xfId="23193" xr:uid="{5FDDDE1B-0967-4B95-B88B-2DD4EA7BF112}"/>
    <cellStyle name="SAPBEXHLevel1X 2 5" xfId="23188" xr:uid="{276FD371-77BA-4018-9B0A-F3D6EE40AF4E}"/>
    <cellStyle name="SAPBEXHLevel1X 20" xfId="15038" xr:uid="{00000000-0005-0000-0000-000020300000}"/>
    <cellStyle name="SAPBEXHLevel1X 20 2" xfId="25768" xr:uid="{25204A55-1CF7-4D10-8F15-236FF1B31894}"/>
    <cellStyle name="SAPBEXHLevel1X 21" xfId="23147" xr:uid="{D54ED7BE-A565-49C8-AEBF-6EE82667CF21}"/>
    <cellStyle name="SAPBEXHLevel1X 3" xfId="11815" xr:uid="{00000000-0005-0000-0000-000021300000}"/>
    <cellStyle name="SAPBEXHLevel1X 3 2" xfId="11816" xr:uid="{00000000-0005-0000-0000-000022300000}"/>
    <cellStyle name="SAPBEXHLevel1X 3 2 2" xfId="11817" xr:uid="{00000000-0005-0000-0000-000023300000}"/>
    <cellStyle name="SAPBEXHLevel1X 3 2 2 2" xfId="23196" xr:uid="{4CB5D1F3-3B3B-4BAE-B60C-5884319F6BB6}"/>
    <cellStyle name="SAPBEXHLevel1X 3 2 3" xfId="11818" xr:uid="{00000000-0005-0000-0000-000024300000}"/>
    <cellStyle name="SAPBEXHLevel1X 3 2 3 2" xfId="23197" xr:uid="{5C043F5B-EC44-4938-8072-F5FA9F0B7403}"/>
    <cellStyle name="SAPBEXHLevel1X 3 2 4" xfId="23195" xr:uid="{BB653A55-CE62-4018-A0F2-F388ADD21037}"/>
    <cellStyle name="SAPBEXHLevel1X 3 3" xfId="11819" xr:uid="{00000000-0005-0000-0000-000025300000}"/>
    <cellStyle name="SAPBEXHLevel1X 3 3 2" xfId="23198" xr:uid="{C688D937-EE30-450F-A936-A35D8489BC66}"/>
    <cellStyle name="SAPBEXHLevel1X 3 4" xfId="11820" xr:uid="{00000000-0005-0000-0000-000026300000}"/>
    <cellStyle name="SAPBEXHLevel1X 3 4 2" xfId="23199" xr:uid="{BFFA249A-DE8C-44B7-AA38-7AF3BA11BB28}"/>
    <cellStyle name="SAPBEXHLevel1X 3 5" xfId="23194" xr:uid="{D27086E3-639B-4B37-B2C1-A42F047B5262}"/>
    <cellStyle name="SAPBEXHLevel1X 4" xfId="11821" xr:uid="{00000000-0005-0000-0000-000027300000}"/>
    <cellStyle name="SAPBEXHLevel1X 4 2" xfId="11822" xr:uid="{00000000-0005-0000-0000-000028300000}"/>
    <cellStyle name="SAPBEXHLevel1X 4 2 2" xfId="11823" xr:uid="{00000000-0005-0000-0000-000029300000}"/>
    <cellStyle name="SAPBEXHLevel1X 4 2 2 2" xfId="23202" xr:uid="{07256756-DAB9-4694-973B-75412B4BF263}"/>
    <cellStyle name="SAPBEXHLevel1X 4 2 3" xfId="11824" xr:uid="{00000000-0005-0000-0000-00002A300000}"/>
    <cellStyle name="SAPBEXHLevel1X 4 2 3 2" xfId="23203" xr:uid="{8CB729D2-71F5-4294-ACFD-E7D804BAB146}"/>
    <cellStyle name="SAPBEXHLevel1X 4 2 4" xfId="23201" xr:uid="{6C36830A-38BF-48C6-B3BB-9F983290DDCB}"/>
    <cellStyle name="SAPBEXHLevel1X 4 3" xfId="11825" xr:uid="{00000000-0005-0000-0000-00002B300000}"/>
    <cellStyle name="SAPBEXHLevel1X 4 3 2" xfId="23204" xr:uid="{63A22029-F473-4A1D-B152-95C7A6B1AD11}"/>
    <cellStyle name="SAPBEXHLevel1X 4 4" xfId="11826" xr:uid="{00000000-0005-0000-0000-00002C300000}"/>
    <cellStyle name="SAPBEXHLevel1X 4 4 2" xfId="23205" xr:uid="{30ECC0A1-8DF9-47AB-8C50-428D1ACD6108}"/>
    <cellStyle name="SAPBEXHLevel1X 4 5" xfId="23200" xr:uid="{D97ECF30-7209-423C-B011-678CE1D0A67F}"/>
    <cellStyle name="SAPBEXHLevel1X 5" xfId="11827" xr:uid="{00000000-0005-0000-0000-00002D300000}"/>
    <cellStyle name="SAPBEXHLevel1X 5 2" xfId="11828" xr:uid="{00000000-0005-0000-0000-00002E300000}"/>
    <cellStyle name="SAPBEXHLevel1X 5 2 2" xfId="11829" xr:uid="{00000000-0005-0000-0000-00002F300000}"/>
    <cellStyle name="SAPBEXHLevel1X 5 2 2 2" xfId="23208" xr:uid="{D1306FA7-8427-451E-8602-C37F36324359}"/>
    <cellStyle name="SAPBEXHLevel1X 5 2 3" xfId="11830" xr:uid="{00000000-0005-0000-0000-000030300000}"/>
    <cellStyle name="SAPBEXHLevel1X 5 2 3 2" xfId="23209" xr:uid="{84ECF2BB-F434-4F45-B1EC-4C5341C14A8D}"/>
    <cellStyle name="SAPBEXHLevel1X 5 2 4" xfId="23207" xr:uid="{C9A405AB-E9F2-4AE5-878B-8AF2C94F2B0E}"/>
    <cellStyle name="SAPBEXHLevel1X 5 3" xfId="11831" xr:uid="{00000000-0005-0000-0000-000031300000}"/>
    <cellStyle name="SAPBEXHLevel1X 5 3 2" xfId="23210" xr:uid="{B26AACAB-9970-45A7-82D6-CF6BC0D86413}"/>
    <cellStyle name="SAPBEXHLevel1X 5 4" xfId="11832" xr:uid="{00000000-0005-0000-0000-000032300000}"/>
    <cellStyle name="SAPBEXHLevel1X 5 4 2" xfId="23211" xr:uid="{CFEDCACB-4E56-4AA0-A43A-F1AAB6D16C19}"/>
    <cellStyle name="SAPBEXHLevel1X 5 5" xfId="23206" xr:uid="{8390CAB8-3440-48D6-B4FE-DF3547CA8142}"/>
    <cellStyle name="SAPBEXHLevel1X 6" xfId="11833" xr:uid="{00000000-0005-0000-0000-000033300000}"/>
    <cellStyle name="SAPBEXHLevel1X 6 2" xfId="11834" xr:uid="{00000000-0005-0000-0000-000034300000}"/>
    <cellStyle name="SAPBEXHLevel1X 6 2 2" xfId="11835" xr:uid="{00000000-0005-0000-0000-000035300000}"/>
    <cellStyle name="SAPBEXHLevel1X 6 2 2 2" xfId="23214" xr:uid="{871E7F83-C008-40DC-A08E-4260AAA6E185}"/>
    <cellStyle name="SAPBEXHLevel1X 6 2 3" xfId="11836" xr:uid="{00000000-0005-0000-0000-000036300000}"/>
    <cellStyle name="SAPBEXHLevel1X 6 2 3 2" xfId="23215" xr:uid="{659536C8-0CD3-4A11-A449-71B6F7446EDF}"/>
    <cellStyle name="SAPBEXHLevel1X 6 2 4" xfId="23213" xr:uid="{499205F5-B5F5-4CA3-8785-63465100CDA8}"/>
    <cellStyle name="SAPBEXHLevel1X 6 3" xfId="11837" xr:uid="{00000000-0005-0000-0000-000037300000}"/>
    <cellStyle name="SAPBEXHLevel1X 6 3 2" xfId="23216" xr:uid="{D3412E7F-F21D-46CE-863E-B2D2473AD73F}"/>
    <cellStyle name="SAPBEXHLevel1X 6 4" xfId="11838" xr:uid="{00000000-0005-0000-0000-000038300000}"/>
    <cellStyle name="SAPBEXHLevel1X 6 4 2" xfId="23217" xr:uid="{95EA9EB6-D36A-49F8-9ABE-259470B85418}"/>
    <cellStyle name="SAPBEXHLevel1X 6 5" xfId="23212" xr:uid="{11DCB451-A4CC-469B-9FD1-010E412E6106}"/>
    <cellStyle name="SAPBEXHLevel1X 7" xfId="11839" xr:uid="{00000000-0005-0000-0000-000039300000}"/>
    <cellStyle name="SAPBEXHLevel1X 7 2" xfId="11840" xr:uid="{00000000-0005-0000-0000-00003A300000}"/>
    <cellStyle name="SAPBEXHLevel1X 7 2 2" xfId="11841" xr:uid="{00000000-0005-0000-0000-00003B300000}"/>
    <cellStyle name="SAPBEXHLevel1X 7 2 2 2" xfId="23220" xr:uid="{FE4CE7FF-6FB4-470F-B9F4-37995638C6F4}"/>
    <cellStyle name="SAPBEXHLevel1X 7 2 3" xfId="11842" xr:uid="{00000000-0005-0000-0000-00003C300000}"/>
    <cellStyle name="SAPBEXHLevel1X 7 2 3 2" xfId="23221" xr:uid="{C715F732-07DF-4818-85D5-859512C75658}"/>
    <cellStyle name="SAPBEXHLevel1X 7 2 4" xfId="23219" xr:uid="{3A16112A-1B49-47A4-832F-80C687CE49B8}"/>
    <cellStyle name="SAPBEXHLevel1X 7 3" xfId="11843" xr:uid="{00000000-0005-0000-0000-00003D300000}"/>
    <cellStyle name="SAPBEXHLevel1X 7 3 2" xfId="23222" xr:uid="{C77C1E18-8985-41E5-802A-69FD8CE146A6}"/>
    <cellStyle name="SAPBEXHLevel1X 7 4" xfId="11844" xr:uid="{00000000-0005-0000-0000-00003E300000}"/>
    <cellStyle name="SAPBEXHLevel1X 7 4 2" xfId="23223" xr:uid="{A795E53F-AA5F-46F2-87B1-13C61D54AD17}"/>
    <cellStyle name="SAPBEXHLevel1X 7 5" xfId="23218" xr:uid="{5D5D89AE-388B-4B6F-A519-4664172E6C14}"/>
    <cellStyle name="SAPBEXHLevel1X 8" xfId="11845" xr:uid="{00000000-0005-0000-0000-00003F300000}"/>
    <cellStyle name="SAPBEXHLevel1X 8 2" xfId="11846" xr:uid="{00000000-0005-0000-0000-000040300000}"/>
    <cellStyle name="SAPBEXHLevel1X 8 2 2" xfId="11847" xr:uid="{00000000-0005-0000-0000-000041300000}"/>
    <cellStyle name="SAPBEXHLevel1X 8 2 2 2" xfId="23226" xr:uid="{909590C5-C790-415A-BA0A-854B2A8336CB}"/>
    <cellStyle name="SAPBEXHLevel1X 8 2 3" xfId="11848" xr:uid="{00000000-0005-0000-0000-000042300000}"/>
    <cellStyle name="SAPBEXHLevel1X 8 2 3 2" xfId="23227" xr:uid="{A560C0F4-71C4-41CC-98A3-87BDA882BF5C}"/>
    <cellStyle name="SAPBEXHLevel1X 8 2 4" xfId="23225" xr:uid="{1556F065-A053-47A2-9EC2-0B289303A25E}"/>
    <cellStyle name="SAPBEXHLevel1X 8 3" xfId="11849" xr:uid="{00000000-0005-0000-0000-000043300000}"/>
    <cellStyle name="SAPBEXHLevel1X 8 3 2" xfId="23228" xr:uid="{BF45F9CE-3B8A-45A5-A891-1EE4563844C8}"/>
    <cellStyle name="SAPBEXHLevel1X 8 4" xfId="11850" xr:uid="{00000000-0005-0000-0000-000044300000}"/>
    <cellStyle name="SAPBEXHLevel1X 8 4 2" xfId="23229" xr:uid="{EC7D0003-A1A1-413D-A52A-8BCD5A39DF86}"/>
    <cellStyle name="SAPBEXHLevel1X 8 5" xfId="23224" xr:uid="{D9B8C678-9EC3-40E0-B519-B3B6419932E5}"/>
    <cellStyle name="SAPBEXHLevel1X 9" xfId="11851" xr:uid="{00000000-0005-0000-0000-000045300000}"/>
    <cellStyle name="SAPBEXHLevel1X 9 2" xfId="11852" xr:uid="{00000000-0005-0000-0000-000046300000}"/>
    <cellStyle name="SAPBEXHLevel1X 9 2 2" xfId="11853" xr:uid="{00000000-0005-0000-0000-000047300000}"/>
    <cellStyle name="SAPBEXHLevel1X 9 2 2 2" xfId="23232" xr:uid="{3863095D-3565-413C-9547-8515CA5C6C4F}"/>
    <cellStyle name="SAPBEXHLevel1X 9 2 3" xfId="11854" xr:uid="{00000000-0005-0000-0000-000048300000}"/>
    <cellStyle name="SAPBEXHLevel1X 9 2 3 2" xfId="23233" xr:uid="{207ECB44-CDE8-422E-8F98-1CF22E0520C6}"/>
    <cellStyle name="SAPBEXHLevel1X 9 2 4" xfId="23231" xr:uid="{6CD45CC3-622A-47AA-AC22-06DB08A3122B}"/>
    <cellStyle name="SAPBEXHLevel1X 9 3" xfId="11855" xr:uid="{00000000-0005-0000-0000-000049300000}"/>
    <cellStyle name="SAPBEXHLevel1X 9 3 2" xfId="23234" xr:uid="{4E2068F8-CB75-4E28-8B69-52709859016D}"/>
    <cellStyle name="SAPBEXHLevel1X 9 4" xfId="11856" xr:uid="{00000000-0005-0000-0000-00004A300000}"/>
    <cellStyle name="SAPBEXHLevel1X 9 4 2" xfId="23235" xr:uid="{7AE5775D-15A5-432C-86E0-3DDDF0C350D6}"/>
    <cellStyle name="SAPBEXHLevel1X 9 5" xfId="23230" xr:uid="{5838FDEE-7008-406B-9441-C467E2C75623}"/>
    <cellStyle name="SAPBEXHLevel2" xfId="11857" xr:uid="{00000000-0005-0000-0000-00004B300000}"/>
    <cellStyle name="SAPBEXHLevel2 10" xfId="11858" xr:uid="{00000000-0005-0000-0000-00004C300000}"/>
    <cellStyle name="SAPBEXHLevel2 10 2" xfId="11859" xr:uid="{00000000-0005-0000-0000-00004D300000}"/>
    <cellStyle name="SAPBEXHLevel2 10 2 2" xfId="11860" xr:uid="{00000000-0005-0000-0000-00004E300000}"/>
    <cellStyle name="SAPBEXHLevel2 10 2 2 2" xfId="23239" xr:uid="{C4294478-6C4E-44ED-BD70-72BA5A8FFBCF}"/>
    <cellStyle name="SAPBEXHLevel2 10 2 3" xfId="11861" xr:uid="{00000000-0005-0000-0000-00004F300000}"/>
    <cellStyle name="SAPBEXHLevel2 10 2 3 2" xfId="23240" xr:uid="{26586EAE-5933-4FB6-9E7B-EE6E4665CB34}"/>
    <cellStyle name="SAPBEXHLevel2 10 2 4" xfId="23238" xr:uid="{478EBFC5-06D2-4457-9925-1BF5135258BC}"/>
    <cellStyle name="SAPBEXHLevel2 10 3" xfId="11862" xr:uid="{00000000-0005-0000-0000-000050300000}"/>
    <cellStyle name="SAPBEXHLevel2 10 3 2" xfId="23241" xr:uid="{6244A35A-3126-4A2D-9773-C38DA85B0D59}"/>
    <cellStyle name="SAPBEXHLevel2 10 4" xfId="11863" xr:uid="{00000000-0005-0000-0000-000051300000}"/>
    <cellStyle name="SAPBEXHLevel2 10 4 2" xfId="23242" xr:uid="{88477661-3F35-468F-9AA8-1B05038F089A}"/>
    <cellStyle name="SAPBEXHLevel2 10 5" xfId="23237" xr:uid="{4CC91612-F7CA-4681-A5BD-4CEA40984970}"/>
    <cellStyle name="SAPBEXHLevel2 11" xfId="11864" xr:uid="{00000000-0005-0000-0000-000052300000}"/>
    <cellStyle name="SAPBEXHLevel2 11 2" xfId="11865" xr:uid="{00000000-0005-0000-0000-000053300000}"/>
    <cellStyle name="SAPBEXHLevel2 11 2 2" xfId="11866" xr:uid="{00000000-0005-0000-0000-000054300000}"/>
    <cellStyle name="SAPBEXHLevel2 11 2 2 2" xfId="23245" xr:uid="{AE05EEDA-B0F3-42FF-A192-EC873EA161FC}"/>
    <cellStyle name="SAPBEXHLevel2 11 2 3" xfId="11867" xr:uid="{00000000-0005-0000-0000-000055300000}"/>
    <cellStyle name="SAPBEXHLevel2 11 2 3 2" xfId="23246" xr:uid="{5CA7E4E7-3E78-4E17-B787-8957E2892794}"/>
    <cellStyle name="SAPBEXHLevel2 11 2 4" xfId="23244" xr:uid="{C8695C4B-D756-4607-B80B-8E5E8122C766}"/>
    <cellStyle name="SAPBEXHLevel2 11 3" xfId="11868" xr:uid="{00000000-0005-0000-0000-000056300000}"/>
    <cellStyle name="SAPBEXHLevel2 11 3 2" xfId="23247" xr:uid="{D9B335C8-B224-4D70-903F-2C825791C13F}"/>
    <cellStyle name="SAPBEXHLevel2 11 4" xfId="11869" xr:uid="{00000000-0005-0000-0000-000057300000}"/>
    <cellStyle name="SAPBEXHLevel2 11 4 2" xfId="23248" xr:uid="{93AAE604-7B09-42D2-A01C-37DF8EF0B919}"/>
    <cellStyle name="SAPBEXHLevel2 11 5" xfId="23243" xr:uid="{8175EA75-3970-47F6-B1B0-AFF4A4E45C71}"/>
    <cellStyle name="SAPBEXHLevel2 12" xfId="11870" xr:uid="{00000000-0005-0000-0000-000058300000}"/>
    <cellStyle name="SAPBEXHLevel2 12 2" xfId="11871" xr:uid="{00000000-0005-0000-0000-000059300000}"/>
    <cellStyle name="SAPBEXHLevel2 12 2 2" xfId="11872" xr:uid="{00000000-0005-0000-0000-00005A300000}"/>
    <cellStyle name="SAPBEXHLevel2 12 2 2 2" xfId="23251" xr:uid="{62F1335D-1C59-46A0-83D5-8E93D1D8B6C1}"/>
    <cellStyle name="SAPBEXHLevel2 12 2 3" xfId="11873" xr:uid="{00000000-0005-0000-0000-00005B300000}"/>
    <cellStyle name="SAPBEXHLevel2 12 2 3 2" xfId="23252" xr:uid="{C095942E-E602-4108-A553-AB864F526BB4}"/>
    <cellStyle name="SAPBEXHLevel2 12 2 4" xfId="23250" xr:uid="{2AE91C4C-DEB2-4221-804F-8F100C1F76EC}"/>
    <cellStyle name="SAPBEXHLevel2 12 3" xfId="11874" xr:uid="{00000000-0005-0000-0000-00005C300000}"/>
    <cellStyle name="SAPBEXHLevel2 12 3 2" xfId="23253" xr:uid="{F4FAB40B-8326-42DC-B267-02BC3CF9E2B2}"/>
    <cellStyle name="SAPBEXHLevel2 12 4" xfId="11875" xr:uid="{00000000-0005-0000-0000-00005D300000}"/>
    <cellStyle name="SAPBEXHLevel2 12 4 2" xfId="23254" xr:uid="{1BB3CC57-3E93-4B52-8103-AAEE67F97AAF}"/>
    <cellStyle name="SAPBEXHLevel2 12 5" xfId="23249" xr:uid="{E4269D15-CF12-4201-A32A-32C46808AA3B}"/>
    <cellStyle name="SAPBEXHLevel2 13" xfId="11876" xr:uid="{00000000-0005-0000-0000-00005E300000}"/>
    <cellStyle name="SAPBEXHLevel2 13 2" xfId="11877" xr:uid="{00000000-0005-0000-0000-00005F300000}"/>
    <cellStyle name="SAPBEXHLevel2 13 2 2" xfId="11878" xr:uid="{00000000-0005-0000-0000-000060300000}"/>
    <cellStyle name="SAPBEXHLevel2 13 2 2 2" xfId="23257" xr:uid="{B21B5EE3-153A-4F34-82E7-72AFE80E5703}"/>
    <cellStyle name="SAPBEXHLevel2 13 2 3" xfId="11879" xr:uid="{00000000-0005-0000-0000-000061300000}"/>
    <cellStyle name="SAPBEXHLevel2 13 2 3 2" xfId="23258" xr:uid="{EE9EDCFC-3732-4581-AFA4-978CDC320E42}"/>
    <cellStyle name="SAPBEXHLevel2 13 2 4" xfId="23256" xr:uid="{3B240B28-0F56-4DB7-92FD-F1E81EEB9DCD}"/>
    <cellStyle name="SAPBEXHLevel2 13 3" xfId="11880" xr:uid="{00000000-0005-0000-0000-000062300000}"/>
    <cellStyle name="SAPBEXHLevel2 13 3 2" xfId="23259" xr:uid="{FE35030D-426F-4143-9482-3BD3220624ED}"/>
    <cellStyle name="SAPBEXHLevel2 13 4" xfId="11881" xr:uid="{00000000-0005-0000-0000-000063300000}"/>
    <cellStyle name="SAPBEXHLevel2 13 4 2" xfId="23260" xr:uid="{2D12E7A9-3603-40F6-B10C-E90856642852}"/>
    <cellStyle name="SAPBEXHLevel2 13 5" xfId="23255" xr:uid="{4DAD56AD-8107-40AD-9A65-839F995D13FF}"/>
    <cellStyle name="SAPBEXHLevel2 14" xfId="11882" xr:uid="{00000000-0005-0000-0000-000064300000}"/>
    <cellStyle name="SAPBEXHLevel2 14 2" xfId="11883" xr:uid="{00000000-0005-0000-0000-000065300000}"/>
    <cellStyle name="SAPBEXHLevel2 14 2 2" xfId="11884" xr:uid="{00000000-0005-0000-0000-000066300000}"/>
    <cellStyle name="SAPBEXHLevel2 14 2 2 2" xfId="23263" xr:uid="{0647C686-6AEB-467B-8801-0B84B58A3499}"/>
    <cellStyle name="SAPBEXHLevel2 14 2 3" xfId="11885" xr:uid="{00000000-0005-0000-0000-000067300000}"/>
    <cellStyle name="SAPBEXHLevel2 14 2 3 2" xfId="23264" xr:uid="{CA440B59-95E7-484D-80E5-C57A01A889DD}"/>
    <cellStyle name="SAPBEXHLevel2 14 2 4" xfId="23262" xr:uid="{3E2A2FA7-D287-4678-A97A-3BF25B0B29D6}"/>
    <cellStyle name="SAPBEXHLevel2 14 3" xfId="11886" xr:uid="{00000000-0005-0000-0000-000068300000}"/>
    <cellStyle name="SAPBEXHLevel2 14 3 2" xfId="23265" xr:uid="{9330E59A-0879-4A72-BF8A-BC40B1730F90}"/>
    <cellStyle name="SAPBEXHLevel2 14 4" xfId="11887" xr:uid="{00000000-0005-0000-0000-000069300000}"/>
    <cellStyle name="SAPBEXHLevel2 14 4 2" xfId="23266" xr:uid="{B98B9425-FD97-47B2-99D0-5FB40FBEEA6A}"/>
    <cellStyle name="SAPBEXHLevel2 14 5" xfId="23261" xr:uid="{B92AD760-F8AD-4B87-9074-7BFB41E1E4BA}"/>
    <cellStyle name="SAPBEXHLevel2 15" xfId="11888" xr:uid="{00000000-0005-0000-0000-00006A300000}"/>
    <cellStyle name="SAPBEXHLevel2 15 2" xfId="11889" xr:uid="{00000000-0005-0000-0000-00006B300000}"/>
    <cellStyle name="SAPBEXHLevel2 15 2 2" xfId="11890" xr:uid="{00000000-0005-0000-0000-00006C300000}"/>
    <cellStyle name="SAPBEXHLevel2 15 2 2 2" xfId="23269" xr:uid="{B323E641-1886-4E3E-940C-1FE7D6FF9588}"/>
    <cellStyle name="SAPBEXHLevel2 15 2 3" xfId="11891" xr:uid="{00000000-0005-0000-0000-00006D300000}"/>
    <cellStyle name="SAPBEXHLevel2 15 2 3 2" xfId="23270" xr:uid="{12AD62EE-DA82-497B-BDB5-0822637AC78C}"/>
    <cellStyle name="SAPBEXHLevel2 15 2 4" xfId="23268" xr:uid="{E6C40384-F9D8-4212-89B6-1B65E753C2C3}"/>
    <cellStyle name="SAPBEXHLevel2 15 3" xfId="11892" xr:uid="{00000000-0005-0000-0000-00006E300000}"/>
    <cellStyle name="SAPBEXHLevel2 15 3 2" xfId="23271" xr:uid="{E97F96DA-4A78-4CCA-99CE-87D7B1D8070D}"/>
    <cellStyle name="SAPBEXHLevel2 15 4" xfId="11893" xr:uid="{00000000-0005-0000-0000-00006F300000}"/>
    <cellStyle name="SAPBEXHLevel2 15 4 2" xfId="23272" xr:uid="{58982EB1-8953-49D4-8950-D45B7464C993}"/>
    <cellStyle name="SAPBEXHLevel2 15 5" xfId="23267" xr:uid="{F1A18244-A453-4DE8-BD82-6F7292CFFF6D}"/>
    <cellStyle name="SAPBEXHLevel2 16" xfId="11894" xr:uid="{00000000-0005-0000-0000-000070300000}"/>
    <cellStyle name="SAPBEXHLevel2 16 2" xfId="23273" xr:uid="{99C03C31-27EC-44A1-B934-3B627B828C58}"/>
    <cellStyle name="SAPBEXHLevel2 17" xfId="11895" xr:uid="{00000000-0005-0000-0000-000071300000}"/>
    <cellStyle name="SAPBEXHLevel2 17 2" xfId="23274" xr:uid="{B2E4D832-C223-4730-AC5A-F0CD5B465422}"/>
    <cellStyle name="SAPBEXHLevel2 18" xfId="11896" xr:uid="{00000000-0005-0000-0000-000072300000}"/>
    <cellStyle name="SAPBEXHLevel2 18 2" xfId="23275" xr:uid="{13939C88-F994-479E-AC72-A58A0F2E381F}"/>
    <cellStyle name="SAPBEXHLevel2 19" xfId="11897" xr:uid="{00000000-0005-0000-0000-000073300000}"/>
    <cellStyle name="SAPBEXHLevel2 19 2" xfId="23276" xr:uid="{64A1047D-E216-4F62-B34A-75A884E985BD}"/>
    <cellStyle name="SAPBEXHLevel2 2" xfId="11898" xr:uid="{00000000-0005-0000-0000-000074300000}"/>
    <cellStyle name="SAPBEXHLevel2 2 2" xfId="11899" xr:uid="{00000000-0005-0000-0000-000075300000}"/>
    <cellStyle name="SAPBEXHLevel2 2 2 2" xfId="11900" xr:uid="{00000000-0005-0000-0000-000076300000}"/>
    <cellStyle name="SAPBEXHLevel2 2 2 2 2" xfId="23279" xr:uid="{ED1D330F-9B5A-4175-BEA8-2D6D0021F85C}"/>
    <cellStyle name="SAPBEXHLevel2 2 2 3" xfId="11901" xr:uid="{00000000-0005-0000-0000-000077300000}"/>
    <cellStyle name="SAPBEXHLevel2 2 2 3 2" xfId="23280" xr:uid="{AF52B1B7-36CF-4ED6-9ADA-5B1D8F4577D5}"/>
    <cellStyle name="SAPBEXHLevel2 2 2 4" xfId="23278" xr:uid="{FD5B17D8-AF9D-4E90-AE20-8D8F4BADE57F}"/>
    <cellStyle name="SAPBEXHLevel2 2 3" xfId="11902" xr:uid="{00000000-0005-0000-0000-000078300000}"/>
    <cellStyle name="SAPBEXHLevel2 2 3 2" xfId="23281" xr:uid="{9C77DEC7-810D-4422-B43D-F5B7FE1E5515}"/>
    <cellStyle name="SAPBEXHLevel2 2 4" xfId="11903" xr:uid="{00000000-0005-0000-0000-000079300000}"/>
    <cellStyle name="SAPBEXHLevel2 2 4 2" xfId="23282" xr:uid="{EF4E5167-4FD4-47CC-BF8F-77C50C48B4B0}"/>
    <cellStyle name="SAPBEXHLevel2 2 5" xfId="23277" xr:uid="{97AFFA37-0BA0-4F91-AEA5-C2995491CC79}"/>
    <cellStyle name="SAPBEXHLevel2 20" xfId="15039" xr:uid="{00000000-0005-0000-0000-00007A300000}"/>
    <cellStyle name="SAPBEXHLevel2 20 2" xfId="25769" xr:uid="{906D8D67-283A-48FF-8344-3D35A37B9003}"/>
    <cellStyle name="SAPBEXHLevel2 21" xfId="23236" xr:uid="{BE1AED6D-1CF9-4CFE-8852-0C1B202B9CA0}"/>
    <cellStyle name="SAPBEXHLevel2 3" xfId="11904" xr:uid="{00000000-0005-0000-0000-00007B300000}"/>
    <cellStyle name="SAPBEXHLevel2 3 2" xfId="11905" xr:uid="{00000000-0005-0000-0000-00007C300000}"/>
    <cellStyle name="SAPBEXHLevel2 3 2 2" xfId="11906" xr:uid="{00000000-0005-0000-0000-00007D300000}"/>
    <cellStyle name="SAPBEXHLevel2 3 2 2 2" xfId="23285" xr:uid="{0AB7D669-78DD-477C-851C-0A4EF44F77D5}"/>
    <cellStyle name="SAPBEXHLevel2 3 2 3" xfId="11907" xr:uid="{00000000-0005-0000-0000-00007E300000}"/>
    <cellStyle name="SAPBEXHLevel2 3 2 3 2" xfId="23286" xr:uid="{20E3246F-3417-481A-95C4-4A14D2FDFDEA}"/>
    <cellStyle name="SAPBEXHLevel2 3 2 4" xfId="23284" xr:uid="{3F8BC9AF-0059-4E17-A4CF-A5060352B1C0}"/>
    <cellStyle name="SAPBEXHLevel2 3 3" xfId="11908" xr:uid="{00000000-0005-0000-0000-00007F300000}"/>
    <cellStyle name="SAPBEXHLevel2 3 3 2" xfId="23287" xr:uid="{CCA54BB3-8FF8-4F76-9CE3-A53BA0888521}"/>
    <cellStyle name="SAPBEXHLevel2 3 4" xfId="11909" xr:uid="{00000000-0005-0000-0000-000080300000}"/>
    <cellStyle name="SAPBEXHLevel2 3 4 2" xfId="23288" xr:uid="{DFBF6F97-60C9-44F5-AAB4-C68A9A838E79}"/>
    <cellStyle name="SAPBEXHLevel2 3 5" xfId="23283" xr:uid="{C5F104D4-AC4F-4E43-B295-CF192A242D21}"/>
    <cellStyle name="SAPBEXHLevel2 4" xfId="11910" xr:uid="{00000000-0005-0000-0000-000081300000}"/>
    <cellStyle name="SAPBEXHLevel2 4 2" xfId="11911" xr:uid="{00000000-0005-0000-0000-000082300000}"/>
    <cellStyle name="SAPBEXHLevel2 4 2 2" xfId="11912" xr:uid="{00000000-0005-0000-0000-000083300000}"/>
    <cellStyle name="SAPBEXHLevel2 4 2 2 2" xfId="23291" xr:uid="{C4F70CF8-0749-4B4A-B1C9-5C43AD4889D5}"/>
    <cellStyle name="SAPBEXHLevel2 4 2 3" xfId="11913" xr:uid="{00000000-0005-0000-0000-000084300000}"/>
    <cellStyle name="SAPBEXHLevel2 4 2 3 2" xfId="23292" xr:uid="{1FC234DA-2790-43B0-BB3F-C70A26A8A9CE}"/>
    <cellStyle name="SAPBEXHLevel2 4 2 4" xfId="23290" xr:uid="{36C7B4B4-2CC4-4AEE-ADC1-5057FC2D161D}"/>
    <cellStyle name="SAPBEXHLevel2 4 3" xfId="11914" xr:uid="{00000000-0005-0000-0000-000085300000}"/>
    <cellStyle name="SAPBEXHLevel2 4 3 2" xfId="23293" xr:uid="{6CDC7E58-C3D9-4116-B0EC-979D05D4B791}"/>
    <cellStyle name="SAPBEXHLevel2 4 4" xfId="11915" xr:uid="{00000000-0005-0000-0000-000086300000}"/>
    <cellStyle name="SAPBEXHLevel2 4 4 2" xfId="23294" xr:uid="{81282536-19A6-4F80-9CCF-C7815ED3977A}"/>
    <cellStyle name="SAPBEXHLevel2 4 5" xfId="23289" xr:uid="{C3B09E16-2856-4FCB-B659-DBF268D73043}"/>
    <cellStyle name="SAPBEXHLevel2 5" xfId="11916" xr:uid="{00000000-0005-0000-0000-000087300000}"/>
    <cellStyle name="SAPBEXHLevel2 5 2" xfId="11917" xr:uid="{00000000-0005-0000-0000-000088300000}"/>
    <cellStyle name="SAPBEXHLevel2 5 2 2" xfId="11918" xr:uid="{00000000-0005-0000-0000-000089300000}"/>
    <cellStyle name="SAPBEXHLevel2 5 2 2 2" xfId="23297" xr:uid="{E5B73450-CAAF-4E05-ABF6-306F56743FD7}"/>
    <cellStyle name="SAPBEXHLevel2 5 2 3" xfId="11919" xr:uid="{00000000-0005-0000-0000-00008A300000}"/>
    <cellStyle name="SAPBEXHLevel2 5 2 3 2" xfId="23298" xr:uid="{1450BA52-2EE3-4247-8D8E-FAAA01D17061}"/>
    <cellStyle name="SAPBEXHLevel2 5 2 4" xfId="23296" xr:uid="{151D1C44-291B-4310-8CC3-596833568E42}"/>
    <cellStyle name="SAPBEXHLevel2 5 3" xfId="11920" xr:uid="{00000000-0005-0000-0000-00008B300000}"/>
    <cellStyle name="SAPBEXHLevel2 5 3 2" xfId="23299" xr:uid="{1BD4C08B-3D7D-4CAA-BEA6-B2C8856EF2CB}"/>
    <cellStyle name="SAPBEXHLevel2 5 4" xfId="11921" xr:uid="{00000000-0005-0000-0000-00008C300000}"/>
    <cellStyle name="SAPBEXHLevel2 5 4 2" xfId="23300" xr:uid="{F17E515C-C10A-4367-ABA8-6294FBA88606}"/>
    <cellStyle name="SAPBEXHLevel2 5 5" xfId="23295" xr:uid="{BE3AFB6A-923E-47E7-B973-32B50AB32217}"/>
    <cellStyle name="SAPBEXHLevel2 6" xfId="11922" xr:uid="{00000000-0005-0000-0000-00008D300000}"/>
    <cellStyle name="SAPBEXHLevel2 6 2" xfId="11923" xr:uid="{00000000-0005-0000-0000-00008E300000}"/>
    <cellStyle name="SAPBEXHLevel2 6 2 2" xfId="11924" xr:uid="{00000000-0005-0000-0000-00008F300000}"/>
    <cellStyle name="SAPBEXHLevel2 6 2 2 2" xfId="23303" xr:uid="{237EC04F-CE5A-4671-831C-17A62254C438}"/>
    <cellStyle name="SAPBEXHLevel2 6 2 3" xfId="11925" xr:uid="{00000000-0005-0000-0000-000090300000}"/>
    <cellStyle name="SAPBEXHLevel2 6 2 3 2" xfId="23304" xr:uid="{BEAB1D42-4072-4541-B442-B32F3D948829}"/>
    <cellStyle name="SAPBEXHLevel2 6 2 4" xfId="23302" xr:uid="{92B2B538-21F3-4344-ABE0-EA4B933D6806}"/>
    <cellStyle name="SAPBEXHLevel2 6 3" xfId="11926" xr:uid="{00000000-0005-0000-0000-000091300000}"/>
    <cellStyle name="SAPBEXHLevel2 6 3 2" xfId="23305" xr:uid="{04F20364-9D26-43F6-9E2B-612354EB09D4}"/>
    <cellStyle name="SAPBEXHLevel2 6 4" xfId="11927" xr:uid="{00000000-0005-0000-0000-000092300000}"/>
    <cellStyle name="SAPBEXHLevel2 6 4 2" xfId="23306" xr:uid="{D4161FEA-4E52-401E-A7CC-43E9A92A3279}"/>
    <cellStyle name="SAPBEXHLevel2 6 5" xfId="23301" xr:uid="{23F14CC1-5387-49FF-825F-4D42D0525878}"/>
    <cellStyle name="SAPBEXHLevel2 7" xfId="11928" xr:uid="{00000000-0005-0000-0000-000093300000}"/>
    <cellStyle name="SAPBEXHLevel2 7 2" xfId="11929" xr:uid="{00000000-0005-0000-0000-000094300000}"/>
    <cellStyle name="SAPBEXHLevel2 7 2 2" xfId="11930" xr:uid="{00000000-0005-0000-0000-000095300000}"/>
    <cellStyle name="SAPBEXHLevel2 7 2 2 2" xfId="23309" xr:uid="{E8F6489D-E923-44F2-9281-0739BCB5E9B1}"/>
    <cellStyle name="SAPBEXHLevel2 7 2 3" xfId="11931" xr:uid="{00000000-0005-0000-0000-000096300000}"/>
    <cellStyle name="SAPBEXHLevel2 7 2 3 2" xfId="23310" xr:uid="{E3C56086-3D67-4B8C-9A88-E6D505225D36}"/>
    <cellStyle name="SAPBEXHLevel2 7 2 4" xfId="23308" xr:uid="{C2D830F2-1069-4CD0-A078-128B0682324A}"/>
    <cellStyle name="SAPBEXHLevel2 7 3" xfId="11932" xr:uid="{00000000-0005-0000-0000-000097300000}"/>
    <cellStyle name="SAPBEXHLevel2 7 3 2" xfId="23311" xr:uid="{9885382D-AE00-4C9A-8719-52C4DECCA970}"/>
    <cellStyle name="SAPBEXHLevel2 7 4" xfId="11933" xr:uid="{00000000-0005-0000-0000-000098300000}"/>
    <cellStyle name="SAPBEXHLevel2 7 4 2" xfId="23312" xr:uid="{6E80DFC4-2991-43BF-8C0D-712622232686}"/>
    <cellStyle name="SAPBEXHLevel2 7 5" xfId="23307" xr:uid="{5D4BA0FD-A591-4569-B233-812CA49C1C68}"/>
    <cellStyle name="SAPBEXHLevel2 8" xfId="11934" xr:uid="{00000000-0005-0000-0000-000099300000}"/>
    <cellStyle name="SAPBEXHLevel2 8 2" xfId="11935" xr:uid="{00000000-0005-0000-0000-00009A300000}"/>
    <cellStyle name="SAPBEXHLevel2 8 2 2" xfId="11936" xr:uid="{00000000-0005-0000-0000-00009B300000}"/>
    <cellStyle name="SAPBEXHLevel2 8 2 2 2" xfId="23315" xr:uid="{5E0CAD57-4717-469C-9500-B0731C929EBF}"/>
    <cellStyle name="SAPBEXHLevel2 8 2 3" xfId="11937" xr:uid="{00000000-0005-0000-0000-00009C300000}"/>
    <cellStyle name="SAPBEXHLevel2 8 2 3 2" xfId="23316" xr:uid="{DC57732F-E670-417A-A366-5E3C7F019ACC}"/>
    <cellStyle name="SAPBEXHLevel2 8 2 4" xfId="23314" xr:uid="{E2B4D582-C2B3-4A6A-AFCB-449EE6ED62AD}"/>
    <cellStyle name="SAPBEXHLevel2 8 3" xfId="11938" xr:uid="{00000000-0005-0000-0000-00009D300000}"/>
    <cellStyle name="SAPBEXHLevel2 8 3 2" xfId="23317" xr:uid="{3CD082E4-24FB-48FE-BF26-2D0334D0D042}"/>
    <cellStyle name="SAPBEXHLevel2 8 4" xfId="11939" xr:uid="{00000000-0005-0000-0000-00009E300000}"/>
    <cellStyle name="SAPBEXHLevel2 8 4 2" xfId="23318" xr:uid="{C2181824-E429-4200-BEAE-7FB3756473FF}"/>
    <cellStyle name="SAPBEXHLevel2 8 5" xfId="23313" xr:uid="{0E62FB8D-E586-44A0-ACDF-7F860D6C9C1A}"/>
    <cellStyle name="SAPBEXHLevel2 9" xfId="11940" xr:uid="{00000000-0005-0000-0000-00009F300000}"/>
    <cellStyle name="SAPBEXHLevel2 9 2" xfId="11941" xr:uid="{00000000-0005-0000-0000-0000A0300000}"/>
    <cellStyle name="SAPBEXHLevel2 9 2 2" xfId="11942" xr:uid="{00000000-0005-0000-0000-0000A1300000}"/>
    <cellStyle name="SAPBEXHLevel2 9 2 2 2" xfId="23321" xr:uid="{A4019BC8-B7F4-42C2-B15A-91F78037FDF3}"/>
    <cellStyle name="SAPBEXHLevel2 9 2 3" xfId="11943" xr:uid="{00000000-0005-0000-0000-0000A2300000}"/>
    <cellStyle name="SAPBEXHLevel2 9 2 3 2" xfId="23322" xr:uid="{4CFAC9D8-F7AD-4DAA-A907-D14EAD54147B}"/>
    <cellStyle name="SAPBEXHLevel2 9 2 4" xfId="23320" xr:uid="{90BBAC40-878F-4296-8939-7E80020EAD7D}"/>
    <cellStyle name="SAPBEXHLevel2 9 3" xfId="11944" xr:uid="{00000000-0005-0000-0000-0000A3300000}"/>
    <cellStyle name="SAPBEXHLevel2 9 3 2" xfId="23323" xr:uid="{01A89527-8643-4B1C-BD9D-324EDBA9A52D}"/>
    <cellStyle name="SAPBEXHLevel2 9 4" xfId="11945" xr:uid="{00000000-0005-0000-0000-0000A4300000}"/>
    <cellStyle name="SAPBEXHLevel2 9 4 2" xfId="23324" xr:uid="{4CDC5F5D-8224-4C77-885D-F53CA4969923}"/>
    <cellStyle name="SAPBEXHLevel2 9 5" xfId="23319" xr:uid="{85C282C8-AD33-4A00-BF62-1601930A8049}"/>
    <cellStyle name="SAPBEXHLevel2X" xfId="11946" xr:uid="{00000000-0005-0000-0000-0000A5300000}"/>
    <cellStyle name="SAPBEXHLevel2X 10" xfId="11947" xr:uid="{00000000-0005-0000-0000-0000A6300000}"/>
    <cellStyle name="SAPBEXHLevel2X 10 2" xfId="11948" xr:uid="{00000000-0005-0000-0000-0000A7300000}"/>
    <cellStyle name="SAPBEXHLevel2X 10 2 2" xfId="11949" xr:uid="{00000000-0005-0000-0000-0000A8300000}"/>
    <cellStyle name="SAPBEXHLevel2X 10 2 2 2" xfId="23328" xr:uid="{91E029D6-E911-44F6-9029-D9FB479B0758}"/>
    <cellStyle name="SAPBEXHLevel2X 10 2 3" xfId="11950" xr:uid="{00000000-0005-0000-0000-0000A9300000}"/>
    <cellStyle name="SAPBEXHLevel2X 10 2 3 2" xfId="23329" xr:uid="{9965301E-88A0-4329-9856-109751DDA587}"/>
    <cellStyle name="SAPBEXHLevel2X 10 2 4" xfId="23327" xr:uid="{14D1B087-555E-4AFD-AC25-4820C6762945}"/>
    <cellStyle name="SAPBEXHLevel2X 10 3" xfId="11951" xr:uid="{00000000-0005-0000-0000-0000AA300000}"/>
    <cellStyle name="SAPBEXHLevel2X 10 3 2" xfId="23330" xr:uid="{1C203220-1D1E-4F10-8FC9-BE02B288CCBE}"/>
    <cellStyle name="SAPBEXHLevel2X 10 4" xfId="11952" xr:uid="{00000000-0005-0000-0000-0000AB300000}"/>
    <cellStyle name="SAPBEXHLevel2X 10 4 2" xfId="23331" xr:uid="{3644A55F-0575-4BB4-83A6-D1563142E0D7}"/>
    <cellStyle name="SAPBEXHLevel2X 10 5" xfId="23326" xr:uid="{1DD4A812-ECE9-45A0-8F5C-A46E6015C86E}"/>
    <cellStyle name="SAPBEXHLevel2X 11" xfId="11953" xr:uid="{00000000-0005-0000-0000-0000AC300000}"/>
    <cellStyle name="SAPBEXHLevel2X 11 2" xfId="11954" xr:uid="{00000000-0005-0000-0000-0000AD300000}"/>
    <cellStyle name="SAPBEXHLevel2X 11 2 2" xfId="11955" xr:uid="{00000000-0005-0000-0000-0000AE300000}"/>
    <cellStyle name="SAPBEXHLevel2X 11 2 2 2" xfId="23334" xr:uid="{16209D94-3017-4BC6-AE35-1C64D9D256FA}"/>
    <cellStyle name="SAPBEXHLevel2X 11 2 3" xfId="11956" xr:uid="{00000000-0005-0000-0000-0000AF300000}"/>
    <cellStyle name="SAPBEXHLevel2X 11 2 3 2" xfId="23335" xr:uid="{A26A1E58-4A69-4A11-98B4-FB17205DDA65}"/>
    <cellStyle name="SAPBEXHLevel2X 11 2 4" xfId="23333" xr:uid="{5E5F2AFE-DC3D-43B1-A722-BF0BC26F2AAF}"/>
    <cellStyle name="SAPBEXHLevel2X 11 3" xfId="11957" xr:uid="{00000000-0005-0000-0000-0000B0300000}"/>
    <cellStyle name="SAPBEXHLevel2X 11 3 2" xfId="23336" xr:uid="{E47BCEBE-4055-4C30-8F09-F2E6C36F53FC}"/>
    <cellStyle name="SAPBEXHLevel2X 11 4" xfId="11958" xr:uid="{00000000-0005-0000-0000-0000B1300000}"/>
    <cellStyle name="SAPBEXHLevel2X 11 4 2" xfId="23337" xr:uid="{DEEF9E58-3FD9-4F0D-B1BB-678AB372074C}"/>
    <cellStyle name="SAPBEXHLevel2X 11 5" xfId="23332" xr:uid="{F2EFA643-E4D3-4840-BE8E-3291060F98E8}"/>
    <cellStyle name="SAPBEXHLevel2X 12" xfId="11959" xr:uid="{00000000-0005-0000-0000-0000B2300000}"/>
    <cellStyle name="SAPBEXHLevel2X 12 2" xfId="11960" xr:uid="{00000000-0005-0000-0000-0000B3300000}"/>
    <cellStyle name="SAPBEXHLevel2X 12 2 2" xfId="11961" xr:uid="{00000000-0005-0000-0000-0000B4300000}"/>
    <cellStyle name="SAPBEXHLevel2X 12 2 2 2" xfId="23340" xr:uid="{3591120E-69CD-447D-9848-214356A34A2B}"/>
    <cellStyle name="SAPBEXHLevel2X 12 2 3" xfId="11962" xr:uid="{00000000-0005-0000-0000-0000B5300000}"/>
    <cellStyle name="SAPBEXHLevel2X 12 2 3 2" xfId="23341" xr:uid="{0DE2F54A-E47C-4AAF-852C-0D06E74C7758}"/>
    <cellStyle name="SAPBEXHLevel2X 12 2 4" xfId="23339" xr:uid="{85BE01F7-2659-4283-B260-10C456C4EE7B}"/>
    <cellStyle name="SAPBEXHLevel2X 12 3" xfId="11963" xr:uid="{00000000-0005-0000-0000-0000B6300000}"/>
    <cellStyle name="SAPBEXHLevel2X 12 3 2" xfId="23342" xr:uid="{689B79BF-D03C-450B-BBCB-DFDC1D16373D}"/>
    <cellStyle name="SAPBEXHLevel2X 12 4" xfId="11964" xr:uid="{00000000-0005-0000-0000-0000B7300000}"/>
    <cellStyle name="SAPBEXHLevel2X 12 4 2" xfId="23343" xr:uid="{ED75B689-04E9-4F1E-B1E4-086A0680B71E}"/>
    <cellStyle name="SAPBEXHLevel2X 12 5" xfId="23338" xr:uid="{C337C034-2E6B-46F6-BB0D-4CEEB0681CC4}"/>
    <cellStyle name="SAPBEXHLevel2X 13" xfId="11965" xr:uid="{00000000-0005-0000-0000-0000B8300000}"/>
    <cellStyle name="SAPBEXHLevel2X 13 2" xfId="11966" xr:uid="{00000000-0005-0000-0000-0000B9300000}"/>
    <cellStyle name="SAPBEXHLevel2X 13 2 2" xfId="11967" xr:uid="{00000000-0005-0000-0000-0000BA300000}"/>
    <cellStyle name="SAPBEXHLevel2X 13 2 2 2" xfId="23346" xr:uid="{08B6760B-BB4C-4D11-8790-77BCF1FB23D0}"/>
    <cellStyle name="SAPBEXHLevel2X 13 2 3" xfId="11968" xr:uid="{00000000-0005-0000-0000-0000BB300000}"/>
    <cellStyle name="SAPBEXHLevel2X 13 2 3 2" xfId="23347" xr:uid="{92B73802-A439-4CEC-9A96-AD329E540C89}"/>
    <cellStyle name="SAPBEXHLevel2X 13 2 4" xfId="23345" xr:uid="{B3F2C078-BED0-464C-A8EC-972BD3B84535}"/>
    <cellStyle name="SAPBEXHLevel2X 13 3" xfId="11969" xr:uid="{00000000-0005-0000-0000-0000BC300000}"/>
    <cellStyle name="SAPBEXHLevel2X 13 3 2" xfId="23348" xr:uid="{5A89173F-C510-43F2-BB28-AB93F262F932}"/>
    <cellStyle name="SAPBEXHLevel2X 13 4" xfId="11970" xr:uid="{00000000-0005-0000-0000-0000BD300000}"/>
    <cellStyle name="SAPBEXHLevel2X 13 4 2" xfId="23349" xr:uid="{87B7FD0E-4FED-42A4-804B-AE47F402AE2C}"/>
    <cellStyle name="SAPBEXHLevel2X 13 5" xfId="23344" xr:uid="{68F43410-68C5-4DC3-A607-2B8B136843F9}"/>
    <cellStyle name="SAPBEXHLevel2X 14" xfId="11971" xr:uid="{00000000-0005-0000-0000-0000BE300000}"/>
    <cellStyle name="SAPBEXHLevel2X 14 2" xfId="11972" xr:uid="{00000000-0005-0000-0000-0000BF300000}"/>
    <cellStyle name="SAPBEXHLevel2X 14 2 2" xfId="11973" xr:uid="{00000000-0005-0000-0000-0000C0300000}"/>
    <cellStyle name="SAPBEXHLevel2X 14 2 2 2" xfId="23352" xr:uid="{110511C5-6758-4C68-9941-602AFADE3748}"/>
    <cellStyle name="SAPBEXHLevel2X 14 2 3" xfId="11974" xr:uid="{00000000-0005-0000-0000-0000C1300000}"/>
    <cellStyle name="SAPBEXHLevel2X 14 2 3 2" xfId="23353" xr:uid="{111BE619-1192-455B-912D-E850988B96B4}"/>
    <cellStyle name="SAPBEXHLevel2X 14 2 4" xfId="23351" xr:uid="{CF2046BE-FCBD-4DA1-A9CA-708D197F0ED8}"/>
    <cellStyle name="SAPBEXHLevel2X 14 3" xfId="11975" xr:uid="{00000000-0005-0000-0000-0000C2300000}"/>
    <cellStyle name="SAPBEXHLevel2X 14 3 2" xfId="23354" xr:uid="{D8E59BF3-D60D-4786-8B9E-72BA0FA47A62}"/>
    <cellStyle name="SAPBEXHLevel2X 14 4" xfId="11976" xr:uid="{00000000-0005-0000-0000-0000C3300000}"/>
    <cellStyle name="SAPBEXHLevel2X 14 4 2" xfId="23355" xr:uid="{A3D8CB24-1382-4F44-BB76-0B0A3550F171}"/>
    <cellStyle name="SAPBEXHLevel2X 14 5" xfId="23350" xr:uid="{662AB359-A636-41B4-9694-69B41FD4454F}"/>
    <cellStyle name="SAPBEXHLevel2X 15" xfId="11977" xr:uid="{00000000-0005-0000-0000-0000C4300000}"/>
    <cellStyle name="SAPBEXHLevel2X 15 2" xfId="11978" xr:uid="{00000000-0005-0000-0000-0000C5300000}"/>
    <cellStyle name="SAPBEXHLevel2X 15 2 2" xfId="11979" xr:uid="{00000000-0005-0000-0000-0000C6300000}"/>
    <cellStyle name="SAPBEXHLevel2X 15 2 2 2" xfId="23358" xr:uid="{12C511B7-0D22-4C0F-8A6F-CF3F7F8449F8}"/>
    <cellStyle name="SAPBEXHLevel2X 15 2 3" xfId="11980" xr:uid="{00000000-0005-0000-0000-0000C7300000}"/>
    <cellStyle name="SAPBEXHLevel2X 15 2 3 2" xfId="23359" xr:uid="{3D44FEF3-9EB2-4F9D-835A-C59C851F255F}"/>
    <cellStyle name="SAPBEXHLevel2X 15 2 4" xfId="23357" xr:uid="{004A673A-4401-4936-A3F1-85AB2FA3711D}"/>
    <cellStyle name="SAPBEXHLevel2X 15 3" xfId="11981" xr:uid="{00000000-0005-0000-0000-0000C8300000}"/>
    <cellStyle name="SAPBEXHLevel2X 15 3 2" xfId="23360" xr:uid="{1E5BFAB0-B47A-4444-8D9C-844A696D5785}"/>
    <cellStyle name="SAPBEXHLevel2X 15 4" xfId="11982" xr:uid="{00000000-0005-0000-0000-0000C9300000}"/>
    <cellStyle name="SAPBEXHLevel2X 15 4 2" xfId="23361" xr:uid="{C8797299-7B9A-4908-9EAA-8C016490BFB5}"/>
    <cellStyle name="SAPBEXHLevel2X 15 5" xfId="23356" xr:uid="{1FE60F8A-1258-4993-9AD4-7B16406723FA}"/>
    <cellStyle name="SAPBEXHLevel2X 16" xfId="11983" xr:uid="{00000000-0005-0000-0000-0000CA300000}"/>
    <cellStyle name="SAPBEXHLevel2X 16 2" xfId="23362" xr:uid="{9517320B-F6E4-4515-8B36-D869595B7C7B}"/>
    <cellStyle name="SAPBEXHLevel2X 17" xfId="11984" xr:uid="{00000000-0005-0000-0000-0000CB300000}"/>
    <cellStyle name="SAPBEXHLevel2X 17 2" xfId="23363" xr:uid="{FCFA5613-FD99-4848-A27F-FA798539F319}"/>
    <cellStyle name="SAPBEXHLevel2X 18" xfId="11985" xr:uid="{00000000-0005-0000-0000-0000CC300000}"/>
    <cellStyle name="SAPBEXHLevel2X 18 2" xfId="23364" xr:uid="{42EED207-835C-4FF0-AD26-22AC2896363A}"/>
    <cellStyle name="SAPBEXHLevel2X 19" xfId="11986" xr:uid="{00000000-0005-0000-0000-0000CD300000}"/>
    <cellStyle name="SAPBEXHLevel2X 19 2" xfId="23365" xr:uid="{59051C04-04B2-405D-B6AE-2F99DF6CA76D}"/>
    <cellStyle name="SAPBEXHLevel2X 2" xfId="11987" xr:uid="{00000000-0005-0000-0000-0000CE300000}"/>
    <cellStyle name="SAPBEXHLevel2X 2 2" xfId="11988" xr:uid="{00000000-0005-0000-0000-0000CF300000}"/>
    <cellStyle name="SAPBEXHLevel2X 2 2 2" xfId="11989" xr:uid="{00000000-0005-0000-0000-0000D0300000}"/>
    <cellStyle name="SAPBEXHLevel2X 2 2 2 2" xfId="23368" xr:uid="{3D9B8E7A-9143-4DF9-AAA7-052A65ABECFA}"/>
    <cellStyle name="SAPBEXHLevel2X 2 2 3" xfId="11990" xr:uid="{00000000-0005-0000-0000-0000D1300000}"/>
    <cellStyle name="SAPBEXHLevel2X 2 2 3 2" xfId="23369" xr:uid="{29500916-694D-4338-8CD2-FCAE51C0A1BA}"/>
    <cellStyle name="SAPBEXHLevel2X 2 2 4" xfId="23367" xr:uid="{403092F3-CB41-4590-8D41-8FAE91782DCB}"/>
    <cellStyle name="SAPBEXHLevel2X 2 3" xfId="11991" xr:uid="{00000000-0005-0000-0000-0000D2300000}"/>
    <cellStyle name="SAPBEXHLevel2X 2 3 2" xfId="23370" xr:uid="{E8484A57-4F37-483A-BC0C-86E43D5C9CE8}"/>
    <cellStyle name="SAPBEXHLevel2X 2 4" xfId="11992" xr:uid="{00000000-0005-0000-0000-0000D3300000}"/>
    <cellStyle name="SAPBEXHLevel2X 2 4 2" xfId="23371" xr:uid="{EB1C9C95-2304-41D9-BCA8-AB085A3BD42C}"/>
    <cellStyle name="SAPBEXHLevel2X 2 5" xfId="23366" xr:uid="{1C182B36-38DB-4680-BA7E-7DBD8196D8CE}"/>
    <cellStyle name="SAPBEXHLevel2X 20" xfId="15040" xr:uid="{00000000-0005-0000-0000-0000D4300000}"/>
    <cellStyle name="SAPBEXHLevel2X 20 2" xfId="25770" xr:uid="{F05DB321-BD6C-4768-ACDE-ECA02BBB93F0}"/>
    <cellStyle name="SAPBEXHLevel2X 21" xfId="23325" xr:uid="{73FE3955-8913-49DF-BDFA-29B5DA082AB3}"/>
    <cellStyle name="SAPBEXHLevel2X 3" xfId="11993" xr:uid="{00000000-0005-0000-0000-0000D5300000}"/>
    <cellStyle name="SAPBEXHLevel2X 3 2" xfId="11994" xr:uid="{00000000-0005-0000-0000-0000D6300000}"/>
    <cellStyle name="SAPBEXHLevel2X 3 2 2" xfId="11995" xr:uid="{00000000-0005-0000-0000-0000D7300000}"/>
    <cellStyle name="SAPBEXHLevel2X 3 2 2 2" xfId="23374" xr:uid="{A6327548-C7B8-47BC-8F82-EBE6FB2B7052}"/>
    <cellStyle name="SAPBEXHLevel2X 3 2 3" xfId="11996" xr:uid="{00000000-0005-0000-0000-0000D8300000}"/>
    <cellStyle name="SAPBEXHLevel2X 3 2 3 2" xfId="23375" xr:uid="{DC594CB4-E063-4B9F-BD15-52C4F972FAAF}"/>
    <cellStyle name="SAPBEXHLevel2X 3 2 4" xfId="23373" xr:uid="{7E1A6340-4E0E-40FA-9DD7-B1F67B7B0BF9}"/>
    <cellStyle name="SAPBEXHLevel2X 3 3" xfId="11997" xr:uid="{00000000-0005-0000-0000-0000D9300000}"/>
    <cellStyle name="SAPBEXHLevel2X 3 3 2" xfId="23376" xr:uid="{DB282F3A-AE79-4497-95DB-B80DD84A45BC}"/>
    <cellStyle name="SAPBEXHLevel2X 3 4" xfId="11998" xr:uid="{00000000-0005-0000-0000-0000DA300000}"/>
    <cellStyle name="SAPBEXHLevel2X 3 4 2" xfId="23377" xr:uid="{5B80C48D-34D5-46C6-A291-CE378C4CB688}"/>
    <cellStyle name="SAPBEXHLevel2X 3 5" xfId="23372" xr:uid="{5EFA03E1-8C91-4277-A21F-825710BB34D1}"/>
    <cellStyle name="SAPBEXHLevel2X 4" xfId="11999" xr:uid="{00000000-0005-0000-0000-0000DB300000}"/>
    <cellStyle name="SAPBEXHLevel2X 4 2" xfId="12000" xr:uid="{00000000-0005-0000-0000-0000DC300000}"/>
    <cellStyle name="SAPBEXHLevel2X 4 2 2" xfId="12001" xr:uid="{00000000-0005-0000-0000-0000DD300000}"/>
    <cellStyle name="SAPBEXHLevel2X 4 2 2 2" xfId="23380" xr:uid="{E7544B28-47E7-4437-9F95-499D44149E78}"/>
    <cellStyle name="SAPBEXHLevel2X 4 2 3" xfId="12002" xr:uid="{00000000-0005-0000-0000-0000DE300000}"/>
    <cellStyle name="SAPBEXHLevel2X 4 2 3 2" xfId="23381" xr:uid="{27156C4A-4E9A-4664-8BF0-FA55B9617857}"/>
    <cellStyle name="SAPBEXHLevel2X 4 2 4" xfId="23379" xr:uid="{7A076A70-56C0-4E66-8CFE-328B7500EA62}"/>
    <cellStyle name="SAPBEXHLevel2X 4 3" xfId="12003" xr:uid="{00000000-0005-0000-0000-0000DF300000}"/>
    <cellStyle name="SAPBEXHLevel2X 4 3 2" xfId="23382" xr:uid="{90F9900E-4570-4F90-9167-C9C96093BB6F}"/>
    <cellStyle name="SAPBEXHLevel2X 4 4" xfId="12004" xr:uid="{00000000-0005-0000-0000-0000E0300000}"/>
    <cellStyle name="SAPBEXHLevel2X 4 4 2" xfId="23383" xr:uid="{83D59EEC-596B-4E27-BB89-8E9864E36443}"/>
    <cellStyle name="SAPBEXHLevel2X 4 5" xfId="23378" xr:uid="{21D83AFD-96D8-49E0-9BC4-81A2A481865D}"/>
    <cellStyle name="SAPBEXHLevel2X 5" xfId="12005" xr:uid="{00000000-0005-0000-0000-0000E1300000}"/>
    <cellStyle name="SAPBEXHLevel2X 5 2" xfId="12006" xr:uid="{00000000-0005-0000-0000-0000E2300000}"/>
    <cellStyle name="SAPBEXHLevel2X 5 2 2" xfId="12007" xr:uid="{00000000-0005-0000-0000-0000E3300000}"/>
    <cellStyle name="SAPBEXHLevel2X 5 2 2 2" xfId="23386" xr:uid="{14107A97-7462-455B-B010-0F74DDFF85B8}"/>
    <cellStyle name="SAPBEXHLevel2X 5 2 3" xfId="12008" xr:uid="{00000000-0005-0000-0000-0000E4300000}"/>
    <cellStyle name="SAPBEXHLevel2X 5 2 3 2" xfId="23387" xr:uid="{506E0E36-3149-4A87-AB2B-4FCFC8B6B55A}"/>
    <cellStyle name="SAPBEXHLevel2X 5 2 4" xfId="23385" xr:uid="{FB1E02A2-ACAE-4CF0-A175-1870A34FE524}"/>
    <cellStyle name="SAPBEXHLevel2X 5 3" xfId="12009" xr:uid="{00000000-0005-0000-0000-0000E5300000}"/>
    <cellStyle name="SAPBEXHLevel2X 5 3 2" xfId="23388" xr:uid="{30006E7F-EEEA-4014-B32C-9D0ED9D58C8A}"/>
    <cellStyle name="SAPBEXHLevel2X 5 4" xfId="12010" xr:uid="{00000000-0005-0000-0000-0000E6300000}"/>
    <cellStyle name="SAPBEXHLevel2X 5 4 2" xfId="23389" xr:uid="{E0DC9301-2B5F-456B-95E2-50415F123D99}"/>
    <cellStyle name="SAPBEXHLevel2X 5 5" xfId="23384" xr:uid="{5BE8DB54-1847-4DC3-B10F-558B72BF9B6B}"/>
    <cellStyle name="SAPBEXHLevel2X 6" xfId="12011" xr:uid="{00000000-0005-0000-0000-0000E7300000}"/>
    <cellStyle name="SAPBEXHLevel2X 6 2" xfId="12012" xr:uid="{00000000-0005-0000-0000-0000E8300000}"/>
    <cellStyle name="SAPBEXHLevel2X 6 2 2" xfId="12013" xr:uid="{00000000-0005-0000-0000-0000E9300000}"/>
    <cellStyle name="SAPBEXHLevel2X 6 2 2 2" xfId="23392" xr:uid="{FF8C440B-70AD-402D-80C6-8139EE647477}"/>
    <cellStyle name="SAPBEXHLevel2X 6 2 3" xfId="12014" xr:uid="{00000000-0005-0000-0000-0000EA300000}"/>
    <cellStyle name="SAPBEXHLevel2X 6 2 3 2" xfId="23393" xr:uid="{66E72568-4D80-4C19-A508-8947C5BFEC0C}"/>
    <cellStyle name="SAPBEXHLevel2X 6 2 4" xfId="23391" xr:uid="{B42AB5FF-84F2-4570-9314-D8B9A3540030}"/>
    <cellStyle name="SAPBEXHLevel2X 6 3" xfId="12015" xr:uid="{00000000-0005-0000-0000-0000EB300000}"/>
    <cellStyle name="SAPBEXHLevel2X 6 3 2" xfId="23394" xr:uid="{62D8DDED-A98E-43AC-AC83-B96C0F10BD8B}"/>
    <cellStyle name="SAPBEXHLevel2X 6 4" xfId="12016" xr:uid="{00000000-0005-0000-0000-0000EC300000}"/>
    <cellStyle name="SAPBEXHLevel2X 6 4 2" xfId="23395" xr:uid="{5E4A1376-FCF8-497B-93EA-575CC02B7BC5}"/>
    <cellStyle name="SAPBEXHLevel2X 6 5" xfId="23390" xr:uid="{F5E3809E-0217-4BD4-813E-A93331AB0C92}"/>
    <cellStyle name="SAPBEXHLevel2X 7" xfId="12017" xr:uid="{00000000-0005-0000-0000-0000ED300000}"/>
    <cellStyle name="SAPBEXHLevel2X 7 2" xfId="12018" xr:uid="{00000000-0005-0000-0000-0000EE300000}"/>
    <cellStyle name="SAPBEXHLevel2X 7 2 2" xfId="12019" xr:uid="{00000000-0005-0000-0000-0000EF300000}"/>
    <cellStyle name="SAPBEXHLevel2X 7 2 2 2" xfId="23398" xr:uid="{446BF529-C529-4763-9007-85DE17A78CF6}"/>
    <cellStyle name="SAPBEXHLevel2X 7 2 3" xfId="12020" xr:uid="{00000000-0005-0000-0000-0000F0300000}"/>
    <cellStyle name="SAPBEXHLevel2X 7 2 3 2" xfId="23399" xr:uid="{801C6F0A-7514-4C7D-9AFD-58DAE761A7C3}"/>
    <cellStyle name="SAPBEXHLevel2X 7 2 4" xfId="23397" xr:uid="{F83BC595-882E-4659-A6D8-51366AD32FA8}"/>
    <cellStyle name="SAPBEXHLevel2X 7 3" xfId="12021" xr:uid="{00000000-0005-0000-0000-0000F1300000}"/>
    <cellStyle name="SAPBEXHLevel2X 7 3 2" xfId="23400" xr:uid="{1753F8D5-C7EF-46BF-A1FF-525B2BDF59B2}"/>
    <cellStyle name="SAPBEXHLevel2X 7 4" xfId="12022" xr:uid="{00000000-0005-0000-0000-0000F2300000}"/>
    <cellStyle name="SAPBEXHLevel2X 7 4 2" xfId="23401" xr:uid="{8911E195-6DC1-403D-8AC4-7BA56ECA108E}"/>
    <cellStyle name="SAPBEXHLevel2X 7 5" xfId="23396" xr:uid="{2CD2E50C-04DA-4909-96EB-D0F7EDB67C96}"/>
    <cellStyle name="SAPBEXHLevel2X 8" xfId="12023" xr:uid="{00000000-0005-0000-0000-0000F3300000}"/>
    <cellStyle name="SAPBEXHLevel2X 8 2" xfId="12024" xr:uid="{00000000-0005-0000-0000-0000F4300000}"/>
    <cellStyle name="SAPBEXHLevel2X 8 2 2" xfId="12025" xr:uid="{00000000-0005-0000-0000-0000F5300000}"/>
    <cellStyle name="SAPBEXHLevel2X 8 2 2 2" xfId="23404" xr:uid="{6F2E24D7-A29C-44AE-B626-B0DDCE5AE649}"/>
    <cellStyle name="SAPBEXHLevel2X 8 2 3" xfId="12026" xr:uid="{00000000-0005-0000-0000-0000F6300000}"/>
    <cellStyle name="SAPBEXHLevel2X 8 2 3 2" xfId="23405" xr:uid="{4CE75887-DD0C-414D-9E12-84DB1C8B48A0}"/>
    <cellStyle name="SAPBEXHLevel2X 8 2 4" xfId="23403" xr:uid="{128C9AEE-14ED-43A2-A012-22BD88F308E0}"/>
    <cellStyle name="SAPBEXHLevel2X 8 3" xfId="12027" xr:uid="{00000000-0005-0000-0000-0000F7300000}"/>
    <cellStyle name="SAPBEXHLevel2X 8 3 2" xfId="23406" xr:uid="{4070D865-C823-40B5-908B-F3A7591FA4CC}"/>
    <cellStyle name="SAPBEXHLevel2X 8 4" xfId="12028" xr:uid="{00000000-0005-0000-0000-0000F8300000}"/>
    <cellStyle name="SAPBEXHLevel2X 8 4 2" xfId="23407" xr:uid="{3DF19A98-BB5A-4361-A163-623DA9C1AEB6}"/>
    <cellStyle name="SAPBEXHLevel2X 8 5" xfId="23402" xr:uid="{A8B1BCBB-6FCA-4F82-A091-C4FC83D6099D}"/>
    <cellStyle name="SAPBEXHLevel2X 9" xfId="12029" xr:uid="{00000000-0005-0000-0000-0000F9300000}"/>
    <cellStyle name="SAPBEXHLevel2X 9 2" xfId="12030" xr:uid="{00000000-0005-0000-0000-0000FA300000}"/>
    <cellStyle name="SAPBEXHLevel2X 9 2 2" xfId="12031" xr:uid="{00000000-0005-0000-0000-0000FB300000}"/>
    <cellStyle name="SAPBEXHLevel2X 9 2 2 2" xfId="23410" xr:uid="{B6FF9D86-4C9A-4482-B199-AA69607023FB}"/>
    <cellStyle name="SAPBEXHLevel2X 9 2 3" xfId="12032" xr:uid="{00000000-0005-0000-0000-0000FC300000}"/>
    <cellStyle name="SAPBEXHLevel2X 9 2 3 2" xfId="23411" xr:uid="{C67CEEEB-C75B-4DC0-A43B-0D3B29C4E1ED}"/>
    <cellStyle name="SAPBEXHLevel2X 9 2 4" xfId="23409" xr:uid="{535AC149-B6C1-4CAC-B307-1FAEC4B559F9}"/>
    <cellStyle name="SAPBEXHLevel2X 9 3" xfId="12033" xr:uid="{00000000-0005-0000-0000-0000FD300000}"/>
    <cellStyle name="SAPBEXHLevel2X 9 3 2" xfId="23412" xr:uid="{60ED49D1-904C-45FE-BCD8-63D6B7AA75EE}"/>
    <cellStyle name="SAPBEXHLevel2X 9 4" xfId="12034" xr:uid="{00000000-0005-0000-0000-0000FE300000}"/>
    <cellStyle name="SAPBEXHLevel2X 9 4 2" xfId="23413" xr:uid="{0546F9E6-530D-4014-B0E9-B5A39DFBCB8D}"/>
    <cellStyle name="SAPBEXHLevel2X 9 5" xfId="23408" xr:uid="{E94C28E3-3432-4584-A4A8-25092143A0B2}"/>
    <cellStyle name="SAPBEXHLevel3" xfId="12035" xr:uid="{00000000-0005-0000-0000-0000FF300000}"/>
    <cellStyle name="SAPBEXHLevel3 10" xfId="12036" xr:uid="{00000000-0005-0000-0000-000000310000}"/>
    <cellStyle name="SAPBEXHLevel3 10 2" xfId="12037" xr:uid="{00000000-0005-0000-0000-000001310000}"/>
    <cellStyle name="SAPBEXHLevel3 10 2 2" xfId="12038" xr:uid="{00000000-0005-0000-0000-000002310000}"/>
    <cellStyle name="SAPBEXHLevel3 10 2 2 2" xfId="23417" xr:uid="{603F6A10-D10B-411A-BDA3-A03E6CAA2347}"/>
    <cellStyle name="SAPBEXHLevel3 10 2 3" xfId="12039" xr:uid="{00000000-0005-0000-0000-000003310000}"/>
    <cellStyle name="SAPBEXHLevel3 10 2 3 2" xfId="23418" xr:uid="{A3105901-9ECC-42C2-9387-9CF7699D74CC}"/>
    <cellStyle name="SAPBEXHLevel3 10 2 4" xfId="23416" xr:uid="{59FC7E9B-68B7-4F7F-BFA8-194E3F849A7A}"/>
    <cellStyle name="SAPBEXHLevel3 10 3" xfId="12040" xr:uid="{00000000-0005-0000-0000-000004310000}"/>
    <cellStyle name="SAPBEXHLevel3 10 3 2" xfId="23419" xr:uid="{FFC9C6E5-008C-43AC-86E7-005841551980}"/>
    <cellStyle name="SAPBEXHLevel3 10 4" xfId="12041" xr:uid="{00000000-0005-0000-0000-000005310000}"/>
    <cellStyle name="SAPBEXHLevel3 10 4 2" xfId="23420" xr:uid="{3E6BA5BC-4181-42FD-9F1E-44C3D601EB24}"/>
    <cellStyle name="SAPBEXHLevel3 10 5" xfId="23415" xr:uid="{1F3B2221-5C7F-48AD-9C60-9A3C2F8EB534}"/>
    <cellStyle name="SAPBEXHLevel3 11" xfId="12042" xr:uid="{00000000-0005-0000-0000-000006310000}"/>
    <cellStyle name="SAPBEXHLevel3 11 2" xfId="12043" xr:uid="{00000000-0005-0000-0000-000007310000}"/>
    <cellStyle name="SAPBEXHLevel3 11 2 2" xfId="12044" xr:uid="{00000000-0005-0000-0000-000008310000}"/>
    <cellStyle name="SAPBEXHLevel3 11 2 2 2" xfId="23423" xr:uid="{F7BFAE5B-2E32-4FF3-AA51-A391C7F7EF6F}"/>
    <cellStyle name="SAPBEXHLevel3 11 2 3" xfId="12045" xr:uid="{00000000-0005-0000-0000-000009310000}"/>
    <cellStyle name="SAPBEXHLevel3 11 2 3 2" xfId="23424" xr:uid="{5DF6DC2B-EFFB-4E5B-812B-3D9AF97F354D}"/>
    <cellStyle name="SAPBEXHLevel3 11 2 4" xfId="23422" xr:uid="{4452BFC9-5FF1-44B1-9018-87B4C441C38D}"/>
    <cellStyle name="SAPBEXHLevel3 11 3" xfId="12046" xr:uid="{00000000-0005-0000-0000-00000A310000}"/>
    <cellStyle name="SAPBEXHLevel3 11 3 2" xfId="23425" xr:uid="{7980C3C3-38D2-4590-A6DA-99A26E7C5B30}"/>
    <cellStyle name="SAPBEXHLevel3 11 4" xfId="12047" xr:uid="{00000000-0005-0000-0000-00000B310000}"/>
    <cellStyle name="SAPBEXHLevel3 11 4 2" xfId="23426" xr:uid="{D2B2EEDD-CA8D-4420-A8DB-9B0B209E6493}"/>
    <cellStyle name="SAPBEXHLevel3 11 5" xfId="23421" xr:uid="{89643B51-3A4E-495C-829C-93803630DE86}"/>
    <cellStyle name="SAPBEXHLevel3 12" xfId="12048" xr:uid="{00000000-0005-0000-0000-00000C310000}"/>
    <cellStyle name="SAPBEXHLevel3 12 2" xfId="12049" xr:uid="{00000000-0005-0000-0000-00000D310000}"/>
    <cellStyle name="SAPBEXHLevel3 12 2 2" xfId="12050" xr:uid="{00000000-0005-0000-0000-00000E310000}"/>
    <cellStyle name="SAPBEXHLevel3 12 2 2 2" xfId="23429" xr:uid="{A7831BD9-E929-4F06-846F-04133FA89E35}"/>
    <cellStyle name="SAPBEXHLevel3 12 2 3" xfId="12051" xr:uid="{00000000-0005-0000-0000-00000F310000}"/>
    <cellStyle name="SAPBEXHLevel3 12 2 3 2" xfId="23430" xr:uid="{31B06340-B4FD-4C98-9F1C-AE63C48DFE05}"/>
    <cellStyle name="SAPBEXHLevel3 12 2 4" xfId="23428" xr:uid="{B495693C-C79F-4C1E-B8BC-F39B4463C7CD}"/>
    <cellStyle name="SAPBEXHLevel3 12 3" xfId="12052" xr:uid="{00000000-0005-0000-0000-000010310000}"/>
    <cellStyle name="SAPBEXHLevel3 12 3 2" xfId="23431" xr:uid="{5673A149-D423-4E59-A992-A693A0B83968}"/>
    <cellStyle name="SAPBEXHLevel3 12 4" xfId="12053" xr:uid="{00000000-0005-0000-0000-000011310000}"/>
    <cellStyle name="SAPBEXHLevel3 12 4 2" xfId="23432" xr:uid="{BAC0DC97-F874-418E-B077-0F9FB021FF13}"/>
    <cellStyle name="SAPBEXHLevel3 12 5" xfId="23427" xr:uid="{615CFEEA-4199-4D4D-A6B6-79783C5B00E9}"/>
    <cellStyle name="SAPBEXHLevel3 13" xfId="12054" xr:uid="{00000000-0005-0000-0000-000012310000}"/>
    <cellStyle name="SAPBEXHLevel3 13 2" xfId="12055" xr:uid="{00000000-0005-0000-0000-000013310000}"/>
    <cellStyle name="SAPBEXHLevel3 13 2 2" xfId="12056" xr:uid="{00000000-0005-0000-0000-000014310000}"/>
    <cellStyle name="SAPBEXHLevel3 13 2 2 2" xfId="23435" xr:uid="{70B873C5-AD9B-4D0F-8186-D4465AB118CD}"/>
    <cellStyle name="SAPBEXHLevel3 13 2 3" xfId="12057" xr:uid="{00000000-0005-0000-0000-000015310000}"/>
    <cellStyle name="SAPBEXHLevel3 13 2 3 2" xfId="23436" xr:uid="{D94F9154-5B11-4DF5-B192-A7AF16ABF0CA}"/>
    <cellStyle name="SAPBEXHLevel3 13 2 4" xfId="23434" xr:uid="{231F3F92-557B-4B20-969E-CF686464CDB7}"/>
    <cellStyle name="SAPBEXHLevel3 13 3" xfId="12058" xr:uid="{00000000-0005-0000-0000-000016310000}"/>
    <cellStyle name="SAPBEXHLevel3 13 3 2" xfId="23437" xr:uid="{05BCA492-7F15-4059-A804-6FA21B8347F7}"/>
    <cellStyle name="SAPBEXHLevel3 13 4" xfId="12059" xr:uid="{00000000-0005-0000-0000-000017310000}"/>
    <cellStyle name="SAPBEXHLevel3 13 4 2" xfId="23438" xr:uid="{7EED46AF-9C17-43EB-848A-8E9604A793E1}"/>
    <cellStyle name="SAPBEXHLevel3 13 5" xfId="23433" xr:uid="{8B5459A4-02F2-4AC0-8034-3699F158731B}"/>
    <cellStyle name="SAPBEXHLevel3 14" xfId="12060" xr:uid="{00000000-0005-0000-0000-000018310000}"/>
    <cellStyle name="SAPBEXHLevel3 14 2" xfId="12061" xr:uid="{00000000-0005-0000-0000-000019310000}"/>
    <cellStyle name="SAPBEXHLevel3 14 2 2" xfId="12062" xr:uid="{00000000-0005-0000-0000-00001A310000}"/>
    <cellStyle name="SAPBEXHLevel3 14 2 2 2" xfId="23441" xr:uid="{410CFFDC-F06D-4F4F-818E-F766A03199EF}"/>
    <cellStyle name="SAPBEXHLevel3 14 2 3" xfId="12063" xr:uid="{00000000-0005-0000-0000-00001B310000}"/>
    <cellStyle name="SAPBEXHLevel3 14 2 3 2" xfId="23442" xr:uid="{E8AB4D3A-933D-4AC5-94BB-64BA81BAA1EC}"/>
    <cellStyle name="SAPBEXHLevel3 14 2 4" xfId="23440" xr:uid="{C8A3CD96-DF4A-47D7-83D6-02CB5DDF8448}"/>
    <cellStyle name="SAPBEXHLevel3 14 3" xfId="12064" xr:uid="{00000000-0005-0000-0000-00001C310000}"/>
    <cellStyle name="SAPBEXHLevel3 14 3 2" xfId="23443" xr:uid="{8EB7FE30-E20B-4A36-BCA3-219D7932791E}"/>
    <cellStyle name="SAPBEXHLevel3 14 4" xfId="12065" xr:uid="{00000000-0005-0000-0000-00001D310000}"/>
    <cellStyle name="SAPBEXHLevel3 14 4 2" xfId="23444" xr:uid="{44DE777C-351D-4439-A76B-34FC1D20543B}"/>
    <cellStyle name="SAPBEXHLevel3 14 5" xfId="23439" xr:uid="{A655E32A-C10C-43A5-8D2D-69E8D6DD3359}"/>
    <cellStyle name="SAPBEXHLevel3 15" xfId="12066" xr:uid="{00000000-0005-0000-0000-00001E310000}"/>
    <cellStyle name="SAPBEXHLevel3 15 2" xfId="12067" xr:uid="{00000000-0005-0000-0000-00001F310000}"/>
    <cellStyle name="SAPBEXHLevel3 15 2 2" xfId="12068" xr:uid="{00000000-0005-0000-0000-000020310000}"/>
    <cellStyle name="SAPBEXHLevel3 15 2 2 2" xfId="23447" xr:uid="{29E440D9-C47E-4FAF-95EA-AEF04347AD1F}"/>
    <cellStyle name="SAPBEXHLevel3 15 2 3" xfId="12069" xr:uid="{00000000-0005-0000-0000-000021310000}"/>
    <cellStyle name="SAPBEXHLevel3 15 2 3 2" xfId="23448" xr:uid="{9088682E-2657-480A-BB37-BE748B8CFFB2}"/>
    <cellStyle name="SAPBEXHLevel3 15 2 4" xfId="23446" xr:uid="{FE243934-21BB-4DBC-818A-63326FDEF300}"/>
    <cellStyle name="SAPBEXHLevel3 15 3" xfId="12070" xr:uid="{00000000-0005-0000-0000-000022310000}"/>
    <cellStyle name="SAPBEXHLevel3 15 3 2" xfId="23449" xr:uid="{6AF0D98E-270B-4DE9-B0EC-B6DD4E5106ED}"/>
    <cellStyle name="SAPBEXHLevel3 15 4" xfId="12071" xr:uid="{00000000-0005-0000-0000-000023310000}"/>
    <cellStyle name="SAPBEXHLevel3 15 4 2" xfId="23450" xr:uid="{AF383B6D-ABBB-42CD-9B3E-35D2F0027D9B}"/>
    <cellStyle name="SAPBEXHLevel3 15 5" xfId="23445" xr:uid="{3E49F77E-ED84-407A-8552-6FC07EC957BA}"/>
    <cellStyle name="SAPBEXHLevel3 16" xfId="12072" xr:uid="{00000000-0005-0000-0000-000024310000}"/>
    <cellStyle name="SAPBEXHLevel3 16 2" xfId="23451" xr:uid="{27E5D14C-083C-4409-A4D8-0940CCBEA5F4}"/>
    <cellStyle name="SAPBEXHLevel3 17" xfId="12073" xr:uid="{00000000-0005-0000-0000-000025310000}"/>
    <cellStyle name="SAPBEXHLevel3 17 2" xfId="23452" xr:uid="{525A6289-F491-4F67-AABA-F9704CDDA3CF}"/>
    <cellStyle name="SAPBEXHLevel3 18" xfId="12074" xr:uid="{00000000-0005-0000-0000-000026310000}"/>
    <cellStyle name="SAPBEXHLevel3 18 2" xfId="23453" xr:uid="{677F87A1-5E36-4D06-BAD5-94F6805BDE6E}"/>
    <cellStyle name="SAPBEXHLevel3 19" xfId="12075" xr:uid="{00000000-0005-0000-0000-000027310000}"/>
    <cellStyle name="SAPBEXHLevel3 19 2" xfId="23454" xr:uid="{4E7732E8-B83F-4338-BF27-140B14BD4097}"/>
    <cellStyle name="SAPBEXHLevel3 2" xfId="12076" xr:uid="{00000000-0005-0000-0000-000028310000}"/>
    <cellStyle name="SAPBEXHLevel3 2 2" xfId="12077" xr:uid="{00000000-0005-0000-0000-000029310000}"/>
    <cellStyle name="SAPBEXHLevel3 2 2 2" xfId="12078" xr:uid="{00000000-0005-0000-0000-00002A310000}"/>
    <cellStyle name="SAPBEXHLevel3 2 2 2 2" xfId="23457" xr:uid="{52906E40-EA10-4EA5-9AD5-DEE264764655}"/>
    <cellStyle name="SAPBEXHLevel3 2 2 3" xfId="12079" xr:uid="{00000000-0005-0000-0000-00002B310000}"/>
    <cellStyle name="SAPBEXHLevel3 2 2 3 2" xfId="23458" xr:uid="{F50B3556-DF1B-4B73-AAB1-CDA0FE30FBF3}"/>
    <cellStyle name="SAPBEXHLevel3 2 2 4" xfId="23456" xr:uid="{71846F36-8373-439E-957A-3909FCFAEAC0}"/>
    <cellStyle name="SAPBEXHLevel3 2 3" xfId="12080" xr:uid="{00000000-0005-0000-0000-00002C310000}"/>
    <cellStyle name="SAPBEXHLevel3 2 3 2" xfId="23459" xr:uid="{FE50C75D-2EF1-4F79-B0A4-873E153B54C5}"/>
    <cellStyle name="SAPBEXHLevel3 2 4" xfId="12081" xr:uid="{00000000-0005-0000-0000-00002D310000}"/>
    <cellStyle name="SAPBEXHLevel3 2 4 2" xfId="23460" xr:uid="{293464DF-2509-4EF3-B911-1944EAEFD4FE}"/>
    <cellStyle name="SAPBEXHLevel3 2 5" xfId="23455" xr:uid="{D21263D1-F840-4291-83BD-C65D92A59958}"/>
    <cellStyle name="SAPBEXHLevel3 20" xfId="15041" xr:uid="{00000000-0005-0000-0000-00002E310000}"/>
    <cellStyle name="SAPBEXHLevel3 20 2" xfId="25771" xr:uid="{2A5786BE-1E9E-4F4E-9FE5-218D07700343}"/>
    <cellStyle name="SAPBEXHLevel3 21" xfId="23414" xr:uid="{FBBA9849-1D4E-484A-B49E-A41761683C85}"/>
    <cellStyle name="SAPBEXHLevel3 3" xfId="12082" xr:uid="{00000000-0005-0000-0000-00002F310000}"/>
    <cellStyle name="SAPBEXHLevel3 3 2" xfId="12083" xr:uid="{00000000-0005-0000-0000-000030310000}"/>
    <cellStyle name="SAPBEXHLevel3 3 2 2" xfId="12084" xr:uid="{00000000-0005-0000-0000-000031310000}"/>
    <cellStyle name="SAPBEXHLevel3 3 2 2 2" xfId="23463" xr:uid="{D20C89E6-9E5D-496D-9615-C9FCB7A27EC8}"/>
    <cellStyle name="SAPBEXHLevel3 3 2 3" xfId="12085" xr:uid="{00000000-0005-0000-0000-000032310000}"/>
    <cellStyle name="SAPBEXHLevel3 3 2 3 2" xfId="23464" xr:uid="{BE81E3E4-053C-4560-AA33-91D1872044B3}"/>
    <cellStyle name="SAPBEXHLevel3 3 2 4" xfId="23462" xr:uid="{4ED31744-C20C-4C40-9240-E6551DD1E598}"/>
    <cellStyle name="SAPBEXHLevel3 3 3" xfId="12086" xr:uid="{00000000-0005-0000-0000-000033310000}"/>
    <cellStyle name="SAPBEXHLevel3 3 3 2" xfId="23465" xr:uid="{6E2EE460-AC1B-486B-A82C-8598B357D893}"/>
    <cellStyle name="SAPBEXHLevel3 3 4" xfId="12087" xr:uid="{00000000-0005-0000-0000-000034310000}"/>
    <cellStyle name="SAPBEXHLevel3 3 4 2" xfId="23466" xr:uid="{8ADE4AA5-DFD1-4440-88E5-2A5246927A06}"/>
    <cellStyle name="SAPBEXHLevel3 3 5" xfId="23461" xr:uid="{C4C128F5-F9A9-44A8-A84D-B52153E62989}"/>
    <cellStyle name="SAPBEXHLevel3 4" xfId="12088" xr:uid="{00000000-0005-0000-0000-000035310000}"/>
    <cellStyle name="SAPBEXHLevel3 4 2" xfId="12089" xr:uid="{00000000-0005-0000-0000-000036310000}"/>
    <cellStyle name="SAPBEXHLevel3 4 2 2" xfId="12090" xr:uid="{00000000-0005-0000-0000-000037310000}"/>
    <cellStyle name="SAPBEXHLevel3 4 2 2 2" xfId="23469" xr:uid="{5F6C7F88-5CFA-4150-B165-BA7BF32FE593}"/>
    <cellStyle name="SAPBEXHLevel3 4 2 3" xfId="12091" xr:uid="{00000000-0005-0000-0000-000038310000}"/>
    <cellStyle name="SAPBEXHLevel3 4 2 3 2" xfId="23470" xr:uid="{555BE185-2ACE-4B8E-A03F-976EE60006A0}"/>
    <cellStyle name="SAPBEXHLevel3 4 2 4" xfId="23468" xr:uid="{D7C2874F-8214-41E2-A191-9F198F7DFDCC}"/>
    <cellStyle name="SAPBEXHLevel3 4 3" xfId="12092" xr:uid="{00000000-0005-0000-0000-000039310000}"/>
    <cellStyle name="SAPBEXHLevel3 4 3 2" xfId="23471" xr:uid="{FD007CB0-5CEA-44D1-817A-568E2B60C391}"/>
    <cellStyle name="SAPBEXHLevel3 4 4" xfId="12093" xr:uid="{00000000-0005-0000-0000-00003A310000}"/>
    <cellStyle name="SAPBEXHLevel3 4 4 2" xfId="23472" xr:uid="{5A64499F-3848-479D-849C-0C996AFF495B}"/>
    <cellStyle name="SAPBEXHLevel3 4 5" xfId="23467" xr:uid="{B381A1BB-FDB2-4386-95F4-DB4757A0C307}"/>
    <cellStyle name="SAPBEXHLevel3 5" xfId="12094" xr:uid="{00000000-0005-0000-0000-00003B310000}"/>
    <cellStyle name="SAPBEXHLevel3 5 2" xfId="12095" xr:uid="{00000000-0005-0000-0000-00003C310000}"/>
    <cellStyle name="SAPBEXHLevel3 5 2 2" xfId="12096" xr:uid="{00000000-0005-0000-0000-00003D310000}"/>
    <cellStyle name="SAPBEXHLevel3 5 2 2 2" xfId="23475" xr:uid="{6E475781-1DDF-4468-B4DD-F2200C74B930}"/>
    <cellStyle name="SAPBEXHLevel3 5 2 3" xfId="12097" xr:uid="{00000000-0005-0000-0000-00003E310000}"/>
    <cellStyle name="SAPBEXHLevel3 5 2 3 2" xfId="23476" xr:uid="{803CE82E-0D90-49BF-8E4C-DC5793FBDE18}"/>
    <cellStyle name="SAPBEXHLevel3 5 2 4" xfId="23474" xr:uid="{3F78BF8A-E482-4A62-894C-67E50F0BC302}"/>
    <cellStyle name="SAPBEXHLevel3 5 3" xfId="12098" xr:uid="{00000000-0005-0000-0000-00003F310000}"/>
    <cellStyle name="SAPBEXHLevel3 5 3 2" xfId="23477" xr:uid="{22D188A3-3595-49D1-A3C9-09C8735C92AF}"/>
    <cellStyle name="SAPBEXHLevel3 5 4" xfId="12099" xr:uid="{00000000-0005-0000-0000-000040310000}"/>
    <cellStyle name="SAPBEXHLevel3 5 4 2" xfId="23478" xr:uid="{011DC63F-79E4-474E-9362-564339B1435C}"/>
    <cellStyle name="SAPBEXHLevel3 5 5" xfId="23473" xr:uid="{74974A61-FC5B-4834-B752-2E843497DF6D}"/>
    <cellStyle name="SAPBEXHLevel3 6" xfId="12100" xr:uid="{00000000-0005-0000-0000-000041310000}"/>
    <cellStyle name="SAPBEXHLevel3 6 2" xfId="12101" xr:uid="{00000000-0005-0000-0000-000042310000}"/>
    <cellStyle name="SAPBEXHLevel3 6 2 2" xfId="12102" xr:uid="{00000000-0005-0000-0000-000043310000}"/>
    <cellStyle name="SAPBEXHLevel3 6 2 2 2" xfId="23481" xr:uid="{9B3475DA-F5CA-4785-93A1-7672134A700F}"/>
    <cellStyle name="SAPBEXHLevel3 6 2 3" xfId="12103" xr:uid="{00000000-0005-0000-0000-000044310000}"/>
    <cellStyle name="SAPBEXHLevel3 6 2 3 2" xfId="23482" xr:uid="{BA03BABC-DC2F-454E-A01D-7484E950D985}"/>
    <cellStyle name="SAPBEXHLevel3 6 2 4" xfId="23480" xr:uid="{E91F2BF1-5710-4EF8-B4DE-E56630A2E013}"/>
    <cellStyle name="SAPBEXHLevel3 6 3" xfId="12104" xr:uid="{00000000-0005-0000-0000-000045310000}"/>
    <cellStyle name="SAPBEXHLevel3 6 3 2" xfId="23483" xr:uid="{068D174B-BD07-48AD-A196-FF89FC76B6D2}"/>
    <cellStyle name="SAPBEXHLevel3 6 4" xfId="12105" xr:uid="{00000000-0005-0000-0000-000046310000}"/>
    <cellStyle name="SAPBEXHLevel3 6 4 2" xfId="23484" xr:uid="{279024D0-A4D4-42B8-9127-4EE249F26646}"/>
    <cellStyle name="SAPBEXHLevel3 6 5" xfId="23479" xr:uid="{91F6AAF0-8DC0-4C89-844A-3CCA52ACC4A3}"/>
    <cellStyle name="SAPBEXHLevel3 7" xfId="12106" xr:uid="{00000000-0005-0000-0000-000047310000}"/>
    <cellStyle name="SAPBEXHLevel3 7 2" xfId="12107" xr:uid="{00000000-0005-0000-0000-000048310000}"/>
    <cellStyle name="SAPBEXHLevel3 7 2 2" xfId="12108" xr:uid="{00000000-0005-0000-0000-000049310000}"/>
    <cellStyle name="SAPBEXHLevel3 7 2 2 2" xfId="23487" xr:uid="{112B3920-0E5D-4A32-8EDC-F46E52136CCF}"/>
    <cellStyle name="SAPBEXHLevel3 7 2 3" xfId="12109" xr:uid="{00000000-0005-0000-0000-00004A310000}"/>
    <cellStyle name="SAPBEXHLevel3 7 2 3 2" xfId="23488" xr:uid="{E906D342-781C-4B5D-B640-1423304741D2}"/>
    <cellStyle name="SAPBEXHLevel3 7 2 4" xfId="23486" xr:uid="{B418965E-8E7C-4506-8C13-F6A59C1482AA}"/>
    <cellStyle name="SAPBEXHLevel3 7 3" xfId="12110" xr:uid="{00000000-0005-0000-0000-00004B310000}"/>
    <cellStyle name="SAPBEXHLevel3 7 3 2" xfId="23489" xr:uid="{4CA11E0E-2A97-4DB8-928F-028CF602D529}"/>
    <cellStyle name="SAPBEXHLevel3 7 4" xfId="12111" xr:uid="{00000000-0005-0000-0000-00004C310000}"/>
    <cellStyle name="SAPBEXHLevel3 7 4 2" xfId="23490" xr:uid="{C99AB318-AC8F-45F3-BBD7-03E6FB0A23A1}"/>
    <cellStyle name="SAPBEXHLevel3 7 5" xfId="23485" xr:uid="{E8105E76-479A-4CEC-AD78-5349B82EC5AC}"/>
    <cellStyle name="SAPBEXHLevel3 8" xfId="12112" xr:uid="{00000000-0005-0000-0000-00004D310000}"/>
    <cellStyle name="SAPBEXHLevel3 8 2" xfId="12113" xr:uid="{00000000-0005-0000-0000-00004E310000}"/>
    <cellStyle name="SAPBEXHLevel3 8 2 2" xfId="12114" xr:uid="{00000000-0005-0000-0000-00004F310000}"/>
    <cellStyle name="SAPBEXHLevel3 8 2 2 2" xfId="23493" xr:uid="{1569C725-8DF8-4392-B3E3-6A1238DA4795}"/>
    <cellStyle name="SAPBEXHLevel3 8 2 3" xfId="12115" xr:uid="{00000000-0005-0000-0000-000050310000}"/>
    <cellStyle name="SAPBEXHLevel3 8 2 3 2" xfId="23494" xr:uid="{465B0833-89FA-4494-8B54-581BA30F62E2}"/>
    <cellStyle name="SAPBEXHLevel3 8 2 4" xfId="23492" xr:uid="{A4D3FABD-1C0A-4941-A893-34099C34FB6B}"/>
    <cellStyle name="SAPBEXHLevel3 8 3" xfId="12116" xr:uid="{00000000-0005-0000-0000-000051310000}"/>
    <cellStyle name="SAPBEXHLevel3 8 3 2" xfId="23495" xr:uid="{D980E3A6-7B64-4B08-B2D1-6FB35B515DE6}"/>
    <cellStyle name="SAPBEXHLevel3 8 4" xfId="12117" xr:uid="{00000000-0005-0000-0000-000052310000}"/>
    <cellStyle name="SAPBEXHLevel3 8 4 2" xfId="23496" xr:uid="{AB2DFF27-00F6-4CB4-B2F6-D4EB9BFDAE08}"/>
    <cellStyle name="SAPBEXHLevel3 8 5" xfId="23491" xr:uid="{445F8428-FF69-468E-80F4-1CAD90BF43DD}"/>
    <cellStyle name="SAPBEXHLevel3 9" xfId="12118" xr:uid="{00000000-0005-0000-0000-000053310000}"/>
    <cellStyle name="SAPBEXHLevel3 9 2" xfId="12119" xr:uid="{00000000-0005-0000-0000-000054310000}"/>
    <cellStyle name="SAPBEXHLevel3 9 2 2" xfId="12120" xr:uid="{00000000-0005-0000-0000-000055310000}"/>
    <cellStyle name="SAPBEXHLevel3 9 2 2 2" xfId="23499" xr:uid="{C5EB77C5-2FEE-462E-8C71-42F4979DBBB1}"/>
    <cellStyle name="SAPBEXHLevel3 9 2 3" xfId="12121" xr:uid="{00000000-0005-0000-0000-000056310000}"/>
    <cellStyle name="SAPBEXHLevel3 9 2 3 2" xfId="23500" xr:uid="{96F51B1D-AD16-4BC4-AF79-C12A2AB3619E}"/>
    <cellStyle name="SAPBEXHLevel3 9 2 4" xfId="23498" xr:uid="{90C860F5-0B1C-40C1-A56E-6F5859D666B1}"/>
    <cellStyle name="SAPBEXHLevel3 9 3" xfId="12122" xr:uid="{00000000-0005-0000-0000-000057310000}"/>
    <cellStyle name="SAPBEXHLevel3 9 3 2" xfId="23501" xr:uid="{EF543701-C24B-4625-9B36-2C966477CD75}"/>
    <cellStyle name="SAPBEXHLevel3 9 4" xfId="12123" xr:uid="{00000000-0005-0000-0000-000058310000}"/>
    <cellStyle name="SAPBEXHLevel3 9 4 2" xfId="23502" xr:uid="{2FADC054-E353-47EB-98A8-C5A670133ED5}"/>
    <cellStyle name="SAPBEXHLevel3 9 5" xfId="23497" xr:uid="{378D4859-566A-4C59-AFB2-07B2FAD2E78B}"/>
    <cellStyle name="SAPBEXHLevel3X" xfId="12124" xr:uid="{00000000-0005-0000-0000-000059310000}"/>
    <cellStyle name="SAPBEXHLevel3X 10" xfId="12125" xr:uid="{00000000-0005-0000-0000-00005A310000}"/>
    <cellStyle name="SAPBEXHLevel3X 10 2" xfId="12126" xr:uid="{00000000-0005-0000-0000-00005B310000}"/>
    <cellStyle name="SAPBEXHLevel3X 10 2 2" xfId="12127" xr:uid="{00000000-0005-0000-0000-00005C310000}"/>
    <cellStyle name="SAPBEXHLevel3X 10 2 2 2" xfId="23506" xr:uid="{38A0AAE6-DF26-47CF-B243-F701CB34C98C}"/>
    <cellStyle name="SAPBEXHLevel3X 10 2 3" xfId="12128" xr:uid="{00000000-0005-0000-0000-00005D310000}"/>
    <cellStyle name="SAPBEXHLevel3X 10 2 3 2" xfId="23507" xr:uid="{659DA370-3922-46BE-851F-F1EE477E1A0B}"/>
    <cellStyle name="SAPBEXHLevel3X 10 2 4" xfId="23505" xr:uid="{45105286-DA0E-480C-A544-AF0C844460F3}"/>
    <cellStyle name="SAPBEXHLevel3X 10 3" xfId="12129" xr:uid="{00000000-0005-0000-0000-00005E310000}"/>
    <cellStyle name="SAPBEXHLevel3X 10 3 2" xfId="23508" xr:uid="{9CA88E37-99E6-40FD-8820-17430BFC7B3A}"/>
    <cellStyle name="SAPBEXHLevel3X 10 4" xfId="12130" xr:uid="{00000000-0005-0000-0000-00005F310000}"/>
    <cellStyle name="SAPBEXHLevel3X 10 4 2" xfId="23509" xr:uid="{0774DC80-2A4C-48BE-894A-9E816B9DCAEB}"/>
    <cellStyle name="SAPBEXHLevel3X 10 5" xfId="23504" xr:uid="{F54423A9-1C28-4315-971D-E213B27F719E}"/>
    <cellStyle name="SAPBEXHLevel3X 11" xfId="12131" xr:uid="{00000000-0005-0000-0000-000060310000}"/>
    <cellStyle name="SAPBEXHLevel3X 11 2" xfId="12132" xr:uid="{00000000-0005-0000-0000-000061310000}"/>
    <cellStyle name="SAPBEXHLevel3X 11 2 2" xfId="12133" xr:uid="{00000000-0005-0000-0000-000062310000}"/>
    <cellStyle name="SAPBEXHLevel3X 11 2 2 2" xfId="23512" xr:uid="{D3E91A5E-26DF-475B-8DAA-547C582AAF04}"/>
    <cellStyle name="SAPBEXHLevel3X 11 2 3" xfId="12134" xr:uid="{00000000-0005-0000-0000-000063310000}"/>
    <cellStyle name="SAPBEXHLevel3X 11 2 3 2" xfId="23513" xr:uid="{F3C6CB5C-7055-442E-B7A2-03583BB9F3DA}"/>
    <cellStyle name="SAPBEXHLevel3X 11 2 4" xfId="23511" xr:uid="{BA6D8D84-E34B-4417-87F4-958179DF177F}"/>
    <cellStyle name="SAPBEXHLevel3X 11 3" xfId="12135" xr:uid="{00000000-0005-0000-0000-000064310000}"/>
    <cellStyle name="SAPBEXHLevel3X 11 3 2" xfId="23514" xr:uid="{82870FB0-881E-453F-AC8D-6BA4926B14AF}"/>
    <cellStyle name="SAPBEXHLevel3X 11 4" xfId="12136" xr:uid="{00000000-0005-0000-0000-000065310000}"/>
    <cellStyle name="SAPBEXHLevel3X 11 4 2" xfId="23515" xr:uid="{85E278E2-A535-44BD-972A-93FD0C7E13C2}"/>
    <cellStyle name="SAPBEXHLevel3X 11 5" xfId="23510" xr:uid="{825CFB13-96C5-4A5B-9ACF-198E1507A90F}"/>
    <cellStyle name="SAPBEXHLevel3X 12" xfId="12137" xr:uid="{00000000-0005-0000-0000-000066310000}"/>
    <cellStyle name="SAPBEXHLevel3X 12 2" xfId="12138" xr:uid="{00000000-0005-0000-0000-000067310000}"/>
    <cellStyle name="SAPBEXHLevel3X 12 2 2" xfId="12139" xr:uid="{00000000-0005-0000-0000-000068310000}"/>
    <cellStyle name="SAPBEXHLevel3X 12 2 2 2" xfId="23518" xr:uid="{84A792F0-9E71-4CF2-9F43-DF035D0E87DD}"/>
    <cellStyle name="SAPBEXHLevel3X 12 2 3" xfId="12140" xr:uid="{00000000-0005-0000-0000-000069310000}"/>
    <cellStyle name="SAPBEXHLevel3X 12 2 3 2" xfId="23519" xr:uid="{E09D6C43-F9F9-4788-B3B2-901678B41155}"/>
    <cellStyle name="SAPBEXHLevel3X 12 2 4" xfId="23517" xr:uid="{394ECCF3-D8F1-435D-9B98-7C875DCE52CE}"/>
    <cellStyle name="SAPBEXHLevel3X 12 3" xfId="12141" xr:uid="{00000000-0005-0000-0000-00006A310000}"/>
    <cellStyle name="SAPBEXHLevel3X 12 3 2" xfId="23520" xr:uid="{1D763DA2-81D6-4AFC-BFB3-9B875FCB9FA4}"/>
    <cellStyle name="SAPBEXHLevel3X 12 4" xfId="12142" xr:uid="{00000000-0005-0000-0000-00006B310000}"/>
    <cellStyle name="SAPBEXHLevel3X 12 4 2" xfId="23521" xr:uid="{3F99B2A9-D690-4460-8C99-E3694B5CD9D4}"/>
    <cellStyle name="SAPBEXHLevel3X 12 5" xfId="23516" xr:uid="{5B7284F6-78D3-4006-A741-8483E3D3F67A}"/>
    <cellStyle name="SAPBEXHLevel3X 13" xfId="12143" xr:uid="{00000000-0005-0000-0000-00006C310000}"/>
    <cellStyle name="SAPBEXHLevel3X 13 2" xfId="12144" xr:uid="{00000000-0005-0000-0000-00006D310000}"/>
    <cellStyle name="SAPBEXHLevel3X 13 2 2" xfId="12145" xr:uid="{00000000-0005-0000-0000-00006E310000}"/>
    <cellStyle name="SAPBEXHLevel3X 13 2 2 2" xfId="23524" xr:uid="{6E4D06B8-639E-4B8D-BE91-BF387ADD89A4}"/>
    <cellStyle name="SAPBEXHLevel3X 13 2 3" xfId="12146" xr:uid="{00000000-0005-0000-0000-00006F310000}"/>
    <cellStyle name="SAPBEXHLevel3X 13 2 3 2" xfId="23525" xr:uid="{C8EDEA4A-33AF-47D1-9629-24EC421D0CF5}"/>
    <cellStyle name="SAPBEXHLevel3X 13 2 4" xfId="23523" xr:uid="{D6841EC0-FF4D-4B3E-B44D-5BC3CDAC9117}"/>
    <cellStyle name="SAPBEXHLevel3X 13 3" xfId="12147" xr:uid="{00000000-0005-0000-0000-000070310000}"/>
    <cellStyle name="SAPBEXHLevel3X 13 3 2" xfId="23526" xr:uid="{69D21E4F-1A42-41E9-8F60-680CAF44C82B}"/>
    <cellStyle name="SAPBEXHLevel3X 13 4" xfId="12148" xr:uid="{00000000-0005-0000-0000-000071310000}"/>
    <cellStyle name="SAPBEXHLevel3X 13 4 2" xfId="23527" xr:uid="{6568552F-27EB-4E1A-8436-105FCD5D6402}"/>
    <cellStyle name="SAPBEXHLevel3X 13 5" xfId="23522" xr:uid="{9D49C97E-5208-4BB2-9096-224EDA097992}"/>
    <cellStyle name="SAPBEXHLevel3X 14" xfId="12149" xr:uid="{00000000-0005-0000-0000-000072310000}"/>
    <cellStyle name="SAPBEXHLevel3X 14 2" xfId="12150" xr:uid="{00000000-0005-0000-0000-000073310000}"/>
    <cellStyle name="SAPBEXHLevel3X 14 2 2" xfId="12151" xr:uid="{00000000-0005-0000-0000-000074310000}"/>
    <cellStyle name="SAPBEXHLevel3X 14 2 2 2" xfId="23530" xr:uid="{93C7D506-CE83-409E-9994-208207200779}"/>
    <cellStyle name="SAPBEXHLevel3X 14 2 3" xfId="12152" xr:uid="{00000000-0005-0000-0000-000075310000}"/>
    <cellStyle name="SAPBEXHLevel3X 14 2 3 2" xfId="23531" xr:uid="{5BF924A3-119B-43BF-AC3B-3E177582D153}"/>
    <cellStyle name="SAPBEXHLevel3X 14 2 4" xfId="23529" xr:uid="{64B59D1C-6869-4354-A4E4-46D09EDCAFFC}"/>
    <cellStyle name="SAPBEXHLevel3X 14 3" xfId="12153" xr:uid="{00000000-0005-0000-0000-000076310000}"/>
    <cellStyle name="SAPBEXHLevel3X 14 3 2" xfId="23532" xr:uid="{2DBEC8E6-F52F-4196-8422-CD62D2DA7DC9}"/>
    <cellStyle name="SAPBEXHLevel3X 14 4" xfId="12154" xr:uid="{00000000-0005-0000-0000-000077310000}"/>
    <cellStyle name="SAPBEXHLevel3X 14 4 2" xfId="23533" xr:uid="{AE7A507B-2AF6-46B7-B2DF-68D998207F87}"/>
    <cellStyle name="SAPBEXHLevel3X 14 5" xfId="23528" xr:uid="{F85E32F3-4B29-4788-A5FA-3F92C7AC5840}"/>
    <cellStyle name="SAPBEXHLevel3X 15" xfId="12155" xr:uid="{00000000-0005-0000-0000-000078310000}"/>
    <cellStyle name="SAPBEXHLevel3X 15 2" xfId="12156" xr:uid="{00000000-0005-0000-0000-000079310000}"/>
    <cellStyle name="SAPBEXHLevel3X 15 2 2" xfId="12157" xr:uid="{00000000-0005-0000-0000-00007A310000}"/>
    <cellStyle name="SAPBEXHLevel3X 15 2 2 2" xfId="23536" xr:uid="{B01483F9-05DA-4C72-B83B-727AFBB827C6}"/>
    <cellStyle name="SAPBEXHLevel3X 15 2 3" xfId="12158" xr:uid="{00000000-0005-0000-0000-00007B310000}"/>
    <cellStyle name="SAPBEXHLevel3X 15 2 3 2" xfId="23537" xr:uid="{6AC9B051-8B14-465F-83A9-0A375ECF2679}"/>
    <cellStyle name="SAPBEXHLevel3X 15 2 4" xfId="23535" xr:uid="{5E70E52C-D984-4A1D-97B6-BB9C72F59AF9}"/>
    <cellStyle name="SAPBEXHLevel3X 15 3" xfId="12159" xr:uid="{00000000-0005-0000-0000-00007C310000}"/>
    <cellStyle name="SAPBEXHLevel3X 15 3 2" xfId="23538" xr:uid="{014AA16E-FA10-46BD-A04A-41B8E90C99AE}"/>
    <cellStyle name="SAPBEXHLevel3X 15 4" xfId="12160" xr:uid="{00000000-0005-0000-0000-00007D310000}"/>
    <cellStyle name="SAPBEXHLevel3X 15 4 2" xfId="23539" xr:uid="{FE8CE335-BBF9-4605-8526-7D44C30658BB}"/>
    <cellStyle name="SAPBEXHLevel3X 15 5" xfId="23534" xr:uid="{8340A9DD-E508-4543-8782-10EE7AD64A37}"/>
    <cellStyle name="SAPBEXHLevel3X 16" xfId="12161" xr:uid="{00000000-0005-0000-0000-00007E310000}"/>
    <cellStyle name="SAPBEXHLevel3X 16 2" xfId="23540" xr:uid="{CAC720AE-6964-489D-816C-BA75DE7D9CBF}"/>
    <cellStyle name="SAPBEXHLevel3X 17" xfId="12162" xr:uid="{00000000-0005-0000-0000-00007F310000}"/>
    <cellStyle name="SAPBEXHLevel3X 17 2" xfId="23541" xr:uid="{84E199C8-CBE2-4AAB-A21A-069A6D9D7B45}"/>
    <cellStyle name="SAPBEXHLevel3X 18" xfId="12163" xr:uid="{00000000-0005-0000-0000-000080310000}"/>
    <cellStyle name="SAPBEXHLevel3X 18 2" xfId="23542" xr:uid="{C8BF19FF-1015-4833-9D2E-E6626E96C493}"/>
    <cellStyle name="SAPBEXHLevel3X 19" xfId="12164" xr:uid="{00000000-0005-0000-0000-000081310000}"/>
    <cellStyle name="SAPBEXHLevel3X 19 2" xfId="23543" xr:uid="{90F2178A-0DFF-4EE4-8E46-69ACCBD31E5C}"/>
    <cellStyle name="SAPBEXHLevel3X 2" xfId="12165" xr:uid="{00000000-0005-0000-0000-000082310000}"/>
    <cellStyle name="SAPBEXHLevel3X 2 2" xfId="12166" xr:uid="{00000000-0005-0000-0000-000083310000}"/>
    <cellStyle name="SAPBEXHLevel3X 2 2 2" xfId="12167" xr:uid="{00000000-0005-0000-0000-000084310000}"/>
    <cellStyle name="SAPBEXHLevel3X 2 2 2 2" xfId="23546" xr:uid="{AE546FBF-5A7B-4713-84AF-0885A4F3D90A}"/>
    <cellStyle name="SAPBEXHLevel3X 2 2 3" xfId="12168" xr:uid="{00000000-0005-0000-0000-000085310000}"/>
    <cellStyle name="SAPBEXHLevel3X 2 2 3 2" xfId="23547" xr:uid="{C5FF51DA-8489-4812-9C82-DEECF8AC1054}"/>
    <cellStyle name="SAPBEXHLevel3X 2 2 4" xfId="23545" xr:uid="{B9C4487A-7D4A-4307-9152-7BC2269FC5D9}"/>
    <cellStyle name="SAPBEXHLevel3X 2 3" xfId="12169" xr:uid="{00000000-0005-0000-0000-000086310000}"/>
    <cellStyle name="SAPBEXHLevel3X 2 3 2" xfId="23548" xr:uid="{1CA76306-2DDA-4B40-B5EA-08CCBC5A4DCA}"/>
    <cellStyle name="SAPBEXHLevel3X 2 4" xfId="12170" xr:uid="{00000000-0005-0000-0000-000087310000}"/>
    <cellStyle name="SAPBEXHLevel3X 2 4 2" xfId="23549" xr:uid="{BB37A933-EE0E-4C73-BEB5-49E92BBA781A}"/>
    <cellStyle name="SAPBEXHLevel3X 2 5" xfId="23544" xr:uid="{C0BC21BD-82A2-4F12-BB9A-8E5F48C64FFC}"/>
    <cellStyle name="SAPBEXHLevel3X 20" xfId="15042" xr:uid="{00000000-0005-0000-0000-000088310000}"/>
    <cellStyle name="SAPBEXHLevel3X 20 2" xfId="25772" xr:uid="{A456EC1A-04CD-49CC-897A-F56466982624}"/>
    <cellStyle name="SAPBEXHLevel3X 21" xfId="23503" xr:uid="{3296E0EC-B252-4EF5-BC21-E70234ADE6FF}"/>
    <cellStyle name="SAPBEXHLevel3X 3" xfId="12171" xr:uid="{00000000-0005-0000-0000-000089310000}"/>
    <cellStyle name="SAPBEXHLevel3X 3 2" xfId="12172" xr:uid="{00000000-0005-0000-0000-00008A310000}"/>
    <cellStyle name="SAPBEXHLevel3X 3 2 2" xfId="12173" xr:uid="{00000000-0005-0000-0000-00008B310000}"/>
    <cellStyle name="SAPBEXHLevel3X 3 2 2 2" xfId="23552" xr:uid="{D641C57F-17EB-4D1D-9B89-FF12FC88B0F5}"/>
    <cellStyle name="SAPBEXHLevel3X 3 2 3" xfId="12174" xr:uid="{00000000-0005-0000-0000-00008C310000}"/>
    <cellStyle name="SAPBEXHLevel3X 3 2 3 2" xfId="23553" xr:uid="{87D35EF4-E762-423F-B344-258AF68A7837}"/>
    <cellStyle name="SAPBEXHLevel3X 3 2 4" xfId="23551" xr:uid="{E28AC60E-13AC-42A0-90A2-45580AB0046A}"/>
    <cellStyle name="SAPBEXHLevel3X 3 3" xfId="12175" xr:uid="{00000000-0005-0000-0000-00008D310000}"/>
    <cellStyle name="SAPBEXHLevel3X 3 3 2" xfId="23554" xr:uid="{CBFC847C-59D8-4BB2-9D17-4C4925EADED1}"/>
    <cellStyle name="SAPBEXHLevel3X 3 4" xfId="12176" xr:uid="{00000000-0005-0000-0000-00008E310000}"/>
    <cellStyle name="SAPBEXHLevel3X 3 4 2" xfId="23555" xr:uid="{50EE4B06-C696-4D7D-86E3-30F6296013DD}"/>
    <cellStyle name="SAPBEXHLevel3X 3 5" xfId="23550" xr:uid="{8C98AE79-0FB3-45D5-9F19-063DB8142FC5}"/>
    <cellStyle name="SAPBEXHLevel3X 4" xfId="12177" xr:uid="{00000000-0005-0000-0000-00008F310000}"/>
    <cellStyle name="SAPBEXHLevel3X 4 2" xfId="12178" xr:uid="{00000000-0005-0000-0000-000090310000}"/>
    <cellStyle name="SAPBEXHLevel3X 4 2 2" xfId="12179" xr:uid="{00000000-0005-0000-0000-000091310000}"/>
    <cellStyle name="SAPBEXHLevel3X 4 2 2 2" xfId="23558" xr:uid="{818C19A4-DDF9-4063-921B-37D0CE40F10A}"/>
    <cellStyle name="SAPBEXHLevel3X 4 2 3" xfId="12180" xr:uid="{00000000-0005-0000-0000-000092310000}"/>
    <cellStyle name="SAPBEXHLevel3X 4 2 3 2" xfId="23559" xr:uid="{51FB5E3E-8B42-4151-AB39-4D6A3D6F1EC2}"/>
    <cellStyle name="SAPBEXHLevel3X 4 2 4" xfId="23557" xr:uid="{5F90173A-FA09-4D0D-A5F9-0536B3457C68}"/>
    <cellStyle name="SAPBEXHLevel3X 4 3" xfId="12181" xr:uid="{00000000-0005-0000-0000-000093310000}"/>
    <cellStyle name="SAPBEXHLevel3X 4 3 2" xfId="23560" xr:uid="{90AAE7EF-F9E4-40E0-B122-333639A480DB}"/>
    <cellStyle name="SAPBEXHLevel3X 4 4" xfId="12182" xr:uid="{00000000-0005-0000-0000-000094310000}"/>
    <cellStyle name="SAPBEXHLevel3X 4 4 2" xfId="23561" xr:uid="{28B50FC7-A0BA-48FD-98DA-D97637F83337}"/>
    <cellStyle name="SAPBEXHLevel3X 4 5" xfId="23556" xr:uid="{E1F91C30-1CD1-486D-B682-C9DD3CAAC833}"/>
    <cellStyle name="SAPBEXHLevel3X 5" xfId="12183" xr:uid="{00000000-0005-0000-0000-000095310000}"/>
    <cellStyle name="SAPBEXHLevel3X 5 2" xfId="12184" xr:uid="{00000000-0005-0000-0000-000096310000}"/>
    <cellStyle name="SAPBEXHLevel3X 5 2 2" xfId="12185" xr:uid="{00000000-0005-0000-0000-000097310000}"/>
    <cellStyle name="SAPBEXHLevel3X 5 2 2 2" xfId="23564" xr:uid="{95C3F023-5A30-479E-8DB6-E0DA1E7487A8}"/>
    <cellStyle name="SAPBEXHLevel3X 5 2 3" xfId="12186" xr:uid="{00000000-0005-0000-0000-000098310000}"/>
    <cellStyle name="SAPBEXHLevel3X 5 2 3 2" xfId="23565" xr:uid="{17B7F7A1-4480-4AC3-9F36-A0F58E2C4957}"/>
    <cellStyle name="SAPBEXHLevel3X 5 2 4" xfId="23563" xr:uid="{D77C85EA-BC08-4703-8257-9FD6219030B5}"/>
    <cellStyle name="SAPBEXHLevel3X 5 3" xfId="12187" xr:uid="{00000000-0005-0000-0000-000099310000}"/>
    <cellStyle name="SAPBEXHLevel3X 5 3 2" xfId="23566" xr:uid="{85C97833-FADD-40C5-B7DB-F7A39FD384F7}"/>
    <cellStyle name="SAPBEXHLevel3X 5 4" xfId="12188" xr:uid="{00000000-0005-0000-0000-00009A310000}"/>
    <cellStyle name="SAPBEXHLevel3X 5 4 2" xfId="23567" xr:uid="{FA5078C3-D2A9-4DBB-BD52-DB27F94B3283}"/>
    <cellStyle name="SAPBEXHLevel3X 5 5" xfId="23562" xr:uid="{C48A73E6-89B5-47CF-BC8E-CE81BDF95537}"/>
    <cellStyle name="SAPBEXHLevel3X 6" xfId="12189" xr:uid="{00000000-0005-0000-0000-00009B310000}"/>
    <cellStyle name="SAPBEXHLevel3X 6 2" xfId="12190" xr:uid="{00000000-0005-0000-0000-00009C310000}"/>
    <cellStyle name="SAPBEXHLevel3X 6 2 2" xfId="12191" xr:uid="{00000000-0005-0000-0000-00009D310000}"/>
    <cellStyle name="SAPBEXHLevel3X 6 2 2 2" xfId="23570" xr:uid="{4774B1B9-77C3-44BD-9E4A-D556D8A0D388}"/>
    <cellStyle name="SAPBEXHLevel3X 6 2 3" xfId="12192" xr:uid="{00000000-0005-0000-0000-00009E310000}"/>
    <cellStyle name="SAPBEXHLevel3X 6 2 3 2" xfId="23571" xr:uid="{54B0A589-788F-41F6-9065-BA2DC8506D48}"/>
    <cellStyle name="SAPBEXHLevel3X 6 2 4" xfId="23569" xr:uid="{E86D94F5-3E75-4EE7-84C0-23B4D74309DA}"/>
    <cellStyle name="SAPBEXHLevel3X 6 3" xfId="12193" xr:uid="{00000000-0005-0000-0000-00009F310000}"/>
    <cellStyle name="SAPBEXHLevel3X 6 3 2" xfId="23572" xr:uid="{CCB83CE4-E1E6-48CE-9D6E-3C8B5092062B}"/>
    <cellStyle name="SAPBEXHLevel3X 6 4" xfId="12194" xr:uid="{00000000-0005-0000-0000-0000A0310000}"/>
    <cellStyle name="SAPBEXHLevel3X 6 4 2" xfId="23573" xr:uid="{3AF1CEA5-74F0-4088-B55E-FE484B382D80}"/>
    <cellStyle name="SAPBEXHLevel3X 6 5" xfId="23568" xr:uid="{CDAC3377-067E-485E-9689-68D6AF8EBC33}"/>
    <cellStyle name="SAPBEXHLevel3X 7" xfId="12195" xr:uid="{00000000-0005-0000-0000-0000A1310000}"/>
    <cellStyle name="SAPBEXHLevel3X 7 2" xfId="12196" xr:uid="{00000000-0005-0000-0000-0000A2310000}"/>
    <cellStyle name="SAPBEXHLevel3X 7 2 2" xfId="12197" xr:uid="{00000000-0005-0000-0000-0000A3310000}"/>
    <cellStyle name="SAPBEXHLevel3X 7 2 2 2" xfId="23576" xr:uid="{55B654C7-79A8-4A0F-8FAA-66004E413767}"/>
    <cellStyle name="SAPBEXHLevel3X 7 2 3" xfId="12198" xr:uid="{00000000-0005-0000-0000-0000A4310000}"/>
    <cellStyle name="SAPBEXHLevel3X 7 2 3 2" xfId="23577" xr:uid="{2C8E51E6-9698-4D90-A4E0-1034902849B1}"/>
    <cellStyle name="SAPBEXHLevel3X 7 2 4" xfId="23575" xr:uid="{5925F58E-1334-431D-BB44-A8D97A98CC98}"/>
    <cellStyle name="SAPBEXHLevel3X 7 3" xfId="12199" xr:uid="{00000000-0005-0000-0000-0000A5310000}"/>
    <cellStyle name="SAPBEXHLevel3X 7 3 2" xfId="23578" xr:uid="{0BC33671-1278-4006-84E7-E17B73D0AC94}"/>
    <cellStyle name="SAPBEXHLevel3X 7 4" xfId="12200" xr:uid="{00000000-0005-0000-0000-0000A6310000}"/>
    <cellStyle name="SAPBEXHLevel3X 7 4 2" xfId="23579" xr:uid="{F83075BF-4CC3-4CA7-969B-D298FDA49222}"/>
    <cellStyle name="SAPBEXHLevel3X 7 5" xfId="23574" xr:uid="{EEA2341B-8BEF-437E-8AA3-DB7B74BD4C21}"/>
    <cellStyle name="SAPBEXHLevel3X 8" xfId="12201" xr:uid="{00000000-0005-0000-0000-0000A7310000}"/>
    <cellStyle name="SAPBEXHLevel3X 8 2" xfId="12202" xr:uid="{00000000-0005-0000-0000-0000A8310000}"/>
    <cellStyle name="SAPBEXHLevel3X 8 2 2" xfId="12203" xr:uid="{00000000-0005-0000-0000-0000A9310000}"/>
    <cellStyle name="SAPBEXHLevel3X 8 2 2 2" xfId="23582" xr:uid="{2D90934B-81A0-4EDF-BB24-655F2A2255CB}"/>
    <cellStyle name="SAPBEXHLevel3X 8 2 3" xfId="12204" xr:uid="{00000000-0005-0000-0000-0000AA310000}"/>
    <cellStyle name="SAPBEXHLevel3X 8 2 3 2" xfId="23583" xr:uid="{8085F36F-F0FF-466E-919E-1A07B9C6ABE1}"/>
    <cellStyle name="SAPBEXHLevel3X 8 2 4" xfId="23581" xr:uid="{CF449FED-7AEC-4874-A110-4938BF32D37A}"/>
    <cellStyle name="SAPBEXHLevel3X 8 3" xfId="12205" xr:uid="{00000000-0005-0000-0000-0000AB310000}"/>
    <cellStyle name="SAPBEXHLevel3X 8 3 2" xfId="23584" xr:uid="{64FE9084-F899-4795-AE03-C9DCB871F18A}"/>
    <cellStyle name="SAPBEXHLevel3X 8 4" xfId="12206" xr:uid="{00000000-0005-0000-0000-0000AC310000}"/>
    <cellStyle name="SAPBEXHLevel3X 8 4 2" xfId="23585" xr:uid="{79549DB4-BF3F-4450-B3AD-BF24D5E38B84}"/>
    <cellStyle name="SAPBEXHLevel3X 8 5" xfId="23580" xr:uid="{789CA516-88FE-437E-8CE5-4E6132D45909}"/>
    <cellStyle name="SAPBEXHLevel3X 9" xfId="12207" xr:uid="{00000000-0005-0000-0000-0000AD310000}"/>
    <cellStyle name="SAPBEXHLevel3X 9 2" xfId="12208" xr:uid="{00000000-0005-0000-0000-0000AE310000}"/>
    <cellStyle name="SAPBEXHLevel3X 9 2 2" xfId="12209" xr:uid="{00000000-0005-0000-0000-0000AF310000}"/>
    <cellStyle name="SAPBEXHLevel3X 9 2 2 2" xfId="23588" xr:uid="{6305F2F2-03AA-4C01-BD0E-CDCB4B0D7870}"/>
    <cellStyle name="SAPBEXHLevel3X 9 2 3" xfId="12210" xr:uid="{00000000-0005-0000-0000-0000B0310000}"/>
    <cellStyle name="SAPBEXHLevel3X 9 2 3 2" xfId="23589" xr:uid="{1968C1AD-F970-4484-AD4E-697485A3806B}"/>
    <cellStyle name="SAPBEXHLevel3X 9 2 4" xfId="23587" xr:uid="{BD1AB3D2-1879-4B05-9C1A-5B8DD41E2A41}"/>
    <cellStyle name="SAPBEXHLevel3X 9 3" xfId="12211" xr:uid="{00000000-0005-0000-0000-0000B1310000}"/>
    <cellStyle name="SAPBEXHLevel3X 9 3 2" xfId="23590" xr:uid="{19B29F46-04B7-4221-9826-59605249C66B}"/>
    <cellStyle name="SAPBEXHLevel3X 9 4" xfId="12212" xr:uid="{00000000-0005-0000-0000-0000B2310000}"/>
    <cellStyle name="SAPBEXHLevel3X 9 4 2" xfId="23591" xr:uid="{0076F207-EC98-4E28-9263-DEA20D89DCB2}"/>
    <cellStyle name="SAPBEXHLevel3X 9 5" xfId="23586" xr:uid="{335916CF-CEAF-4876-8C20-1493805EADCE}"/>
    <cellStyle name="SAPBEXresData" xfId="12213" xr:uid="{00000000-0005-0000-0000-0000B3310000}"/>
    <cellStyle name="SAPBEXresData 10" xfId="12214" xr:uid="{00000000-0005-0000-0000-0000B4310000}"/>
    <cellStyle name="SAPBEXresData 10 2" xfId="12215" xr:uid="{00000000-0005-0000-0000-0000B5310000}"/>
    <cellStyle name="SAPBEXresData 10 2 2" xfId="12216" xr:uid="{00000000-0005-0000-0000-0000B6310000}"/>
    <cellStyle name="SAPBEXresData 10 2 2 2" xfId="23595" xr:uid="{E40B1979-E043-4830-933A-EA705775D3EE}"/>
    <cellStyle name="SAPBEXresData 10 2 3" xfId="12217" xr:uid="{00000000-0005-0000-0000-0000B7310000}"/>
    <cellStyle name="SAPBEXresData 10 2 3 2" xfId="23596" xr:uid="{B7967144-153C-461D-BF35-0DD1A7BAA4C8}"/>
    <cellStyle name="SAPBEXresData 10 2 4" xfId="23594" xr:uid="{0960DA21-1B08-483C-9B87-33A3F8335303}"/>
    <cellStyle name="SAPBEXresData 10 3" xfId="12218" xr:uid="{00000000-0005-0000-0000-0000B8310000}"/>
    <cellStyle name="SAPBEXresData 10 3 2" xfId="23597" xr:uid="{5689A26C-0D7E-4D2F-8565-B54F9E89C3AB}"/>
    <cellStyle name="SAPBEXresData 10 4" xfId="12219" xr:uid="{00000000-0005-0000-0000-0000B9310000}"/>
    <cellStyle name="SAPBEXresData 10 4 2" xfId="23598" xr:uid="{6FF5F347-B486-422D-BC2D-04F801BDE88E}"/>
    <cellStyle name="SAPBEXresData 10 5" xfId="23593" xr:uid="{72FD90E5-3719-4D2D-8D2D-EE321510C6B0}"/>
    <cellStyle name="SAPBEXresData 11" xfId="12220" xr:uid="{00000000-0005-0000-0000-0000BA310000}"/>
    <cellStyle name="SAPBEXresData 11 2" xfId="12221" xr:uid="{00000000-0005-0000-0000-0000BB310000}"/>
    <cellStyle name="SAPBEXresData 11 2 2" xfId="12222" xr:uid="{00000000-0005-0000-0000-0000BC310000}"/>
    <cellStyle name="SAPBEXresData 11 2 2 2" xfId="23601" xr:uid="{EE850261-BD2F-4ECD-9813-3420ABA7E807}"/>
    <cellStyle name="SAPBEXresData 11 2 3" xfId="12223" xr:uid="{00000000-0005-0000-0000-0000BD310000}"/>
    <cellStyle name="SAPBEXresData 11 2 3 2" xfId="23602" xr:uid="{603CB93F-1B30-4188-81F0-EFAC64F9A556}"/>
    <cellStyle name="SAPBEXresData 11 2 4" xfId="23600" xr:uid="{3B634850-401F-4BFA-9FFD-E21DC05C593F}"/>
    <cellStyle name="SAPBEXresData 11 3" xfId="12224" xr:uid="{00000000-0005-0000-0000-0000BE310000}"/>
    <cellStyle name="SAPBEXresData 11 3 2" xfId="23603" xr:uid="{76D9A4B6-FEF1-4575-B889-D565B8CCF872}"/>
    <cellStyle name="SAPBEXresData 11 4" xfId="12225" xr:uid="{00000000-0005-0000-0000-0000BF310000}"/>
    <cellStyle name="SAPBEXresData 11 4 2" xfId="23604" xr:uid="{3B4158E2-F24B-4189-B4D0-68DB1A4494B4}"/>
    <cellStyle name="SAPBEXresData 11 5" xfId="23599" xr:uid="{B367D12E-B9A2-425B-9431-E32CB15AB1CD}"/>
    <cellStyle name="SAPBEXresData 12" xfId="12226" xr:uid="{00000000-0005-0000-0000-0000C0310000}"/>
    <cellStyle name="SAPBEXresData 12 2" xfId="12227" xr:uid="{00000000-0005-0000-0000-0000C1310000}"/>
    <cellStyle name="SAPBEXresData 12 2 2" xfId="12228" xr:uid="{00000000-0005-0000-0000-0000C2310000}"/>
    <cellStyle name="SAPBEXresData 12 2 2 2" xfId="23607" xr:uid="{148BE5D5-50F6-4A88-ADC5-31FDB06F7B2A}"/>
    <cellStyle name="SAPBEXresData 12 2 3" xfId="12229" xr:uid="{00000000-0005-0000-0000-0000C3310000}"/>
    <cellStyle name="SAPBEXresData 12 2 3 2" xfId="23608" xr:uid="{DAA7AC4E-5559-4134-941A-DFE11DBEC6B7}"/>
    <cellStyle name="SAPBEXresData 12 2 4" xfId="23606" xr:uid="{A719AAD9-D285-4BD4-9142-37B0FFB97D22}"/>
    <cellStyle name="SAPBEXresData 12 3" xfId="12230" xr:uid="{00000000-0005-0000-0000-0000C4310000}"/>
    <cellStyle name="SAPBEXresData 12 3 2" xfId="23609" xr:uid="{246CE4D1-B47F-456C-8ADC-B8F12EC3E250}"/>
    <cellStyle name="SAPBEXresData 12 4" xfId="12231" xr:uid="{00000000-0005-0000-0000-0000C5310000}"/>
    <cellStyle name="SAPBEXresData 12 4 2" xfId="23610" xr:uid="{BC472B8D-4A6C-4D9F-B9B3-D7EF565042FC}"/>
    <cellStyle name="SAPBEXresData 12 5" xfId="23605" xr:uid="{FE194488-93AD-419F-A9B1-65521D82AB54}"/>
    <cellStyle name="SAPBEXresData 13" xfId="12232" xr:uid="{00000000-0005-0000-0000-0000C6310000}"/>
    <cellStyle name="SAPBEXresData 13 2" xfId="12233" xr:uid="{00000000-0005-0000-0000-0000C7310000}"/>
    <cellStyle name="SAPBEXresData 13 2 2" xfId="12234" xr:uid="{00000000-0005-0000-0000-0000C8310000}"/>
    <cellStyle name="SAPBEXresData 13 2 2 2" xfId="23613" xr:uid="{CA59D720-0A86-492A-8BF3-EEFE6DEB2223}"/>
    <cellStyle name="SAPBEXresData 13 2 3" xfId="12235" xr:uid="{00000000-0005-0000-0000-0000C9310000}"/>
    <cellStyle name="SAPBEXresData 13 2 3 2" xfId="23614" xr:uid="{09EEEF0D-4BE1-4458-BAD5-8203C0E6952C}"/>
    <cellStyle name="SAPBEXresData 13 2 4" xfId="23612" xr:uid="{C6C9D80E-47A7-432F-896C-27178E569A40}"/>
    <cellStyle name="SAPBEXresData 13 3" xfId="12236" xr:uid="{00000000-0005-0000-0000-0000CA310000}"/>
    <cellStyle name="SAPBEXresData 13 3 2" xfId="23615" xr:uid="{42EE6465-56AD-444E-AB89-332C42DE7FAD}"/>
    <cellStyle name="SAPBEXresData 13 4" xfId="12237" xr:uid="{00000000-0005-0000-0000-0000CB310000}"/>
    <cellStyle name="SAPBEXresData 13 4 2" xfId="23616" xr:uid="{4E30DC16-279B-4A09-B9A9-2E0F547ADB58}"/>
    <cellStyle name="SAPBEXresData 13 5" xfId="23611" xr:uid="{E2DEBB80-3E0B-472D-94D5-8DDEBE482913}"/>
    <cellStyle name="SAPBEXresData 14" xfId="12238" xr:uid="{00000000-0005-0000-0000-0000CC310000}"/>
    <cellStyle name="SAPBEXresData 14 2" xfId="12239" xr:uid="{00000000-0005-0000-0000-0000CD310000}"/>
    <cellStyle name="SAPBEXresData 14 2 2" xfId="12240" xr:uid="{00000000-0005-0000-0000-0000CE310000}"/>
    <cellStyle name="SAPBEXresData 14 2 2 2" xfId="23619" xr:uid="{FF3E8543-941D-4B62-A1A2-B17F4965ABDC}"/>
    <cellStyle name="SAPBEXresData 14 2 3" xfId="12241" xr:uid="{00000000-0005-0000-0000-0000CF310000}"/>
    <cellStyle name="SAPBEXresData 14 2 3 2" xfId="23620" xr:uid="{ECF31D4C-E9CC-4341-91B7-BAFF423C9BB2}"/>
    <cellStyle name="SAPBEXresData 14 2 4" xfId="23618" xr:uid="{D41BC389-7087-4835-A79C-1CBF708C4386}"/>
    <cellStyle name="SAPBEXresData 14 3" xfId="12242" xr:uid="{00000000-0005-0000-0000-0000D0310000}"/>
    <cellStyle name="SAPBEXresData 14 3 2" xfId="23621" xr:uid="{EC4017CB-9886-4067-B48D-BC825A05D4B0}"/>
    <cellStyle name="SAPBEXresData 14 4" xfId="12243" xr:uid="{00000000-0005-0000-0000-0000D1310000}"/>
    <cellStyle name="SAPBEXresData 14 4 2" xfId="23622" xr:uid="{C890A6F0-288E-4E9C-8943-2C057DD0AA77}"/>
    <cellStyle name="SAPBEXresData 14 5" xfId="23617" xr:uid="{B840CD41-D8B0-4827-88DF-FE7E9C64966B}"/>
    <cellStyle name="SAPBEXresData 15" xfId="12244" xr:uid="{00000000-0005-0000-0000-0000D2310000}"/>
    <cellStyle name="SAPBEXresData 15 2" xfId="12245" xr:uid="{00000000-0005-0000-0000-0000D3310000}"/>
    <cellStyle name="SAPBEXresData 15 2 2" xfId="12246" xr:uid="{00000000-0005-0000-0000-0000D4310000}"/>
    <cellStyle name="SAPBEXresData 15 2 2 2" xfId="23625" xr:uid="{EB8A958F-FA7B-4CE6-8F29-65A603764531}"/>
    <cellStyle name="SAPBEXresData 15 2 3" xfId="12247" xr:uid="{00000000-0005-0000-0000-0000D5310000}"/>
    <cellStyle name="SAPBEXresData 15 2 3 2" xfId="23626" xr:uid="{3D6A7C93-B9B9-4695-8EC6-EE152F463F7D}"/>
    <cellStyle name="SAPBEXresData 15 2 4" xfId="23624" xr:uid="{E1389877-B893-4701-B4BD-65441BE42FEC}"/>
    <cellStyle name="SAPBEXresData 15 3" xfId="12248" xr:uid="{00000000-0005-0000-0000-0000D6310000}"/>
    <cellStyle name="SAPBEXresData 15 3 2" xfId="23627" xr:uid="{7A87A543-5BD0-47E6-B141-4568A2551CD2}"/>
    <cellStyle name="SAPBEXresData 15 4" xfId="12249" xr:uid="{00000000-0005-0000-0000-0000D7310000}"/>
    <cellStyle name="SAPBEXresData 15 4 2" xfId="23628" xr:uid="{8D02C150-56F7-4B1E-94F4-DB94619C53E5}"/>
    <cellStyle name="SAPBEXresData 15 5" xfId="23623" xr:uid="{718AB02C-F5D7-400C-8D9A-0920C15EB906}"/>
    <cellStyle name="SAPBEXresData 16" xfId="12250" xr:uid="{00000000-0005-0000-0000-0000D8310000}"/>
    <cellStyle name="SAPBEXresData 16 2" xfId="23629" xr:uid="{82BEBB14-38D3-41B3-9DA5-B300C7B9D7BD}"/>
    <cellStyle name="SAPBEXresData 17" xfId="12251" xr:uid="{00000000-0005-0000-0000-0000D9310000}"/>
    <cellStyle name="SAPBEXresData 17 2" xfId="23630" xr:uid="{BB356373-0935-45BF-86DF-E8A306ACE3F2}"/>
    <cellStyle name="SAPBEXresData 18" xfId="12252" xr:uid="{00000000-0005-0000-0000-0000DA310000}"/>
    <cellStyle name="SAPBEXresData 18 2" xfId="23631" xr:uid="{DBEC29A4-0376-4A39-ACB5-9DE85FEDF602}"/>
    <cellStyle name="SAPBEXresData 19" xfId="12253" xr:uid="{00000000-0005-0000-0000-0000DB310000}"/>
    <cellStyle name="SAPBEXresData 19 2" xfId="23632" xr:uid="{5090087C-4167-42BE-8615-EBCC7E1ABE15}"/>
    <cellStyle name="SAPBEXresData 2" xfId="12254" xr:uid="{00000000-0005-0000-0000-0000DC310000}"/>
    <cellStyle name="SAPBEXresData 2 2" xfId="12255" xr:uid="{00000000-0005-0000-0000-0000DD310000}"/>
    <cellStyle name="SAPBEXresData 2 2 2" xfId="12256" xr:uid="{00000000-0005-0000-0000-0000DE310000}"/>
    <cellStyle name="SAPBEXresData 2 2 2 2" xfId="23635" xr:uid="{210AB4C9-9CF4-4CC4-9C8D-CDF017E3B21E}"/>
    <cellStyle name="SAPBEXresData 2 2 3" xfId="12257" xr:uid="{00000000-0005-0000-0000-0000DF310000}"/>
    <cellStyle name="SAPBEXresData 2 2 3 2" xfId="23636" xr:uid="{E1BFF336-9909-4477-820C-22838F4EDCC9}"/>
    <cellStyle name="SAPBEXresData 2 2 4" xfId="23634" xr:uid="{0C4BA3B9-D709-41F9-9651-A089D11C2B01}"/>
    <cellStyle name="SAPBEXresData 2 3" xfId="12258" xr:uid="{00000000-0005-0000-0000-0000E0310000}"/>
    <cellStyle name="SAPBEXresData 2 3 2" xfId="23637" xr:uid="{C7269970-7AAE-41E9-8899-51D8A8D1916B}"/>
    <cellStyle name="SAPBEXresData 2 4" xfId="12259" xr:uid="{00000000-0005-0000-0000-0000E1310000}"/>
    <cellStyle name="SAPBEXresData 2 4 2" xfId="23638" xr:uid="{DF162290-4278-4DC5-98FC-3BA7C594D972}"/>
    <cellStyle name="SAPBEXresData 2 5" xfId="23633" xr:uid="{28A908F4-B74A-4584-B703-FDF77E34B34B}"/>
    <cellStyle name="SAPBEXresData 20" xfId="15043" xr:uid="{00000000-0005-0000-0000-0000E2310000}"/>
    <cellStyle name="SAPBEXresData 20 2" xfId="25773" xr:uid="{FB37D32A-6800-41C6-BEED-8F233A52A17C}"/>
    <cellStyle name="SAPBEXresData 21" xfId="23592" xr:uid="{D3A8FBD2-D50F-4958-9D16-B0D3C07B451B}"/>
    <cellStyle name="SAPBEXresData 3" xfId="12260" xr:uid="{00000000-0005-0000-0000-0000E3310000}"/>
    <cellStyle name="SAPBEXresData 3 2" xfId="12261" xr:uid="{00000000-0005-0000-0000-0000E4310000}"/>
    <cellStyle name="SAPBEXresData 3 2 2" xfId="12262" xr:uid="{00000000-0005-0000-0000-0000E5310000}"/>
    <cellStyle name="SAPBEXresData 3 2 2 2" xfId="23641" xr:uid="{63171E9D-C717-4CBF-9EDB-875B48D54100}"/>
    <cellStyle name="SAPBEXresData 3 2 3" xfId="12263" xr:uid="{00000000-0005-0000-0000-0000E6310000}"/>
    <cellStyle name="SAPBEXresData 3 2 3 2" xfId="23642" xr:uid="{EC06470F-8245-4D40-9762-FC06DA9F5A09}"/>
    <cellStyle name="SAPBEXresData 3 2 4" xfId="23640" xr:uid="{476068CE-773E-48FE-B8B1-DDC2C97439A3}"/>
    <cellStyle name="SAPBEXresData 3 3" xfId="12264" xr:uid="{00000000-0005-0000-0000-0000E7310000}"/>
    <cellStyle name="SAPBEXresData 3 3 2" xfId="23643" xr:uid="{4F1AF505-ED29-45F1-894D-6167D20AB8F7}"/>
    <cellStyle name="SAPBEXresData 3 4" xfId="12265" xr:uid="{00000000-0005-0000-0000-0000E8310000}"/>
    <cellStyle name="SAPBEXresData 3 4 2" xfId="23644" xr:uid="{744F8ECE-598C-462D-9226-7485F847CBD6}"/>
    <cellStyle name="SAPBEXresData 3 5" xfId="23639" xr:uid="{3940DE38-C33A-46D0-88DB-F03CC165DCDD}"/>
    <cellStyle name="SAPBEXresData 4" xfId="12266" xr:uid="{00000000-0005-0000-0000-0000E9310000}"/>
    <cellStyle name="SAPBEXresData 4 2" xfId="12267" xr:uid="{00000000-0005-0000-0000-0000EA310000}"/>
    <cellStyle name="SAPBEXresData 4 2 2" xfId="12268" xr:uid="{00000000-0005-0000-0000-0000EB310000}"/>
    <cellStyle name="SAPBEXresData 4 2 2 2" xfId="23647" xr:uid="{E4AFC4A9-6F10-46E5-9ACB-090184BE8EE2}"/>
    <cellStyle name="SAPBEXresData 4 2 3" xfId="12269" xr:uid="{00000000-0005-0000-0000-0000EC310000}"/>
    <cellStyle name="SAPBEXresData 4 2 3 2" xfId="23648" xr:uid="{FEE1DEBD-FE8A-4DE0-8F93-A9C46C9F3336}"/>
    <cellStyle name="SAPBEXresData 4 2 4" xfId="23646" xr:uid="{121C04E1-3749-4CE9-BF17-EA5E4F86F18E}"/>
    <cellStyle name="SAPBEXresData 4 3" xfId="12270" xr:uid="{00000000-0005-0000-0000-0000ED310000}"/>
    <cellStyle name="SAPBEXresData 4 3 2" xfId="23649" xr:uid="{B1C7D86D-CC8D-4B61-8C34-90AF0AF0A07F}"/>
    <cellStyle name="SAPBEXresData 4 4" xfId="12271" xr:uid="{00000000-0005-0000-0000-0000EE310000}"/>
    <cellStyle name="SAPBEXresData 4 4 2" xfId="23650" xr:uid="{FB9DCFB5-D9DC-4FFE-A299-A1363AD3410E}"/>
    <cellStyle name="SAPBEXresData 4 5" xfId="23645" xr:uid="{5AF703FA-CF1F-4D0C-9620-368A11821A00}"/>
    <cellStyle name="SAPBEXresData 5" xfId="12272" xr:uid="{00000000-0005-0000-0000-0000EF310000}"/>
    <cellStyle name="SAPBEXresData 5 2" xfId="12273" xr:uid="{00000000-0005-0000-0000-0000F0310000}"/>
    <cellStyle name="SAPBEXresData 5 2 2" xfId="12274" xr:uid="{00000000-0005-0000-0000-0000F1310000}"/>
    <cellStyle name="SAPBEXresData 5 2 2 2" xfId="23653" xr:uid="{91DA10E0-ED45-417E-B91C-ED5A91C2A15E}"/>
    <cellStyle name="SAPBEXresData 5 2 3" xfId="12275" xr:uid="{00000000-0005-0000-0000-0000F2310000}"/>
    <cellStyle name="SAPBEXresData 5 2 3 2" xfId="23654" xr:uid="{7249E1AC-0334-42A9-9A2A-2969F0DA43C6}"/>
    <cellStyle name="SAPBEXresData 5 2 4" xfId="23652" xr:uid="{D918119B-FA15-487B-9CE1-C5A0C36F25FE}"/>
    <cellStyle name="SAPBEXresData 5 3" xfId="12276" xr:uid="{00000000-0005-0000-0000-0000F3310000}"/>
    <cellStyle name="SAPBEXresData 5 3 2" xfId="23655" xr:uid="{28ED7C13-2AB7-4111-ABAD-D4A4B147A102}"/>
    <cellStyle name="SAPBEXresData 5 4" xfId="12277" xr:uid="{00000000-0005-0000-0000-0000F4310000}"/>
    <cellStyle name="SAPBEXresData 5 4 2" xfId="23656" xr:uid="{CF2F74FA-908F-4F9C-8D30-4273B022E434}"/>
    <cellStyle name="SAPBEXresData 5 5" xfId="23651" xr:uid="{33A0506B-72CA-45DA-8C8F-648915C1DFE3}"/>
    <cellStyle name="SAPBEXresData 6" xfId="12278" xr:uid="{00000000-0005-0000-0000-0000F5310000}"/>
    <cellStyle name="SAPBEXresData 6 2" xfId="12279" xr:uid="{00000000-0005-0000-0000-0000F6310000}"/>
    <cellStyle name="SAPBEXresData 6 2 2" xfId="12280" xr:uid="{00000000-0005-0000-0000-0000F7310000}"/>
    <cellStyle name="SAPBEXresData 6 2 2 2" xfId="23659" xr:uid="{00D77F5E-3D8E-4C03-B4D7-FBCB07A0E63F}"/>
    <cellStyle name="SAPBEXresData 6 2 3" xfId="12281" xr:uid="{00000000-0005-0000-0000-0000F8310000}"/>
    <cellStyle name="SAPBEXresData 6 2 3 2" xfId="23660" xr:uid="{56B1CEE7-2965-4CE3-AE92-A3AD44854F42}"/>
    <cellStyle name="SAPBEXresData 6 2 4" xfId="23658" xr:uid="{F63CFD76-B937-4CEC-AE82-824C7092BE0E}"/>
    <cellStyle name="SAPBEXresData 6 3" xfId="12282" xr:uid="{00000000-0005-0000-0000-0000F9310000}"/>
    <cellStyle name="SAPBEXresData 6 3 2" xfId="23661" xr:uid="{9854491D-1499-446D-A1FD-2A063CAF9342}"/>
    <cellStyle name="SAPBEXresData 6 4" xfId="12283" xr:uid="{00000000-0005-0000-0000-0000FA310000}"/>
    <cellStyle name="SAPBEXresData 6 4 2" xfId="23662" xr:uid="{AC28B6A9-974E-449F-AD85-7B6671919361}"/>
    <cellStyle name="SAPBEXresData 6 5" xfId="23657" xr:uid="{5926F14E-6DC2-46B5-80F9-BF5B61F75DC6}"/>
    <cellStyle name="SAPBEXresData 7" xfId="12284" xr:uid="{00000000-0005-0000-0000-0000FB310000}"/>
    <cellStyle name="SAPBEXresData 7 2" xfId="12285" xr:uid="{00000000-0005-0000-0000-0000FC310000}"/>
    <cellStyle name="SAPBEXresData 7 2 2" xfId="12286" xr:uid="{00000000-0005-0000-0000-0000FD310000}"/>
    <cellStyle name="SAPBEXresData 7 2 2 2" xfId="23665" xr:uid="{EE574C34-710D-4099-80C1-4FE18C7EB40D}"/>
    <cellStyle name="SAPBEXresData 7 2 3" xfId="12287" xr:uid="{00000000-0005-0000-0000-0000FE310000}"/>
    <cellStyle name="SAPBEXresData 7 2 3 2" xfId="23666" xr:uid="{ECED46F5-851D-4007-A42D-DA77353CA04B}"/>
    <cellStyle name="SAPBEXresData 7 2 4" xfId="23664" xr:uid="{A15F4E7E-0BF8-4AE7-8B4D-58F0411A2117}"/>
    <cellStyle name="SAPBEXresData 7 3" xfId="12288" xr:uid="{00000000-0005-0000-0000-0000FF310000}"/>
    <cellStyle name="SAPBEXresData 7 3 2" xfId="23667" xr:uid="{BB41FC9A-7E61-4CD0-8B4D-55798A24BEA9}"/>
    <cellStyle name="SAPBEXresData 7 4" xfId="12289" xr:uid="{00000000-0005-0000-0000-000000320000}"/>
    <cellStyle name="SAPBEXresData 7 4 2" xfId="23668" xr:uid="{07D656F7-92DB-4860-B9EE-3DF0B5693949}"/>
    <cellStyle name="SAPBEXresData 7 5" xfId="23663" xr:uid="{8B39EC4E-402E-499C-A0CF-C13FB725E675}"/>
    <cellStyle name="SAPBEXresData 8" xfId="12290" xr:uid="{00000000-0005-0000-0000-000001320000}"/>
    <cellStyle name="SAPBEXresData 8 2" xfId="12291" xr:uid="{00000000-0005-0000-0000-000002320000}"/>
    <cellStyle name="SAPBEXresData 8 2 2" xfId="12292" xr:uid="{00000000-0005-0000-0000-000003320000}"/>
    <cellStyle name="SAPBEXresData 8 2 2 2" xfId="23671" xr:uid="{F8163D91-DE0A-488D-9FE8-9684AB4A08A3}"/>
    <cellStyle name="SAPBEXresData 8 2 3" xfId="12293" xr:uid="{00000000-0005-0000-0000-000004320000}"/>
    <cellStyle name="SAPBEXresData 8 2 3 2" xfId="23672" xr:uid="{AB185FF8-530E-4ECA-9862-9FB83973F6DD}"/>
    <cellStyle name="SAPBEXresData 8 2 4" xfId="23670" xr:uid="{F9DC9508-95F9-4B38-8861-A5A3B9F4918F}"/>
    <cellStyle name="SAPBEXresData 8 3" xfId="12294" xr:uid="{00000000-0005-0000-0000-000005320000}"/>
    <cellStyle name="SAPBEXresData 8 3 2" xfId="23673" xr:uid="{69BB7E50-CA43-4F43-B396-7A9AE24D11EE}"/>
    <cellStyle name="SAPBEXresData 8 4" xfId="12295" xr:uid="{00000000-0005-0000-0000-000006320000}"/>
    <cellStyle name="SAPBEXresData 8 4 2" xfId="23674" xr:uid="{6C1EBDAA-836C-496E-AE80-124E4013FA0E}"/>
    <cellStyle name="SAPBEXresData 8 5" xfId="23669" xr:uid="{15AC515B-AC4D-4128-A021-ADC0E5EAF3C6}"/>
    <cellStyle name="SAPBEXresData 9" xfId="12296" xr:uid="{00000000-0005-0000-0000-000007320000}"/>
    <cellStyle name="SAPBEXresData 9 2" xfId="12297" xr:uid="{00000000-0005-0000-0000-000008320000}"/>
    <cellStyle name="SAPBEXresData 9 2 2" xfId="12298" xr:uid="{00000000-0005-0000-0000-000009320000}"/>
    <cellStyle name="SAPBEXresData 9 2 2 2" xfId="23677" xr:uid="{461ACD95-F6BB-4608-8E68-E1909F77C8BC}"/>
    <cellStyle name="SAPBEXresData 9 2 3" xfId="12299" xr:uid="{00000000-0005-0000-0000-00000A320000}"/>
    <cellStyle name="SAPBEXresData 9 2 3 2" xfId="23678" xr:uid="{47BB62D1-EBD4-4B11-BA75-C3634238B68B}"/>
    <cellStyle name="SAPBEXresData 9 2 4" xfId="23676" xr:uid="{CA27F8F9-4A6C-4CF2-B783-08EA8D3930CD}"/>
    <cellStyle name="SAPBEXresData 9 3" xfId="12300" xr:uid="{00000000-0005-0000-0000-00000B320000}"/>
    <cellStyle name="SAPBEXresData 9 3 2" xfId="23679" xr:uid="{4D5BB173-D705-4050-A903-0AE97122F069}"/>
    <cellStyle name="SAPBEXresData 9 4" xfId="12301" xr:uid="{00000000-0005-0000-0000-00000C320000}"/>
    <cellStyle name="SAPBEXresData 9 4 2" xfId="23680" xr:uid="{24C9516A-94C0-4182-B2A5-568F4EA066C5}"/>
    <cellStyle name="SAPBEXresData 9 5" xfId="23675" xr:uid="{8D32CFB2-3790-42B7-935A-9FEC7061A1AD}"/>
    <cellStyle name="SAPBEXresDataEmph" xfId="12302" xr:uid="{00000000-0005-0000-0000-00000D320000}"/>
    <cellStyle name="SAPBEXresDataEmph 10" xfId="12303" xr:uid="{00000000-0005-0000-0000-00000E320000}"/>
    <cellStyle name="SAPBEXresDataEmph 10 2" xfId="12304" xr:uid="{00000000-0005-0000-0000-00000F320000}"/>
    <cellStyle name="SAPBEXresDataEmph 10 2 2" xfId="12305" xr:uid="{00000000-0005-0000-0000-000010320000}"/>
    <cellStyle name="SAPBEXresDataEmph 10 2 2 2" xfId="23684" xr:uid="{FAC2DD7A-6137-4A11-8A63-B003C8FD6454}"/>
    <cellStyle name="SAPBEXresDataEmph 10 2 3" xfId="12306" xr:uid="{00000000-0005-0000-0000-000011320000}"/>
    <cellStyle name="SAPBEXresDataEmph 10 2 3 2" xfId="23685" xr:uid="{35832F3E-D6DE-4F72-A45A-17FE6D4476D6}"/>
    <cellStyle name="SAPBEXresDataEmph 10 2 4" xfId="23683" xr:uid="{57AC1C33-DD01-4F18-ADF1-10BE50C75BDD}"/>
    <cellStyle name="SAPBEXresDataEmph 10 3" xfId="12307" xr:uid="{00000000-0005-0000-0000-000012320000}"/>
    <cellStyle name="SAPBEXresDataEmph 10 3 2" xfId="23686" xr:uid="{38FDF5A9-4ED6-486F-97C4-45EEC27579CD}"/>
    <cellStyle name="SAPBEXresDataEmph 10 4" xfId="12308" xr:uid="{00000000-0005-0000-0000-000013320000}"/>
    <cellStyle name="SAPBEXresDataEmph 10 4 2" xfId="23687" xr:uid="{E9F589AA-1AF3-4F9A-8295-C1C4B2D2FF81}"/>
    <cellStyle name="SAPBEXresDataEmph 10 5" xfId="23682" xr:uid="{12A3AA7B-5E5F-44A1-9D6C-8FF96A7F2CB2}"/>
    <cellStyle name="SAPBEXresDataEmph 11" xfId="12309" xr:uid="{00000000-0005-0000-0000-000014320000}"/>
    <cellStyle name="SAPBEXresDataEmph 11 2" xfId="12310" xr:uid="{00000000-0005-0000-0000-000015320000}"/>
    <cellStyle name="SAPBEXresDataEmph 11 2 2" xfId="12311" xr:uid="{00000000-0005-0000-0000-000016320000}"/>
    <cellStyle name="SAPBEXresDataEmph 11 2 2 2" xfId="23690" xr:uid="{76F68B90-6A73-44A4-8651-A50C41EF316C}"/>
    <cellStyle name="SAPBEXresDataEmph 11 2 3" xfId="12312" xr:uid="{00000000-0005-0000-0000-000017320000}"/>
    <cellStyle name="SAPBEXresDataEmph 11 2 3 2" xfId="23691" xr:uid="{19DA37BD-5274-4FC4-8AB9-DEEB26450B6E}"/>
    <cellStyle name="SAPBEXresDataEmph 11 2 4" xfId="23689" xr:uid="{545A9D27-2727-4D28-89D3-D39987A8BDE5}"/>
    <cellStyle name="SAPBEXresDataEmph 11 3" xfId="12313" xr:uid="{00000000-0005-0000-0000-000018320000}"/>
    <cellStyle name="SAPBEXresDataEmph 11 3 2" xfId="23692" xr:uid="{366818CC-CC73-4B72-9F6B-C3918AA56DC3}"/>
    <cellStyle name="SAPBEXresDataEmph 11 4" xfId="12314" xr:uid="{00000000-0005-0000-0000-000019320000}"/>
    <cellStyle name="SAPBEXresDataEmph 11 4 2" xfId="23693" xr:uid="{9CF18A8A-2F6E-4BC5-B6B8-48A55C514CD8}"/>
    <cellStyle name="SAPBEXresDataEmph 11 5" xfId="23688" xr:uid="{A361A97A-6C77-4492-B47F-294BBE2493C8}"/>
    <cellStyle name="SAPBEXresDataEmph 12" xfId="12315" xr:uid="{00000000-0005-0000-0000-00001A320000}"/>
    <cellStyle name="SAPBEXresDataEmph 12 2" xfId="12316" xr:uid="{00000000-0005-0000-0000-00001B320000}"/>
    <cellStyle name="SAPBEXresDataEmph 12 2 2" xfId="12317" xr:uid="{00000000-0005-0000-0000-00001C320000}"/>
    <cellStyle name="SAPBEXresDataEmph 12 2 2 2" xfId="23696" xr:uid="{41D7E40A-CC4A-4335-B6F7-A9738EEBA9C7}"/>
    <cellStyle name="SAPBEXresDataEmph 12 2 3" xfId="12318" xr:uid="{00000000-0005-0000-0000-00001D320000}"/>
    <cellStyle name="SAPBEXresDataEmph 12 2 3 2" xfId="23697" xr:uid="{38D97D9F-0C32-48C9-84BC-A03D4B57C02C}"/>
    <cellStyle name="SAPBEXresDataEmph 12 2 4" xfId="23695" xr:uid="{4DD5ADE4-9A73-4B91-9315-7ED8EBBA53F8}"/>
    <cellStyle name="SAPBEXresDataEmph 12 3" xfId="12319" xr:uid="{00000000-0005-0000-0000-00001E320000}"/>
    <cellStyle name="SAPBEXresDataEmph 12 3 2" xfId="23698" xr:uid="{509852BF-792C-4628-89E6-BE8AF009CE0D}"/>
    <cellStyle name="SAPBEXresDataEmph 12 4" xfId="12320" xr:uid="{00000000-0005-0000-0000-00001F320000}"/>
    <cellStyle name="SAPBEXresDataEmph 12 4 2" xfId="23699" xr:uid="{0D42B0CF-DB53-439C-85EE-55FF40C5C471}"/>
    <cellStyle name="SAPBEXresDataEmph 12 5" xfId="23694" xr:uid="{BF65228C-8C8D-416F-9733-58C9F8EF2F98}"/>
    <cellStyle name="SAPBEXresDataEmph 13" xfId="12321" xr:uid="{00000000-0005-0000-0000-000020320000}"/>
    <cellStyle name="SAPBEXresDataEmph 13 2" xfId="12322" xr:uid="{00000000-0005-0000-0000-000021320000}"/>
    <cellStyle name="SAPBEXresDataEmph 13 2 2" xfId="12323" xr:uid="{00000000-0005-0000-0000-000022320000}"/>
    <cellStyle name="SAPBEXresDataEmph 13 2 2 2" xfId="23702" xr:uid="{C5B91762-18D0-471A-B3EC-93E168142976}"/>
    <cellStyle name="SAPBEXresDataEmph 13 2 3" xfId="12324" xr:uid="{00000000-0005-0000-0000-000023320000}"/>
    <cellStyle name="SAPBEXresDataEmph 13 2 3 2" xfId="23703" xr:uid="{41B073B7-A904-4E0B-892A-D9AABDD99F35}"/>
    <cellStyle name="SAPBEXresDataEmph 13 2 4" xfId="23701" xr:uid="{E6D208F7-72FB-4D65-A4DB-4F8E4F4052D5}"/>
    <cellStyle name="SAPBEXresDataEmph 13 3" xfId="12325" xr:uid="{00000000-0005-0000-0000-000024320000}"/>
    <cellStyle name="SAPBEXresDataEmph 13 3 2" xfId="23704" xr:uid="{3E181E92-5E4E-4F43-BCFF-BEB7A3665ACA}"/>
    <cellStyle name="SAPBEXresDataEmph 13 4" xfId="12326" xr:uid="{00000000-0005-0000-0000-000025320000}"/>
    <cellStyle name="SAPBEXresDataEmph 13 4 2" xfId="23705" xr:uid="{0C3C329A-CE56-4E4F-A7C3-A4B74CE58B71}"/>
    <cellStyle name="SAPBEXresDataEmph 13 5" xfId="23700" xr:uid="{D1A92C82-2131-4E9B-91E0-C897AECD7873}"/>
    <cellStyle name="SAPBEXresDataEmph 14" xfId="12327" xr:uid="{00000000-0005-0000-0000-000026320000}"/>
    <cellStyle name="SAPBEXresDataEmph 14 2" xfId="12328" xr:uid="{00000000-0005-0000-0000-000027320000}"/>
    <cellStyle name="SAPBEXresDataEmph 14 2 2" xfId="12329" xr:uid="{00000000-0005-0000-0000-000028320000}"/>
    <cellStyle name="SAPBEXresDataEmph 14 2 2 2" xfId="23708" xr:uid="{FD539AF7-483A-437D-8592-E7883D54BD79}"/>
    <cellStyle name="SAPBEXresDataEmph 14 2 3" xfId="12330" xr:uid="{00000000-0005-0000-0000-000029320000}"/>
    <cellStyle name="SAPBEXresDataEmph 14 2 3 2" xfId="23709" xr:uid="{1F20F7C6-D8E4-4814-BF9C-F5CC818E316F}"/>
    <cellStyle name="SAPBEXresDataEmph 14 2 4" xfId="23707" xr:uid="{456F1830-BEB6-4278-969A-75E17DFC45F3}"/>
    <cellStyle name="SAPBEXresDataEmph 14 3" xfId="12331" xr:uid="{00000000-0005-0000-0000-00002A320000}"/>
    <cellStyle name="SAPBEXresDataEmph 14 3 2" xfId="23710" xr:uid="{DC79CD09-E1BC-4F50-945F-8F83990E7F86}"/>
    <cellStyle name="SAPBEXresDataEmph 14 4" xfId="12332" xr:uid="{00000000-0005-0000-0000-00002B320000}"/>
    <cellStyle name="SAPBEXresDataEmph 14 4 2" xfId="23711" xr:uid="{99CD477E-E1C0-444F-974E-1CAF226D63C5}"/>
    <cellStyle name="SAPBEXresDataEmph 14 5" xfId="23706" xr:uid="{68536063-8944-4679-B86F-8EDF574753DC}"/>
    <cellStyle name="SAPBEXresDataEmph 15" xfId="12333" xr:uid="{00000000-0005-0000-0000-00002C320000}"/>
    <cellStyle name="SAPBEXresDataEmph 15 2" xfId="12334" xr:uid="{00000000-0005-0000-0000-00002D320000}"/>
    <cellStyle name="SAPBEXresDataEmph 15 2 2" xfId="12335" xr:uid="{00000000-0005-0000-0000-00002E320000}"/>
    <cellStyle name="SAPBEXresDataEmph 15 2 2 2" xfId="23714" xr:uid="{BF3FAECA-7F8C-4D2E-B89A-8C96559FD287}"/>
    <cellStyle name="SAPBEXresDataEmph 15 2 3" xfId="12336" xr:uid="{00000000-0005-0000-0000-00002F320000}"/>
    <cellStyle name="SAPBEXresDataEmph 15 2 3 2" xfId="23715" xr:uid="{883C8A59-D566-4E74-8C4B-8A5FAE1E53F6}"/>
    <cellStyle name="SAPBEXresDataEmph 15 2 4" xfId="23713" xr:uid="{6EDD4B60-11AC-4739-A828-EFBFFB29A231}"/>
    <cellStyle name="SAPBEXresDataEmph 15 3" xfId="12337" xr:uid="{00000000-0005-0000-0000-000030320000}"/>
    <cellStyle name="SAPBEXresDataEmph 15 3 2" xfId="23716" xr:uid="{09BEC30B-2650-4B12-8F38-91250E6752CC}"/>
    <cellStyle name="SAPBEXresDataEmph 15 4" xfId="12338" xr:uid="{00000000-0005-0000-0000-000031320000}"/>
    <cellStyle name="SAPBEXresDataEmph 15 4 2" xfId="23717" xr:uid="{4743AA32-BF3D-46BD-8006-379761457F95}"/>
    <cellStyle name="SAPBEXresDataEmph 15 5" xfId="23712" xr:uid="{8372F614-ABEE-4D93-9AD8-CBF0ACDC7256}"/>
    <cellStyle name="SAPBEXresDataEmph 16" xfId="12339" xr:uid="{00000000-0005-0000-0000-000032320000}"/>
    <cellStyle name="SAPBEXresDataEmph 16 2" xfId="23718" xr:uid="{0A94473E-786F-46A3-9DBD-57834DDDB128}"/>
    <cellStyle name="SAPBEXresDataEmph 17" xfId="12340" xr:uid="{00000000-0005-0000-0000-000033320000}"/>
    <cellStyle name="SAPBEXresDataEmph 17 2" xfId="23719" xr:uid="{7C59F552-EBDE-4253-B693-C69B3774B59C}"/>
    <cellStyle name="SAPBEXresDataEmph 18" xfId="12341" xr:uid="{00000000-0005-0000-0000-000034320000}"/>
    <cellStyle name="SAPBEXresDataEmph 18 2" xfId="23720" xr:uid="{2F7D69BC-B04E-44F6-A123-F2F15BC3ADB8}"/>
    <cellStyle name="SAPBEXresDataEmph 19" xfId="12342" xr:uid="{00000000-0005-0000-0000-000035320000}"/>
    <cellStyle name="SAPBEXresDataEmph 19 2" xfId="23721" xr:uid="{E6CA3ECC-D5A6-4692-BBAC-E419859E5C9B}"/>
    <cellStyle name="SAPBEXresDataEmph 2" xfId="12343" xr:uid="{00000000-0005-0000-0000-000036320000}"/>
    <cellStyle name="SAPBEXresDataEmph 2 2" xfId="12344" xr:uid="{00000000-0005-0000-0000-000037320000}"/>
    <cellStyle name="SAPBEXresDataEmph 2 2 2" xfId="12345" xr:uid="{00000000-0005-0000-0000-000038320000}"/>
    <cellStyle name="SAPBEXresDataEmph 2 2 2 2" xfId="23724" xr:uid="{0175E67D-9FAA-45A2-B1A2-CD8BCA1A3B77}"/>
    <cellStyle name="SAPBEXresDataEmph 2 2 3" xfId="12346" xr:uid="{00000000-0005-0000-0000-000039320000}"/>
    <cellStyle name="SAPBEXresDataEmph 2 2 3 2" xfId="23725" xr:uid="{C9955048-70C5-4A31-8661-417C8C55B041}"/>
    <cellStyle name="SAPBEXresDataEmph 2 2 4" xfId="23723" xr:uid="{5ED70AF4-BD36-4BBA-9182-B980E1C1BFE2}"/>
    <cellStyle name="SAPBEXresDataEmph 2 3" xfId="12347" xr:uid="{00000000-0005-0000-0000-00003A320000}"/>
    <cellStyle name="SAPBEXresDataEmph 2 3 2" xfId="23726" xr:uid="{3B06EC48-92D7-47E3-8EBA-1E3EE2834209}"/>
    <cellStyle name="SAPBEXresDataEmph 2 4" xfId="12348" xr:uid="{00000000-0005-0000-0000-00003B320000}"/>
    <cellStyle name="SAPBEXresDataEmph 2 4 2" xfId="23727" xr:uid="{3D104732-9B66-4DAF-8837-5B8452C3508C}"/>
    <cellStyle name="SAPBEXresDataEmph 2 5" xfId="23722" xr:uid="{8B90576A-E306-4CE1-BAA6-883E7A8DD42E}"/>
    <cellStyle name="SAPBEXresDataEmph 20" xfId="15044" xr:uid="{00000000-0005-0000-0000-00003C320000}"/>
    <cellStyle name="SAPBEXresDataEmph 20 2" xfId="25774" xr:uid="{F7DDE20B-B91C-4F95-8416-F98C25B11BD3}"/>
    <cellStyle name="SAPBEXresDataEmph 21" xfId="23681" xr:uid="{2DFA74F8-5D10-4C15-BCC9-F89067C68520}"/>
    <cellStyle name="SAPBEXresDataEmph 3" xfId="12349" xr:uid="{00000000-0005-0000-0000-00003D320000}"/>
    <cellStyle name="SAPBEXresDataEmph 3 2" xfId="12350" xr:uid="{00000000-0005-0000-0000-00003E320000}"/>
    <cellStyle name="SAPBEXresDataEmph 3 2 2" xfId="12351" xr:uid="{00000000-0005-0000-0000-00003F320000}"/>
    <cellStyle name="SAPBEXresDataEmph 3 2 2 2" xfId="23730" xr:uid="{7315AC21-D638-44EC-A5C8-7411E5CFED2A}"/>
    <cellStyle name="SAPBEXresDataEmph 3 2 3" xfId="12352" xr:uid="{00000000-0005-0000-0000-000040320000}"/>
    <cellStyle name="SAPBEXresDataEmph 3 2 3 2" xfId="23731" xr:uid="{49936E5B-FD74-4FD0-9391-FE957D2ABD13}"/>
    <cellStyle name="SAPBEXresDataEmph 3 2 4" xfId="23729" xr:uid="{9D3ED22F-EEE2-4C4A-9860-8155C96C553F}"/>
    <cellStyle name="SAPBEXresDataEmph 3 3" xfId="12353" xr:uid="{00000000-0005-0000-0000-000041320000}"/>
    <cellStyle name="SAPBEXresDataEmph 3 3 2" xfId="23732" xr:uid="{0A6F8370-1F5B-4995-A2C9-ED7E8A843256}"/>
    <cellStyle name="SAPBEXresDataEmph 3 4" xfId="12354" xr:uid="{00000000-0005-0000-0000-000042320000}"/>
    <cellStyle name="SAPBEXresDataEmph 3 4 2" xfId="23733" xr:uid="{1755836B-650E-40C3-8541-65F5F99CD400}"/>
    <cellStyle name="SAPBEXresDataEmph 3 5" xfId="23728" xr:uid="{B49F607F-9ABD-46A0-AB6B-26E895DC4E5B}"/>
    <cellStyle name="SAPBEXresDataEmph 4" xfId="12355" xr:uid="{00000000-0005-0000-0000-000043320000}"/>
    <cellStyle name="SAPBEXresDataEmph 4 2" xfId="12356" xr:uid="{00000000-0005-0000-0000-000044320000}"/>
    <cellStyle name="SAPBEXresDataEmph 4 2 2" xfId="12357" xr:uid="{00000000-0005-0000-0000-000045320000}"/>
    <cellStyle name="SAPBEXresDataEmph 4 2 2 2" xfId="23736" xr:uid="{8D8F008D-3660-4595-8AFD-A3C7D6F7AF35}"/>
    <cellStyle name="SAPBEXresDataEmph 4 2 3" xfId="12358" xr:uid="{00000000-0005-0000-0000-000046320000}"/>
    <cellStyle name="SAPBEXresDataEmph 4 2 3 2" xfId="23737" xr:uid="{4D95FE24-0F3B-4713-AB7E-29617DEBB9CC}"/>
    <cellStyle name="SAPBEXresDataEmph 4 2 4" xfId="23735" xr:uid="{52BAE803-05E3-4426-A67B-BF6F4D448DAB}"/>
    <cellStyle name="SAPBEXresDataEmph 4 3" xfId="12359" xr:uid="{00000000-0005-0000-0000-000047320000}"/>
    <cellStyle name="SAPBEXresDataEmph 4 3 2" xfId="23738" xr:uid="{160A1B29-F22D-496E-9EB2-37CBD9908777}"/>
    <cellStyle name="SAPBEXresDataEmph 4 4" xfId="12360" xr:uid="{00000000-0005-0000-0000-000048320000}"/>
    <cellStyle name="SAPBEXresDataEmph 4 4 2" xfId="23739" xr:uid="{70BC0687-27AB-4BD2-857C-4A55435232C8}"/>
    <cellStyle name="SAPBEXresDataEmph 4 5" xfId="23734" xr:uid="{8AF4AD23-E1AC-4875-B652-C21CBEAB322D}"/>
    <cellStyle name="SAPBEXresDataEmph 5" xfId="12361" xr:uid="{00000000-0005-0000-0000-000049320000}"/>
    <cellStyle name="SAPBEXresDataEmph 5 2" xfId="12362" xr:uid="{00000000-0005-0000-0000-00004A320000}"/>
    <cellStyle name="SAPBEXresDataEmph 5 2 2" xfId="12363" xr:uid="{00000000-0005-0000-0000-00004B320000}"/>
    <cellStyle name="SAPBEXresDataEmph 5 2 2 2" xfId="23742" xr:uid="{F968CB6B-B865-4E86-BB97-937C61C030B6}"/>
    <cellStyle name="SAPBEXresDataEmph 5 2 3" xfId="12364" xr:uid="{00000000-0005-0000-0000-00004C320000}"/>
    <cellStyle name="SAPBEXresDataEmph 5 2 3 2" xfId="23743" xr:uid="{5CDD1A3C-2EEF-4ECA-8BC0-8E1041F55094}"/>
    <cellStyle name="SAPBEXresDataEmph 5 2 4" xfId="23741" xr:uid="{E469B36B-CBF7-4AA9-B1EA-F7A6D7AF51F2}"/>
    <cellStyle name="SAPBEXresDataEmph 5 3" xfId="12365" xr:uid="{00000000-0005-0000-0000-00004D320000}"/>
    <cellStyle name="SAPBEXresDataEmph 5 3 2" xfId="23744" xr:uid="{66460659-3DBD-4044-9861-2F1C326F2631}"/>
    <cellStyle name="SAPBEXresDataEmph 5 4" xfId="12366" xr:uid="{00000000-0005-0000-0000-00004E320000}"/>
    <cellStyle name="SAPBEXresDataEmph 5 4 2" xfId="23745" xr:uid="{9D83441B-DEC6-4DBA-A736-F59604EA5436}"/>
    <cellStyle name="SAPBEXresDataEmph 5 5" xfId="23740" xr:uid="{01E80203-6E57-426E-888E-5C8CE99A46D1}"/>
    <cellStyle name="SAPBEXresDataEmph 6" xfId="12367" xr:uid="{00000000-0005-0000-0000-00004F320000}"/>
    <cellStyle name="SAPBEXresDataEmph 6 2" xfId="12368" xr:uid="{00000000-0005-0000-0000-000050320000}"/>
    <cellStyle name="SAPBEXresDataEmph 6 2 2" xfId="12369" xr:uid="{00000000-0005-0000-0000-000051320000}"/>
    <cellStyle name="SAPBEXresDataEmph 6 2 2 2" xfId="23748" xr:uid="{6051B6DD-AEFB-402B-8B8C-557B06F03556}"/>
    <cellStyle name="SAPBEXresDataEmph 6 2 3" xfId="12370" xr:uid="{00000000-0005-0000-0000-000052320000}"/>
    <cellStyle name="SAPBEXresDataEmph 6 2 3 2" xfId="23749" xr:uid="{8BA77C56-5A5E-4BCA-8247-CB099F3A861A}"/>
    <cellStyle name="SAPBEXresDataEmph 6 2 4" xfId="23747" xr:uid="{CC542F8B-871A-43AB-8363-A78DD6854B82}"/>
    <cellStyle name="SAPBEXresDataEmph 6 3" xfId="12371" xr:uid="{00000000-0005-0000-0000-000053320000}"/>
    <cellStyle name="SAPBEXresDataEmph 6 3 2" xfId="23750" xr:uid="{B595112B-F6D2-4B8E-B4F0-CBBE7840E82B}"/>
    <cellStyle name="SAPBEXresDataEmph 6 4" xfId="12372" xr:uid="{00000000-0005-0000-0000-000054320000}"/>
    <cellStyle name="SAPBEXresDataEmph 6 4 2" xfId="23751" xr:uid="{67E39C74-FA9E-4704-AB15-033BAA176094}"/>
    <cellStyle name="SAPBEXresDataEmph 6 5" xfId="23746" xr:uid="{8CCA8915-680C-4E4E-93F6-75C8A70AE8DE}"/>
    <cellStyle name="SAPBEXresDataEmph 7" xfId="12373" xr:uid="{00000000-0005-0000-0000-000055320000}"/>
    <cellStyle name="SAPBEXresDataEmph 7 2" xfId="12374" xr:uid="{00000000-0005-0000-0000-000056320000}"/>
    <cellStyle name="SAPBEXresDataEmph 7 2 2" xfId="12375" xr:uid="{00000000-0005-0000-0000-000057320000}"/>
    <cellStyle name="SAPBEXresDataEmph 7 2 2 2" xfId="23754" xr:uid="{33FDB1DF-AB7E-4818-BA17-6E04EBBEB0B2}"/>
    <cellStyle name="SAPBEXresDataEmph 7 2 3" xfId="12376" xr:uid="{00000000-0005-0000-0000-000058320000}"/>
    <cellStyle name="SAPBEXresDataEmph 7 2 3 2" xfId="23755" xr:uid="{5D0B9AF9-1837-4F47-A71F-EE43C840C214}"/>
    <cellStyle name="SAPBEXresDataEmph 7 2 4" xfId="23753" xr:uid="{AF3034E7-9B2D-42E2-BA71-93DA227D71D8}"/>
    <cellStyle name="SAPBEXresDataEmph 7 3" xfId="12377" xr:uid="{00000000-0005-0000-0000-000059320000}"/>
    <cellStyle name="SAPBEXresDataEmph 7 3 2" xfId="23756" xr:uid="{00AFD950-7826-4F93-8B2F-3B9B27C70325}"/>
    <cellStyle name="SAPBEXresDataEmph 7 4" xfId="12378" xr:uid="{00000000-0005-0000-0000-00005A320000}"/>
    <cellStyle name="SAPBEXresDataEmph 7 4 2" xfId="23757" xr:uid="{93E3536B-0F66-4BE5-B2DD-1B6413D3B6E2}"/>
    <cellStyle name="SAPBEXresDataEmph 7 5" xfId="23752" xr:uid="{E8BAAA3A-A385-4665-8867-23F293D14175}"/>
    <cellStyle name="SAPBEXresDataEmph 8" xfId="12379" xr:uid="{00000000-0005-0000-0000-00005B320000}"/>
    <cellStyle name="SAPBEXresDataEmph 8 2" xfId="12380" xr:uid="{00000000-0005-0000-0000-00005C320000}"/>
    <cellStyle name="SAPBEXresDataEmph 8 2 2" xfId="12381" xr:uid="{00000000-0005-0000-0000-00005D320000}"/>
    <cellStyle name="SAPBEXresDataEmph 8 2 2 2" xfId="23760" xr:uid="{1F6E4F6F-35F9-4DBE-BFF6-1665251C4BBD}"/>
    <cellStyle name="SAPBEXresDataEmph 8 2 3" xfId="12382" xr:uid="{00000000-0005-0000-0000-00005E320000}"/>
    <cellStyle name="SAPBEXresDataEmph 8 2 3 2" xfId="23761" xr:uid="{AA7D46C2-CC7C-4149-9115-70A2462080DF}"/>
    <cellStyle name="SAPBEXresDataEmph 8 2 4" xfId="23759" xr:uid="{284E500E-1196-43A8-B2EC-3C30BD1C538E}"/>
    <cellStyle name="SAPBEXresDataEmph 8 3" xfId="12383" xr:uid="{00000000-0005-0000-0000-00005F320000}"/>
    <cellStyle name="SAPBEXresDataEmph 8 3 2" xfId="23762" xr:uid="{2FEECBDB-AA00-4719-9C80-CF5ACEC6C9A1}"/>
    <cellStyle name="SAPBEXresDataEmph 8 4" xfId="12384" xr:uid="{00000000-0005-0000-0000-000060320000}"/>
    <cellStyle name="SAPBEXresDataEmph 8 4 2" xfId="23763" xr:uid="{09C9096A-CD67-425B-B428-3E60AAFFDC29}"/>
    <cellStyle name="SAPBEXresDataEmph 8 5" xfId="23758" xr:uid="{209276D8-E66B-4E4C-AD04-2DC1DFB1D30E}"/>
    <cellStyle name="SAPBEXresDataEmph 9" xfId="12385" xr:uid="{00000000-0005-0000-0000-000061320000}"/>
    <cellStyle name="SAPBEXresDataEmph 9 2" xfId="12386" xr:uid="{00000000-0005-0000-0000-000062320000}"/>
    <cellStyle name="SAPBEXresDataEmph 9 2 2" xfId="12387" xr:uid="{00000000-0005-0000-0000-000063320000}"/>
    <cellStyle name="SAPBEXresDataEmph 9 2 2 2" xfId="23766" xr:uid="{11E2D523-6F3D-4EF4-999B-6952D2DEF824}"/>
    <cellStyle name="SAPBEXresDataEmph 9 2 3" xfId="12388" xr:uid="{00000000-0005-0000-0000-000064320000}"/>
    <cellStyle name="SAPBEXresDataEmph 9 2 3 2" xfId="23767" xr:uid="{12BFCF7E-BD1A-467B-A339-D3C4EC97BC64}"/>
    <cellStyle name="SAPBEXresDataEmph 9 2 4" xfId="23765" xr:uid="{F4113C08-DCA1-4DF1-B520-F4F1D7C036E1}"/>
    <cellStyle name="SAPBEXresDataEmph 9 3" xfId="12389" xr:uid="{00000000-0005-0000-0000-000065320000}"/>
    <cellStyle name="SAPBEXresDataEmph 9 3 2" xfId="23768" xr:uid="{B03C50AD-76C7-45E3-BD9E-3773A95E8DB4}"/>
    <cellStyle name="SAPBEXresDataEmph 9 4" xfId="12390" xr:uid="{00000000-0005-0000-0000-000066320000}"/>
    <cellStyle name="SAPBEXresDataEmph 9 4 2" xfId="23769" xr:uid="{98D4B2CC-BE0B-4CD8-8764-B772E2C6FADA}"/>
    <cellStyle name="SAPBEXresDataEmph 9 5" xfId="23764" xr:uid="{1AB4CDE9-53E8-47C2-98A5-4D671882ADDE}"/>
    <cellStyle name="SAPBEXresItem" xfId="12391" xr:uid="{00000000-0005-0000-0000-000067320000}"/>
    <cellStyle name="SAPBEXresItem 10" xfId="12392" xr:uid="{00000000-0005-0000-0000-000068320000}"/>
    <cellStyle name="SAPBEXresItem 10 2" xfId="12393" xr:uid="{00000000-0005-0000-0000-000069320000}"/>
    <cellStyle name="SAPBEXresItem 10 2 2" xfId="12394" xr:uid="{00000000-0005-0000-0000-00006A320000}"/>
    <cellStyle name="SAPBEXresItem 10 2 2 2" xfId="23773" xr:uid="{BEC02BFA-31D0-40D5-B106-EB632AC502D3}"/>
    <cellStyle name="SAPBEXresItem 10 2 3" xfId="12395" xr:uid="{00000000-0005-0000-0000-00006B320000}"/>
    <cellStyle name="SAPBEXresItem 10 2 3 2" xfId="23774" xr:uid="{2F2BCFCA-ED44-46A7-B534-5C8EE1D4F6F7}"/>
    <cellStyle name="SAPBEXresItem 10 2 4" xfId="23772" xr:uid="{49BDB9B7-8192-425A-AC91-5DE1C53262B8}"/>
    <cellStyle name="SAPBEXresItem 10 3" xfId="12396" xr:uid="{00000000-0005-0000-0000-00006C320000}"/>
    <cellStyle name="SAPBEXresItem 10 3 2" xfId="23775" xr:uid="{76FC4D52-D932-43F5-A4E6-E316F65C0EB9}"/>
    <cellStyle name="SAPBEXresItem 10 4" xfId="12397" xr:uid="{00000000-0005-0000-0000-00006D320000}"/>
    <cellStyle name="SAPBEXresItem 10 4 2" xfId="23776" xr:uid="{6121DB5E-575C-4AA2-80DE-919B54B69B18}"/>
    <cellStyle name="SAPBEXresItem 10 5" xfId="23771" xr:uid="{72F5F7E2-3CBD-4160-9EAA-38DCF17E60B4}"/>
    <cellStyle name="SAPBEXresItem 11" xfId="12398" xr:uid="{00000000-0005-0000-0000-00006E320000}"/>
    <cellStyle name="SAPBEXresItem 11 2" xfId="12399" xr:uid="{00000000-0005-0000-0000-00006F320000}"/>
    <cellStyle name="SAPBEXresItem 11 2 2" xfId="12400" xr:uid="{00000000-0005-0000-0000-000070320000}"/>
    <cellStyle name="SAPBEXresItem 11 2 2 2" xfId="23779" xr:uid="{602AD7A3-F946-4282-B087-356C3B30AE57}"/>
    <cellStyle name="SAPBEXresItem 11 2 3" xfId="12401" xr:uid="{00000000-0005-0000-0000-000071320000}"/>
    <cellStyle name="SAPBEXresItem 11 2 3 2" xfId="23780" xr:uid="{AFBF7BBE-B358-41D6-B8C5-BF34119045B7}"/>
    <cellStyle name="SAPBEXresItem 11 2 4" xfId="23778" xr:uid="{C6228D06-6460-498D-9578-B832BF779074}"/>
    <cellStyle name="SAPBEXresItem 11 3" xfId="12402" xr:uid="{00000000-0005-0000-0000-000072320000}"/>
    <cellStyle name="SAPBEXresItem 11 3 2" xfId="23781" xr:uid="{7C802BF6-FBBF-4F02-9794-722AD17ACF06}"/>
    <cellStyle name="SAPBEXresItem 11 4" xfId="12403" xr:uid="{00000000-0005-0000-0000-000073320000}"/>
    <cellStyle name="SAPBEXresItem 11 4 2" xfId="23782" xr:uid="{E3CB1E01-A089-488D-B6EF-59236188B066}"/>
    <cellStyle name="SAPBEXresItem 11 5" xfId="23777" xr:uid="{9894B3EB-5C9F-4B97-9C2E-80A7619FE13A}"/>
    <cellStyle name="SAPBEXresItem 12" xfId="12404" xr:uid="{00000000-0005-0000-0000-000074320000}"/>
    <cellStyle name="SAPBEXresItem 12 2" xfId="12405" xr:uid="{00000000-0005-0000-0000-000075320000}"/>
    <cellStyle name="SAPBEXresItem 12 2 2" xfId="12406" xr:uid="{00000000-0005-0000-0000-000076320000}"/>
    <cellStyle name="SAPBEXresItem 12 2 2 2" xfId="23785" xr:uid="{0B742C1D-CA8D-49F9-8049-98C7B17A1558}"/>
    <cellStyle name="SAPBEXresItem 12 2 3" xfId="12407" xr:uid="{00000000-0005-0000-0000-000077320000}"/>
    <cellStyle name="SAPBEXresItem 12 2 3 2" xfId="23786" xr:uid="{7361349A-FCFA-45B0-8519-4D5DABADE528}"/>
    <cellStyle name="SAPBEXresItem 12 2 4" xfId="23784" xr:uid="{010A3A68-41ED-4D6A-9C3C-F0CD8391B69F}"/>
    <cellStyle name="SAPBEXresItem 12 3" xfId="12408" xr:uid="{00000000-0005-0000-0000-000078320000}"/>
    <cellStyle name="SAPBEXresItem 12 3 2" xfId="23787" xr:uid="{3D9BD30E-FDA8-41B7-8CFA-FD70B27B53D8}"/>
    <cellStyle name="SAPBEXresItem 12 4" xfId="12409" xr:uid="{00000000-0005-0000-0000-000079320000}"/>
    <cellStyle name="SAPBEXresItem 12 4 2" xfId="23788" xr:uid="{1CD346F5-16EE-4C94-B069-48D0A836F705}"/>
    <cellStyle name="SAPBEXresItem 12 5" xfId="23783" xr:uid="{0A47BBD5-67C5-4042-A9E7-B6DD20A14BC0}"/>
    <cellStyle name="SAPBEXresItem 13" xfId="12410" xr:uid="{00000000-0005-0000-0000-00007A320000}"/>
    <cellStyle name="SAPBEXresItem 13 2" xfId="12411" xr:uid="{00000000-0005-0000-0000-00007B320000}"/>
    <cellStyle name="SAPBEXresItem 13 2 2" xfId="12412" xr:uid="{00000000-0005-0000-0000-00007C320000}"/>
    <cellStyle name="SAPBEXresItem 13 2 2 2" xfId="23791" xr:uid="{F451C7A8-E8A9-4F68-86CF-A1747ABBFCCD}"/>
    <cellStyle name="SAPBEXresItem 13 2 3" xfId="12413" xr:uid="{00000000-0005-0000-0000-00007D320000}"/>
    <cellStyle name="SAPBEXresItem 13 2 3 2" xfId="23792" xr:uid="{79202A44-92B4-472D-B183-87B4447106C9}"/>
    <cellStyle name="SAPBEXresItem 13 2 4" xfId="23790" xr:uid="{0A4B27FC-9F96-42E1-8D06-209218C99D8F}"/>
    <cellStyle name="SAPBEXresItem 13 3" xfId="12414" xr:uid="{00000000-0005-0000-0000-00007E320000}"/>
    <cellStyle name="SAPBEXresItem 13 3 2" xfId="23793" xr:uid="{795B66EF-B60F-4142-B4FE-18AC3674D7BF}"/>
    <cellStyle name="SAPBEXresItem 13 4" xfId="12415" xr:uid="{00000000-0005-0000-0000-00007F320000}"/>
    <cellStyle name="SAPBEXresItem 13 4 2" xfId="23794" xr:uid="{41922BE7-58D8-407E-995F-9FF898B3D46A}"/>
    <cellStyle name="SAPBEXresItem 13 5" xfId="23789" xr:uid="{9A72F442-BC48-4254-B1A1-56C4C538426F}"/>
    <cellStyle name="SAPBEXresItem 14" xfId="12416" xr:uid="{00000000-0005-0000-0000-000080320000}"/>
    <cellStyle name="SAPBEXresItem 14 2" xfId="12417" xr:uid="{00000000-0005-0000-0000-000081320000}"/>
    <cellStyle name="SAPBEXresItem 14 2 2" xfId="12418" xr:uid="{00000000-0005-0000-0000-000082320000}"/>
    <cellStyle name="SAPBEXresItem 14 2 2 2" xfId="23797" xr:uid="{F3B5A0A0-EAD4-4A19-9883-CFACA9850D15}"/>
    <cellStyle name="SAPBEXresItem 14 2 3" xfId="12419" xr:uid="{00000000-0005-0000-0000-000083320000}"/>
    <cellStyle name="SAPBEXresItem 14 2 3 2" xfId="23798" xr:uid="{C0B4FFF0-226E-4A4C-830D-45206E11FF27}"/>
    <cellStyle name="SAPBEXresItem 14 2 4" xfId="23796" xr:uid="{B16167A6-1AA4-4403-B923-83C00289FD1F}"/>
    <cellStyle name="SAPBEXresItem 14 3" xfId="12420" xr:uid="{00000000-0005-0000-0000-000084320000}"/>
    <cellStyle name="SAPBEXresItem 14 3 2" xfId="23799" xr:uid="{5CD3571B-7A41-4555-951D-4289A3E3BE18}"/>
    <cellStyle name="SAPBEXresItem 14 4" xfId="12421" xr:uid="{00000000-0005-0000-0000-000085320000}"/>
    <cellStyle name="SAPBEXresItem 14 4 2" xfId="23800" xr:uid="{06AAB312-E2E6-4CEA-BE0C-91C412E9E696}"/>
    <cellStyle name="SAPBEXresItem 14 5" xfId="23795" xr:uid="{957ADA36-CB89-4F47-A386-A19C4DDEAEE4}"/>
    <cellStyle name="SAPBEXresItem 15" xfId="12422" xr:uid="{00000000-0005-0000-0000-000086320000}"/>
    <cellStyle name="SAPBEXresItem 15 2" xfId="12423" xr:uid="{00000000-0005-0000-0000-000087320000}"/>
    <cellStyle name="SAPBEXresItem 15 2 2" xfId="12424" xr:uid="{00000000-0005-0000-0000-000088320000}"/>
    <cellStyle name="SAPBEXresItem 15 2 2 2" xfId="23803" xr:uid="{B94FF117-3F2C-42B8-AA66-CC8B9905CA0E}"/>
    <cellStyle name="SAPBEXresItem 15 2 3" xfId="12425" xr:uid="{00000000-0005-0000-0000-000089320000}"/>
    <cellStyle name="SAPBEXresItem 15 2 3 2" xfId="23804" xr:uid="{0802AFDE-DEE7-48B6-B7AB-CF7654C3181C}"/>
    <cellStyle name="SAPBEXresItem 15 2 4" xfId="23802" xr:uid="{604B8578-608D-4DD2-B55B-63C89B467E24}"/>
    <cellStyle name="SAPBEXresItem 15 3" xfId="12426" xr:uid="{00000000-0005-0000-0000-00008A320000}"/>
    <cellStyle name="SAPBEXresItem 15 3 2" xfId="23805" xr:uid="{0826AB8F-5CD1-4420-81B4-342025A8534A}"/>
    <cellStyle name="SAPBEXresItem 15 4" xfId="12427" xr:uid="{00000000-0005-0000-0000-00008B320000}"/>
    <cellStyle name="SAPBEXresItem 15 4 2" xfId="23806" xr:uid="{86801003-359D-42C8-9F15-8B3583958FB8}"/>
    <cellStyle name="SAPBEXresItem 15 5" xfId="23801" xr:uid="{92BB9C79-10E7-4918-A3C2-20E9716698FB}"/>
    <cellStyle name="SAPBEXresItem 16" xfId="12428" xr:uid="{00000000-0005-0000-0000-00008C320000}"/>
    <cellStyle name="SAPBEXresItem 16 2" xfId="23807" xr:uid="{D778DD10-82C6-41C1-A88B-21F4EE931598}"/>
    <cellStyle name="SAPBEXresItem 17" xfId="12429" xr:uid="{00000000-0005-0000-0000-00008D320000}"/>
    <cellStyle name="SAPBEXresItem 17 2" xfId="23808" xr:uid="{F9A8EAAD-E1C6-4AD5-ABE0-8D9F4015F1BE}"/>
    <cellStyle name="SAPBEXresItem 18" xfId="12430" xr:uid="{00000000-0005-0000-0000-00008E320000}"/>
    <cellStyle name="SAPBEXresItem 18 2" xfId="23809" xr:uid="{D22531B1-2482-4F9C-9B00-BEA26C2609DE}"/>
    <cellStyle name="SAPBEXresItem 19" xfId="12431" xr:uid="{00000000-0005-0000-0000-00008F320000}"/>
    <cellStyle name="SAPBEXresItem 19 2" xfId="23810" xr:uid="{0FB7BA07-184C-4615-84A4-BB281841C9CE}"/>
    <cellStyle name="SAPBEXresItem 2" xfId="12432" xr:uid="{00000000-0005-0000-0000-000090320000}"/>
    <cellStyle name="SAPBEXresItem 2 2" xfId="12433" xr:uid="{00000000-0005-0000-0000-000091320000}"/>
    <cellStyle name="SAPBEXresItem 2 2 2" xfId="12434" xr:uid="{00000000-0005-0000-0000-000092320000}"/>
    <cellStyle name="SAPBEXresItem 2 2 2 2" xfId="23813" xr:uid="{4ECFD2C5-C824-494D-AA88-A45CDC116A88}"/>
    <cellStyle name="SAPBEXresItem 2 2 3" xfId="12435" xr:uid="{00000000-0005-0000-0000-000093320000}"/>
    <cellStyle name="SAPBEXresItem 2 2 3 2" xfId="23814" xr:uid="{629D904B-0C33-4E2C-AEA6-392C4202237E}"/>
    <cellStyle name="SAPBEXresItem 2 2 4" xfId="23812" xr:uid="{EC74D172-F5A7-46AF-BB60-BA76C2A1ADDF}"/>
    <cellStyle name="SAPBEXresItem 2 3" xfId="12436" xr:uid="{00000000-0005-0000-0000-000094320000}"/>
    <cellStyle name="SAPBEXresItem 2 3 2" xfId="23815" xr:uid="{A6216BC4-80EE-4963-8EBB-CF6E35D9D564}"/>
    <cellStyle name="SAPBEXresItem 2 4" xfId="12437" xr:uid="{00000000-0005-0000-0000-000095320000}"/>
    <cellStyle name="SAPBEXresItem 2 4 2" xfId="23816" xr:uid="{944A5CEA-562F-4841-8D0B-6A7160ACF263}"/>
    <cellStyle name="SAPBEXresItem 2 5" xfId="23811" xr:uid="{348F9164-7626-492D-8F31-2CA19028C035}"/>
    <cellStyle name="SAPBEXresItem 20" xfId="15045" xr:uid="{00000000-0005-0000-0000-000096320000}"/>
    <cellStyle name="SAPBEXresItem 20 2" xfId="25775" xr:uid="{0A2D7A63-8ECD-4F73-9DF7-7F23B0B808EE}"/>
    <cellStyle name="SAPBEXresItem 21" xfId="23770" xr:uid="{5A173EF1-1FDF-41A3-9665-BBD0E4F0E846}"/>
    <cellStyle name="SAPBEXresItem 3" xfId="12438" xr:uid="{00000000-0005-0000-0000-000097320000}"/>
    <cellStyle name="SAPBEXresItem 3 2" xfId="12439" xr:uid="{00000000-0005-0000-0000-000098320000}"/>
    <cellStyle name="SAPBEXresItem 3 2 2" xfId="12440" xr:uid="{00000000-0005-0000-0000-000099320000}"/>
    <cellStyle name="SAPBEXresItem 3 2 2 2" xfId="23819" xr:uid="{469D8D8F-8A3B-4731-8CF7-744247202A19}"/>
    <cellStyle name="SAPBEXresItem 3 2 3" xfId="12441" xr:uid="{00000000-0005-0000-0000-00009A320000}"/>
    <cellStyle name="SAPBEXresItem 3 2 3 2" xfId="23820" xr:uid="{4446227C-0DDD-47A7-A3F0-435D56B5C7E9}"/>
    <cellStyle name="SAPBEXresItem 3 2 4" xfId="23818" xr:uid="{1372D098-DD8B-4B09-8EA8-41B602B3D246}"/>
    <cellStyle name="SAPBEXresItem 3 3" xfId="12442" xr:uid="{00000000-0005-0000-0000-00009B320000}"/>
    <cellStyle name="SAPBEXresItem 3 3 2" xfId="23821" xr:uid="{5559BC02-875A-42DA-B2C2-30A220E1949A}"/>
    <cellStyle name="SAPBEXresItem 3 4" xfId="12443" xr:uid="{00000000-0005-0000-0000-00009C320000}"/>
    <cellStyle name="SAPBEXresItem 3 4 2" xfId="23822" xr:uid="{B7796F3E-023B-4371-BC3E-A484EB3A6EE3}"/>
    <cellStyle name="SAPBEXresItem 3 5" xfId="23817" xr:uid="{F31BA417-B71C-4F2D-9A73-B20E47F0E932}"/>
    <cellStyle name="SAPBEXresItem 4" xfId="12444" xr:uid="{00000000-0005-0000-0000-00009D320000}"/>
    <cellStyle name="SAPBEXresItem 4 2" xfId="12445" xr:uid="{00000000-0005-0000-0000-00009E320000}"/>
    <cellStyle name="SAPBEXresItem 4 2 2" xfId="12446" xr:uid="{00000000-0005-0000-0000-00009F320000}"/>
    <cellStyle name="SAPBEXresItem 4 2 2 2" xfId="23825" xr:uid="{9D067883-D11B-4C19-B00E-1932A3767523}"/>
    <cellStyle name="SAPBEXresItem 4 2 3" xfId="12447" xr:uid="{00000000-0005-0000-0000-0000A0320000}"/>
    <cellStyle name="SAPBEXresItem 4 2 3 2" xfId="23826" xr:uid="{DD9B0C3C-D543-4EDE-936D-5520ADAD846F}"/>
    <cellStyle name="SAPBEXresItem 4 2 4" xfId="23824" xr:uid="{1F5FB1F5-B179-4AD4-896A-1A47E49CA8ED}"/>
    <cellStyle name="SAPBEXresItem 4 3" xfId="12448" xr:uid="{00000000-0005-0000-0000-0000A1320000}"/>
    <cellStyle name="SAPBEXresItem 4 3 2" xfId="23827" xr:uid="{D1F5805E-AFC9-41FE-A7D7-300B02818EB6}"/>
    <cellStyle name="SAPBEXresItem 4 4" xfId="12449" xr:uid="{00000000-0005-0000-0000-0000A2320000}"/>
    <cellStyle name="SAPBEXresItem 4 4 2" xfId="23828" xr:uid="{416F3CF1-84DA-47C0-BF59-04097B121A15}"/>
    <cellStyle name="SAPBEXresItem 4 5" xfId="23823" xr:uid="{00F0A2E1-52E4-448A-8744-1B921C00F665}"/>
    <cellStyle name="SAPBEXresItem 5" xfId="12450" xr:uid="{00000000-0005-0000-0000-0000A3320000}"/>
    <cellStyle name="SAPBEXresItem 5 2" xfId="12451" xr:uid="{00000000-0005-0000-0000-0000A4320000}"/>
    <cellStyle name="SAPBEXresItem 5 2 2" xfId="12452" xr:uid="{00000000-0005-0000-0000-0000A5320000}"/>
    <cellStyle name="SAPBEXresItem 5 2 2 2" xfId="23831" xr:uid="{9E71A6C3-FBDE-4695-88FE-DE007F57F11A}"/>
    <cellStyle name="SAPBEXresItem 5 2 3" xfId="12453" xr:uid="{00000000-0005-0000-0000-0000A6320000}"/>
    <cellStyle name="SAPBEXresItem 5 2 3 2" xfId="23832" xr:uid="{3ECBECF7-7EDE-4A77-B5F8-B52C98FE7E2F}"/>
    <cellStyle name="SAPBEXresItem 5 2 4" xfId="23830" xr:uid="{14242849-FFF7-40E5-A053-1DC44CF1FC69}"/>
    <cellStyle name="SAPBEXresItem 5 3" xfId="12454" xr:uid="{00000000-0005-0000-0000-0000A7320000}"/>
    <cellStyle name="SAPBEXresItem 5 3 2" xfId="23833" xr:uid="{10EBAAC8-D983-41B2-B6C2-42BC8911D00C}"/>
    <cellStyle name="SAPBEXresItem 5 4" xfId="12455" xr:uid="{00000000-0005-0000-0000-0000A8320000}"/>
    <cellStyle name="SAPBEXresItem 5 4 2" xfId="23834" xr:uid="{2143934E-3CBA-4B05-B5A0-83818F78CC82}"/>
    <cellStyle name="SAPBEXresItem 5 5" xfId="23829" xr:uid="{906DAB79-9A1D-4123-8155-EFC64063F220}"/>
    <cellStyle name="SAPBEXresItem 6" xfId="12456" xr:uid="{00000000-0005-0000-0000-0000A9320000}"/>
    <cellStyle name="SAPBEXresItem 6 2" xfId="12457" xr:uid="{00000000-0005-0000-0000-0000AA320000}"/>
    <cellStyle name="SAPBEXresItem 6 2 2" xfId="12458" xr:uid="{00000000-0005-0000-0000-0000AB320000}"/>
    <cellStyle name="SAPBEXresItem 6 2 2 2" xfId="23837" xr:uid="{BFABC581-1E49-4137-A952-52B4E066350B}"/>
    <cellStyle name="SAPBEXresItem 6 2 3" xfId="12459" xr:uid="{00000000-0005-0000-0000-0000AC320000}"/>
    <cellStyle name="SAPBEXresItem 6 2 3 2" xfId="23838" xr:uid="{6D687E69-33C5-4C1C-8E9D-088991EC91EC}"/>
    <cellStyle name="SAPBEXresItem 6 2 4" xfId="23836" xr:uid="{96C6D992-7ECA-4304-9624-1B8A8976EB7D}"/>
    <cellStyle name="SAPBEXresItem 6 3" xfId="12460" xr:uid="{00000000-0005-0000-0000-0000AD320000}"/>
    <cellStyle name="SAPBEXresItem 6 3 2" xfId="23839" xr:uid="{76D5F98C-98D0-444D-A452-957788F3743F}"/>
    <cellStyle name="SAPBEXresItem 6 4" xfId="12461" xr:uid="{00000000-0005-0000-0000-0000AE320000}"/>
    <cellStyle name="SAPBEXresItem 6 4 2" xfId="23840" xr:uid="{1C67CF02-E93D-4BD1-A161-E7566E1F77D6}"/>
    <cellStyle name="SAPBEXresItem 6 5" xfId="23835" xr:uid="{7FEB3A48-4900-4A3A-BDFE-42986DE36994}"/>
    <cellStyle name="SAPBEXresItem 7" xfId="12462" xr:uid="{00000000-0005-0000-0000-0000AF320000}"/>
    <cellStyle name="SAPBEXresItem 7 2" xfId="12463" xr:uid="{00000000-0005-0000-0000-0000B0320000}"/>
    <cellStyle name="SAPBEXresItem 7 2 2" xfId="12464" xr:uid="{00000000-0005-0000-0000-0000B1320000}"/>
    <cellStyle name="SAPBEXresItem 7 2 2 2" xfId="23843" xr:uid="{FA0AC965-CE55-4884-ACEB-53FD2D2BD5D9}"/>
    <cellStyle name="SAPBEXresItem 7 2 3" xfId="12465" xr:uid="{00000000-0005-0000-0000-0000B2320000}"/>
    <cellStyle name="SAPBEXresItem 7 2 3 2" xfId="23844" xr:uid="{0E793041-B2A5-4797-A668-49F065ECDF50}"/>
    <cellStyle name="SAPBEXresItem 7 2 4" xfId="23842" xr:uid="{91C6F4CE-B186-4305-A885-2EF8724C6D5D}"/>
    <cellStyle name="SAPBEXresItem 7 3" xfId="12466" xr:uid="{00000000-0005-0000-0000-0000B3320000}"/>
    <cellStyle name="SAPBEXresItem 7 3 2" xfId="23845" xr:uid="{1AE47A90-0840-47EC-BD5F-8D16DEBB9D9D}"/>
    <cellStyle name="SAPBEXresItem 7 4" xfId="12467" xr:uid="{00000000-0005-0000-0000-0000B4320000}"/>
    <cellStyle name="SAPBEXresItem 7 4 2" xfId="23846" xr:uid="{634E0A79-81F1-4CD5-9B70-20CCEDD00873}"/>
    <cellStyle name="SAPBEXresItem 7 5" xfId="23841" xr:uid="{F2F5ACA9-4AA9-4738-ADD5-7ECFFB5190E9}"/>
    <cellStyle name="SAPBEXresItem 8" xfId="12468" xr:uid="{00000000-0005-0000-0000-0000B5320000}"/>
    <cellStyle name="SAPBEXresItem 8 2" xfId="12469" xr:uid="{00000000-0005-0000-0000-0000B6320000}"/>
    <cellStyle name="SAPBEXresItem 8 2 2" xfId="12470" xr:uid="{00000000-0005-0000-0000-0000B7320000}"/>
    <cellStyle name="SAPBEXresItem 8 2 2 2" xfId="23849" xr:uid="{55295B8A-F9D1-45AC-9455-1A080F655F90}"/>
    <cellStyle name="SAPBEXresItem 8 2 3" xfId="12471" xr:uid="{00000000-0005-0000-0000-0000B8320000}"/>
    <cellStyle name="SAPBEXresItem 8 2 3 2" xfId="23850" xr:uid="{DED4D71A-4F07-4FFB-A1EA-71FFF800B2A7}"/>
    <cellStyle name="SAPBEXresItem 8 2 4" xfId="23848" xr:uid="{CA3CF44D-00B1-4F79-ACF2-AB9378347D0A}"/>
    <cellStyle name="SAPBEXresItem 8 3" xfId="12472" xr:uid="{00000000-0005-0000-0000-0000B9320000}"/>
    <cellStyle name="SAPBEXresItem 8 3 2" xfId="23851" xr:uid="{767032ED-87B3-4A93-8072-6FFB0A065FBE}"/>
    <cellStyle name="SAPBEXresItem 8 4" xfId="12473" xr:uid="{00000000-0005-0000-0000-0000BA320000}"/>
    <cellStyle name="SAPBEXresItem 8 4 2" xfId="23852" xr:uid="{BD0C7E65-B052-4294-BCCA-196D8E91469D}"/>
    <cellStyle name="SAPBEXresItem 8 5" xfId="23847" xr:uid="{C8E85EE8-AC0F-4F14-BC90-3F512EAF9FB4}"/>
    <cellStyle name="SAPBEXresItem 9" xfId="12474" xr:uid="{00000000-0005-0000-0000-0000BB320000}"/>
    <cellStyle name="SAPBEXresItem 9 2" xfId="12475" xr:uid="{00000000-0005-0000-0000-0000BC320000}"/>
    <cellStyle name="SAPBEXresItem 9 2 2" xfId="12476" xr:uid="{00000000-0005-0000-0000-0000BD320000}"/>
    <cellStyle name="SAPBEXresItem 9 2 2 2" xfId="23855" xr:uid="{E765F3DA-749B-4926-B521-2EC5F17DA756}"/>
    <cellStyle name="SAPBEXresItem 9 2 3" xfId="12477" xr:uid="{00000000-0005-0000-0000-0000BE320000}"/>
    <cellStyle name="SAPBEXresItem 9 2 3 2" xfId="23856" xr:uid="{E47A13A0-B96A-483D-8397-8C71E2E32F39}"/>
    <cellStyle name="SAPBEXresItem 9 2 4" xfId="23854" xr:uid="{B169A84E-6ED2-47BF-9FBB-12899BBBDC1F}"/>
    <cellStyle name="SAPBEXresItem 9 3" xfId="12478" xr:uid="{00000000-0005-0000-0000-0000BF320000}"/>
    <cellStyle name="SAPBEXresItem 9 3 2" xfId="23857" xr:uid="{F8200CF6-9E85-4AD4-9A15-285DADFE6A7E}"/>
    <cellStyle name="SAPBEXresItem 9 4" xfId="12479" xr:uid="{00000000-0005-0000-0000-0000C0320000}"/>
    <cellStyle name="SAPBEXresItem 9 4 2" xfId="23858" xr:uid="{3BB45B95-A1A5-4417-882E-2C517106D11B}"/>
    <cellStyle name="SAPBEXresItem 9 5" xfId="23853" xr:uid="{F0522419-6F31-42F0-981D-9B25E93373E3}"/>
    <cellStyle name="SAPBEXresItemX" xfId="12480" xr:uid="{00000000-0005-0000-0000-0000C1320000}"/>
    <cellStyle name="SAPBEXresItemX 10" xfId="12481" xr:uid="{00000000-0005-0000-0000-0000C2320000}"/>
    <cellStyle name="SAPBEXresItemX 10 2" xfId="12482" xr:uid="{00000000-0005-0000-0000-0000C3320000}"/>
    <cellStyle name="SAPBEXresItemX 10 2 2" xfId="12483" xr:uid="{00000000-0005-0000-0000-0000C4320000}"/>
    <cellStyle name="SAPBEXresItemX 10 2 2 2" xfId="23862" xr:uid="{753A69BB-7FC3-4323-96A5-6ECA9721DD8F}"/>
    <cellStyle name="SAPBEXresItemX 10 2 3" xfId="12484" xr:uid="{00000000-0005-0000-0000-0000C5320000}"/>
    <cellStyle name="SAPBEXresItemX 10 2 3 2" xfId="23863" xr:uid="{2507C6E9-860E-4E16-818A-B7F023EC7826}"/>
    <cellStyle name="SAPBEXresItemX 10 2 4" xfId="23861" xr:uid="{EF1F2B77-0F8B-427A-AB8B-36B0469E1D3D}"/>
    <cellStyle name="SAPBEXresItemX 10 3" xfId="12485" xr:uid="{00000000-0005-0000-0000-0000C6320000}"/>
    <cellStyle name="SAPBEXresItemX 10 3 2" xfId="23864" xr:uid="{FEDF3E73-A1FB-428C-B438-5792A7DDCE9C}"/>
    <cellStyle name="SAPBEXresItemX 10 4" xfId="12486" xr:uid="{00000000-0005-0000-0000-0000C7320000}"/>
    <cellStyle name="SAPBEXresItemX 10 4 2" xfId="23865" xr:uid="{FB566A69-5C06-494B-92E7-85415085B55B}"/>
    <cellStyle name="SAPBEXresItemX 10 5" xfId="23860" xr:uid="{6818C2A1-64F0-4E59-A62B-5220B44E0453}"/>
    <cellStyle name="SAPBEXresItemX 11" xfId="12487" xr:uid="{00000000-0005-0000-0000-0000C8320000}"/>
    <cellStyle name="SAPBEXresItemX 11 2" xfId="12488" xr:uid="{00000000-0005-0000-0000-0000C9320000}"/>
    <cellStyle name="SAPBEXresItemX 11 2 2" xfId="12489" xr:uid="{00000000-0005-0000-0000-0000CA320000}"/>
    <cellStyle name="SAPBEXresItemX 11 2 2 2" xfId="23868" xr:uid="{7907BBB2-0CA7-45E6-BDC8-53AFE030E12B}"/>
    <cellStyle name="SAPBEXresItemX 11 2 3" xfId="12490" xr:uid="{00000000-0005-0000-0000-0000CB320000}"/>
    <cellStyle name="SAPBEXresItemX 11 2 3 2" xfId="23869" xr:uid="{4E7DDE47-A03F-4482-A3EB-07FA6589FA4F}"/>
    <cellStyle name="SAPBEXresItemX 11 2 4" xfId="23867" xr:uid="{0F414867-99E8-49EA-8671-2057212E872D}"/>
    <cellStyle name="SAPBEXresItemX 11 3" xfId="12491" xr:uid="{00000000-0005-0000-0000-0000CC320000}"/>
    <cellStyle name="SAPBEXresItemX 11 3 2" xfId="23870" xr:uid="{C01F2E09-ADB8-47B7-8A80-3C1C52298F2D}"/>
    <cellStyle name="SAPBEXresItemX 11 4" xfId="12492" xr:uid="{00000000-0005-0000-0000-0000CD320000}"/>
    <cellStyle name="SAPBEXresItemX 11 4 2" xfId="23871" xr:uid="{42C94BFD-6242-4323-8A1F-14704FBA8D5B}"/>
    <cellStyle name="SAPBEXresItemX 11 5" xfId="23866" xr:uid="{30293FFF-7840-4DDA-AB81-780018E57797}"/>
    <cellStyle name="SAPBEXresItemX 12" xfId="12493" xr:uid="{00000000-0005-0000-0000-0000CE320000}"/>
    <cellStyle name="SAPBEXresItemX 12 2" xfId="12494" xr:uid="{00000000-0005-0000-0000-0000CF320000}"/>
    <cellStyle name="SAPBEXresItemX 12 2 2" xfId="12495" xr:uid="{00000000-0005-0000-0000-0000D0320000}"/>
    <cellStyle name="SAPBEXresItemX 12 2 2 2" xfId="23874" xr:uid="{69423991-C9D1-43D5-8461-A68261433930}"/>
    <cellStyle name="SAPBEXresItemX 12 2 3" xfId="12496" xr:uid="{00000000-0005-0000-0000-0000D1320000}"/>
    <cellStyle name="SAPBEXresItemX 12 2 3 2" xfId="23875" xr:uid="{931ED9FB-A65A-45EF-8776-765B2B8DB574}"/>
    <cellStyle name="SAPBEXresItemX 12 2 4" xfId="23873" xr:uid="{916D6085-B93F-4525-8FBE-942CA4895D60}"/>
    <cellStyle name="SAPBEXresItemX 12 3" xfId="12497" xr:uid="{00000000-0005-0000-0000-0000D2320000}"/>
    <cellStyle name="SAPBEXresItemX 12 3 2" xfId="23876" xr:uid="{C687C8E0-758C-44A1-ACB6-72FCA3B81DA0}"/>
    <cellStyle name="SAPBEXresItemX 12 4" xfId="12498" xr:uid="{00000000-0005-0000-0000-0000D3320000}"/>
    <cellStyle name="SAPBEXresItemX 12 4 2" xfId="23877" xr:uid="{70A93320-98E6-453E-9D16-F68BA4210992}"/>
    <cellStyle name="SAPBEXresItemX 12 5" xfId="23872" xr:uid="{66CDA5C3-9C27-4DE0-92D0-CF142C9125B6}"/>
    <cellStyle name="SAPBEXresItemX 13" xfId="12499" xr:uid="{00000000-0005-0000-0000-0000D4320000}"/>
    <cellStyle name="SAPBEXresItemX 13 2" xfId="12500" xr:uid="{00000000-0005-0000-0000-0000D5320000}"/>
    <cellStyle name="SAPBEXresItemX 13 2 2" xfId="12501" xr:uid="{00000000-0005-0000-0000-0000D6320000}"/>
    <cellStyle name="SAPBEXresItemX 13 2 2 2" xfId="23880" xr:uid="{0F852F98-D172-4D1A-B5B0-0D0A20FD3DA5}"/>
    <cellStyle name="SAPBEXresItemX 13 2 3" xfId="12502" xr:uid="{00000000-0005-0000-0000-0000D7320000}"/>
    <cellStyle name="SAPBEXresItemX 13 2 3 2" xfId="23881" xr:uid="{426BC03C-3396-4F37-B1C8-AD513C4DAAB9}"/>
    <cellStyle name="SAPBEXresItemX 13 2 4" xfId="23879" xr:uid="{37FBF5AF-55D2-43A8-8540-8FAA965B26DD}"/>
    <cellStyle name="SAPBEXresItemX 13 3" xfId="12503" xr:uid="{00000000-0005-0000-0000-0000D8320000}"/>
    <cellStyle name="SAPBEXresItemX 13 3 2" xfId="23882" xr:uid="{496060E2-F61D-46BB-A6EA-F43D5F14CE2C}"/>
    <cellStyle name="SAPBEXresItemX 13 4" xfId="12504" xr:uid="{00000000-0005-0000-0000-0000D9320000}"/>
    <cellStyle name="SAPBEXresItemX 13 4 2" xfId="23883" xr:uid="{256357DC-594B-46C2-A9C0-096988C9BC4F}"/>
    <cellStyle name="SAPBEXresItemX 13 5" xfId="23878" xr:uid="{7D52EAEA-3CCF-4CC0-8CB7-7A945ECF7B98}"/>
    <cellStyle name="SAPBEXresItemX 14" xfId="12505" xr:uid="{00000000-0005-0000-0000-0000DA320000}"/>
    <cellStyle name="SAPBEXresItemX 14 2" xfId="12506" xr:uid="{00000000-0005-0000-0000-0000DB320000}"/>
    <cellStyle name="SAPBEXresItemX 14 2 2" xfId="12507" xr:uid="{00000000-0005-0000-0000-0000DC320000}"/>
    <cellStyle name="SAPBEXresItemX 14 2 2 2" xfId="23886" xr:uid="{1C66B5B9-C09B-4A57-94C3-81D542BCD1A1}"/>
    <cellStyle name="SAPBEXresItemX 14 2 3" xfId="12508" xr:uid="{00000000-0005-0000-0000-0000DD320000}"/>
    <cellStyle name="SAPBEXresItemX 14 2 3 2" xfId="23887" xr:uid="{0FD984E9-A6E5-4236-87CE-8D8FA4E5E870}"/>
    <cellStyle name="SAPBEXresItemX 14 2 4" xfId="23885" xr:uid="{77B8ED51-8955-464E-A558-D8931C8373C3}"/>
    <cellStyle name="SAPBEXresItemX 14 3" xfId="12509" xr:uid="{00000000-0005-0000-0000-0000DE320000}"/>
    <cellStyle name="SAPBEXresItemX 14 3 2" xfId="23888" xr:uid="{69E06111-D593-4F8A-9A72-0915EB603B8F}"/>
    <cellStyle name="SAPBEXresItemX 14 4" xfId="12510" xr:uid="{00000000-0005-0000-0000-0000DF320000}"/>
    <cellStyle name="SAPBEXresItemX 14 4 2" xfId="23889" xr:uid="{A306EED4-9198-4C53-818B-A996FD75529A}"/>
    <cellStyle name="SAPBEXresItemX 14 5" xfId="23884" xr:uid="{054632AC-59D0-4EB9-9E5C-679093F9D18A}"/>
    <cellStyle name="SAPBEXresItemX 15" xfId="12511" xr:uid="{00000000-0005-0000-0000-0000E0320000}"/>
    <cellStyle name="SAPBEXresItemX 15 2" xfId="12512" xr:uid="{00000000-0005-0000-0000-0000E1320000}"/>
    <cellStyle name="SAPBEXresItemX 15 2 2" xfId="12513" xr:uid="{00000000-0005-0000-0000-0000E2320000}"/>
    <cellStyle name="SAPBEXresItemX 15 2 2 2" xfId="23892" xr:uid="{6D63919F-30F4-47D6-836C-4EE9FFDC37B1}"/>
    <cellStyle name="SAPBEXresItemX 15 2 3" xfId="12514" xr:uid="{00000000-0005-0000-0000-0000E3320000}"/>
    <cellStyle name="SAPBEXresItemX 15 2 3 2" xfId="23893" xr:uid="{2A07602C-0623-4984-9882-71A8BB86C3AB}"/>
    <cellStyle name="SAPBEXresItemX 15 2 4" xfId="23891" xr:uid="{EA4E2F6B-FFEA-4F38-8A59-05F4CB812F4E}"/>
    <cellStyle name="SAPBEXresItemX 15 3" xfId="12515" xr:uid="{00000000-0005-0000-0000-0000E4320000}"/>
    <cellStyle name="SAPBEXresItemX 15 3 2" xfId="23894" xr:uid="{3DBA31DB-6478-4434-8213-999062CEC799}"/>
    <cellStyle name="SAPBEXresItemX 15 4" xfId="12516" xr:uid="{00000000-0005-0000-0000-0000E5320000}"/>
    <cellStyle name="SAPBEXresItemX 15 4 2" xfId="23895" xr:uid="{10620E99-D077-449C-A198-B811A3AEFB36}"/>
    <cellStyle name="SAPBEXresItemX 15 5" xfId="23890" xr:uid="{19D17661-B547-4EF2-8671-6367FD59D314}"/>
    <cellStyle name="SAPBEXresItemX 16" xfId="12517" xr:uid="{00000000-0005-0000-0000-0000E6320000}"/>
    <cellStyle name="SAPBEXresItemX 16 2" xfId="23896" xr:uid="{F780B2FE-EFF5-48E3-94F6-F43444189B95}"/>
    <cellStyle name="SAPBEXresItemX 17" xfId="12518" xr:uid="{00000000-0005-0000-0000-0000E7320000}"/>
    <cellStyle name="SAPBEXresItemX 17 2" xfId="23897" xr:uid="{15C48605-983A-4401-B958-E5C8F1E0E6A3}"/>
    <cellStyle name="SAPBEXresItemX 18" xfId="12519" xr:uid="{00000000-0005-0000-0000-0000E8320000}"/>
    <cellStyle name="SAPBEXresItemX 18 2" xfId="23898" xr:uid="{91924EF4-0CB9-4790-8CFA-589A39658E60}"/>
    <cellStyle name="SAPBEXresItemX 19" xfId="12520" xr:uid="{00000000-0005-0000-0000-0000E9320000}"/>
    <cellStyle name="SAPBEXresItemX 19 2" xfId="23899" xr:uid="{915E9D93-D82D-4641-88B4-BE8D9CEAA92B}"/>
    <cellStyle name="SAPBEXresItemX 2" xfId="12521" xr:uid="{00000000-0005-0000-0000-0000EA320000}"/>
    <cellStyle name="SAPBEXresItemX 2 2" xfId="12522" xr:uid="{00000000-0005-0000-0000-0000EB320000}"/>
    <cellStyle name="SAPBEXresItemX 2 2 2" xfId="12523" xr:uid="{00000000-0005-0000-0000-0000EC320000}"/>
    <cellStyle name="SAPBEXresItemX 2 2 2 2" xfId="23902" xr:uid="{E7426A67-62A1-49EE-9290-FFE32CB1BCD4}"/>
    <cellStyle name="SAPBEXresItemX 2 2 3" xfId="12524" xr:uid="{00000000-0005-0000-0000-0000ED320000}"/>
    <cellStyle name="SAPBEXresItemX 2 2 3 2" xfId="23903" xr:uid="{3D09D362-4E10-48B7-BC8C-6686616CD06C}"/>
    <cellStyle name="SAPBEXresItemX 2 2 4" xfId="23901" xr:uid="{302BFF41-9F0C-4E68-B3A5-0E330F57B3DC}"/>
    <cellStyle name="SAPBEXresItemX 2 3" xfId="12525" xr:uid="{00000000-0005-0000-0000-0000EE320000}"/>
    <cellStyle name="SAPBEXresItemX 2 3 2" xfId="23904" xr:uid="{3B99CDA4-5CA3-4A03-BEDE-418FE0E2496E}"/>
    <cellStyle name="SAPBEXresItemX 2 4" xfId="12526" xr:uid="{00000000-0005-0000-0000-0000EF320000}"/>
    <cellStyle name="SAPBEXresItemX 2 4 2" xfId="23905" xr:uid="{DB2C3679-39DD-4ED0-B082-6E2AEC923BCE}"/>
    <cellStyle name="SAPBEXresItemX 2 5" xfId="23900" xr:uid="{3CC064D9-DC41-49B4-9DE8-A4189684918A}"/>
    <cellStyle name="SAPBEXresItemX 20" xfId="15046" xr:uid="{00000000-0005-0000-0000-0000F0320000}"/>
    <cellStyle name="SAPBEXresItemX 20 2" xfId="25776" xr:uid="{ADBFD61D-70B9-4AAA-B636-6AE37A4885B9}"/>
    <cellStyle name="SAPBEXresItemX 21" xfId="23859" xr:uid="{1E37C8A4-AF56-4DFE-82BC-7D77B10C909A}"/>
    <cellStyle name="SAPBEXresItemX 3" xfId="12527" xr:uid="{00000000-0005-0000-0000-0000F1320000}"/>
    <cellStyle name="SAPBEXresItemX 3 2" xfId="12528" xr:uid="{00000000-0005-0000-0000-0000F2320000}"/>
    <cellStyle name="SAPBEXresItemX 3 2 2" xfId="12529" xr:uid="{00000000-0005-0000-0000-0000F3320000}"/>
    <cellStyle name="SAPBEXresItemX 3 2 2 2" xfId="23908" xr:uid="{E478D672-E2EA-49C1-B577-467D8ABB05CE}"/>
    <cellStyle name="SAPBEXresItemX 3 2 3" xfId="12530" xr:uid="{00000000-0005-0000-0000-0000F4320000}"/>
    <cellStyle name="SAPBEXresItemX 3 2 3 2" xfId="23909" xr:uid="{B8D2ED81-2D02-4EB5-9A88-75D60A316687}"/>
    <cellStyle name="SAPBEXresItemX 3 2 4" xfId="23907" xr:uid="{2F771389-72CE-476A-9AFB-035CB309D952}"/>
    <cellStyle name="SAPBEXresItemX 3 3" xfId="12531" xr:uid="{00000000-0005-0000-0000-0000F5320000}"/>
    <cellStyle name="SAPBEXresItemX 3 3 2" xfId="23910" xr:uid="{A4EAB279-3D56-4C8C-83D9-9701D47D5180}"/>
    <cellStyle name="SAPBEXresItemX 3 4" xfId="12532" xr:uid="{00000000-0005-0000-0000-0000F6320000}"/>
    <cellStyle name="SAPBEXresItemX 3 4 2" xfId="23911" xr:uid="{A88F0276-7F89-482D-A00A-6F7B822A8C16}"/>
    <cellStyle name="SAPBEXresItemX 3 5" xfId="23906" xr:uid="{7A43EEC2-5B44-46EB-92FB-33BFCE113D05}"/>
    <cellStyle name="SAPBEXresItemX 4" xfId="12533" xr:uid="{00000000-0005-0000-0000-0000F7320000}"/>
    <cellStyle name="SAPBEXresItemX 4 2" xfId="12534" xr:uid="{00000000-0005-0000-0000-0000F8320000}"/>
    <cellStyle name="SAPBEXresItemX 4 2 2" xfId="12535" xr:uid="{00000000-0005-0000-0000-0000F9320000}"/>
    <cellStyle name="SAPBEXresItemX 4 2 2 2" xfId="23914" xr:uid="{1B3A08C8-8232-4222-82C2-686CD2F423CF}"/>
    <cellStyle name="SAPBEXresItemX 4 2 3" xfId="12536" xr:uid="{00000000-0005-0000-0000-0000FA320000}"/>
    <cellStyle name="SAPBEXresItemX 4 2 3 2" xfId="23915" xr:uid="{3D29BB0B-CD11-43A3-A30C-610B601E13F3}"/>
    <cellStyle name="SAPBEXresItemX 4 2 4" xfId="23913" xr:uid="{6F3EAD30-2783-4BCA-A7E7-5909A44EB4C8}"/>
    <cellStyle name="SAPBEXresItemX 4 3" xfId="12537" xr:uid="{00000000-0005-0000-0000-0000FB320000}"/>
    <cellStyle name="SAPBEXresItemX 4 3 2" xfId="23916" xr:uid="{85B8F750-B060-461B-A239-6A9291682F7B}"/>
    <cellStyle name="SAPBEXresItemX 4 4" xfId="12538" xr:uid="{00000000-0005-0000-0000-0000FC320000}"/>
    <cellStyle name="SAPBEXresItemX 4 4 2" xfId="23917" xr:uid="{25328E89-B648-4B81-94D6-EBE6138C9713}"/>
    <cellStyle name="SAPBEXresItemX 4 5" xfId="23912" xr:uid="{EE30C561-836F-4497-9E99-766E7471B049}"/>
    <cellStyle name="SAPBEXresItemX 5" xfId="12539" xr:uid="{00000000-0005-0000-0000-0000FD320000}"/>
    <cellStyle name="SAPBEXresItemX 5 2" xfId="12540" xr:uid="{00000000-0005-0000-0000-0000FE320000}"/>
    <cellStyle name="SAPBEXresItemX 5 2 2" xfId="12541" xr:uid="{00000000-0005-0000-0000-0000FF320000}"/>
    <cellStyle name="SAPBEXresItemX 5 2 2 2" xfId="23920" xr:uid="{67600701-B7A3-4FE9-BD1E-AAA9E9C33F3F}"/>
    <cellStyle name="SAPBEXresItemX 5 2 3" xfId="12542" xr:uid="{00000000-0005-0000-0000-000000330000}"/>
    <cellStyle name="SAPBEXresItemX 5 2 3 2" xfId="23921" xr:uid="{824201EE-6560-4043-B31E-260097D9FC15}"/>
    <cellStyle name="SAPBEXresItemX 5 2 4" xfId="23919" xr:uid="{7EA1348F-A159-4FDF-9F28-E46B508FCA84}"/>
    <cellStyle name="SAPBEXresItemX 5 3" xfId="12543" xr:uid="{00000000-0005-0000-0000-000001330000}"/>
    <cellStyle name="SAPBEXresItemX 5 3 2" xfId="23922" xr:uid="{B5FBBCE7-66B3-4895-B28D-A8903FB457BF}"/>
    <cellStyle name="SAPBEXresItemX 5 4" xfId="12544" xr:uid="{00000000-0005-0000-0000-000002330000}"/>
    <cellStyle name="SAPBEXresItemX 5 4 2" xfId="23923" xr:uid="{843B2EDC-D963-4328-83BF-5C2AFD0C64E2}"/>
    <cellStyle name="SAPBEXresItemX 5 5" xfId="23918" xr:uid="{0290D641-463C-4B94-944A-CE2AD7ECEF54}"/>
    <cellStyle name="SAPBEXresItemX 6" xfId="12545" xr:uid="{00000000-0005-0000-0000-000003330000}"/>
    <cellStyle name="SAPBEXresItemX 6 2" xfId="12546" xr:uid="{00000000-0005-0000-0000-000004330000}"/>
    <cellStyle name="SAPBEXresItemX 6 2 2" xfId="12547" xr:uid="{00000000-0005-0000-0000-000005330000}"/>
    <cellStyle name="SAPBEXresItemX 6 2 2 2" xfId="23926" xr:uid="{C0E70CD8-2E14-40F9-B5B5-975D10CA7B28}"/>
    <cellStyle name="SAPBEXresItemX 6 2 3" xfId="12548" xr:uid="{00000000-0005-0000-0000-000006330000}"/>
    <cellStyle name="SAPBEXresItemX 6 2 3 2" xfId="23927" xr:uid="{86361C21-74D1-489C-BE85-0D725EA3D45B}"/>
    <cellStyle name="SAPBEXresItemX 6 2 4" xfId="23925" xr:uid="{78AEEF46-A5EA-4DC8-AEE4-787C4FF4FC9B}"/>
    <cellStyle name="SAPBEXresItemX 6 3" xfId="12549" xr:uid="{00000000-0005-0000-0000-000007330000}"/>
    <cellStyle name="SAPBEXresItemX 6 3 2" xfId="23928" xr:uid="{3B8A313D-DE15-4399-95C7-E4686E0216B6}"/>
    <cellStyle name="SAPBEXresItemX 6 4" xfId="12550" xr:uid="{00000000-0005-0000-0000-000008330000}"/>
    <cellStyle name="SAPBEXresItemX 6 4 2" xfId="23929" xr:uid="{FF9F67B7-F209-4B12-9386-173F4A2B2E39}"/>
    <cellStyle name="SAPBEXresItemX 6 5" xfId="23924" xr:uid="{C6107D83-54AF-457E-832F-FC2451061C22}"/>
    <cellStyle name="SAPBEXresItemX 7" xfId="12551" xr:uid="{00000000-0005-0000-0000-000009330000}"/>
    <cellStyle name="SAPBEXresItemX 7 2" xfId="12552" xr:uid="{00000000-0005-0000-0000-00000A330000}"/>
    <cellStyle name="SAPBEXresItemX 7 2 2" xfId="12553" xr:uid="{00000000-0005-0000-0000-00000B330000}"/>
    <cellStyle name="SAPBEXresItemX 7 2 2 2" xfId="23932" xr:uid="{6FD3B795-29C0-4442-8955-9260783AB68F}"/>
    <cellStyle name="SAPBEXresItemX 7 2 3" xfId="12554" xr:uid="{00000000-0005-0000-0000-00000C330000}"/>
    <cellStyle name="SAPBEXresItemX 7 2 3 2" xfId="23933" xr:uid="{CA5EAC80-1AA1-43B2-BB20-DECF56B8CF46}"/>
    <cellStyle name="SAPBEXresItemX 7 2 4" xfId="23931" xr:uid="{73E40714-076E-465A-BC6F-BA263C8A836A}"/>
    <cellStyle name="SAPBEXresItemX 7 3" xfId="12555" xr:uid="{00000000-0005-0000-0000-00000D330000}"/>
    <cellStyle name="SAPBEXresItemX 7 3 2" xfId="23934" xr:uid="{C3ADDD96-68AB-4265-BED9-40DF3372FA51}"/>
    <cellStyle name="SAPBEXresItemX 7 4" xfId="12556" xr:uid="{00000000-0005-0000-0000-00000E330000}"/>
    <cellStyle name="SAPBEXresItemX 7 4 2" xfId="23935" xr:uid="{A550AE6E-7F8C-4860-8445-87495CC7385C}"/>
    <cellStyle name="SAPBEXresItemX 7 5" xfId="23930" xr:uid="{EF3529BE-BF70-4968-9666-8FC4E4B2AFFE}"/>
    <cellStyle name="SAPBEXresItemX 8" xfId="12557" xr:uid="{00000000-0005-0000-0000-00000F330000}"/>
    <cellStyle name="SAPBEXresItemX 8 2" xfId="12558" xr:uid="{00000000-0005-0000-0000-000010330000}"/>
    <cellStyle name="SAPBEXresItemX 8 2 2" xfId="12559" xr:uid="{00000000-0005-0000-0000-000011330000}"/>
    <cellStyle name="SAPBEXresItemX 8 2 2 2" xfId="23938" xr:uid="{E3F60D17-5BF1-4883-9AAA-F43E3C1F2023}"/>
    <cellStyle name="SAPBEXresItemX 8 2 3" xfId="12560" xr:uid="{00000000-0005-0000-0000-000012330000}"/>
    <cellStyle name="SAPBEXresItemX 8 2 3 2" xfId="23939" xr:uid="{A140C9B5-F91E-4A12-9DCD-759AA0B62D1A}"/>
    <cellStyle name="SAPBEXresItemX 8 2 4" xfId="23937" xr:uid="{62A57E3B-E9D7-42FF-9743-84582CBCF132}"/>
    <cellStyle name="SAPBEXresItemX 8 3" xfId="12561" xr:uid="{00000000-0005-0000-0000-000013330000}"/>
    <cellStyle name="SAPBEXresItemX 8 3 2" xfId="23940" xr:uid="{15990DE1-4E4C-4BE4-9D31-E85BF1BDC885}"/>
    <cellStyle name="SAPBEXresItemX 8 4" xfId="12562" xr:uid="{00000000-0005-0000-0000-000014330000}"/>
    <cellStyle name="SAPBEXresItemX 8 4 2" xfId="23941" xr:uid="{F97FDA14-2E04-4086-9198-7356E167F1F6}"/>
    <cellStyle name="SAPBEXresItemX 8 5" xfId="23936" xr:uid="{E15B9BF3-55ED-4AC2-8E10-F5052ED3747F}"/>
    <cellStyle name="SAPBEXresItemX 9" xfId="12563" xr:uid="{00000000-0005-0000-0000-000015330000}"/>
    <cellStyle name="SAPBEXresItemX 9 2" xfId="12564" xr:uid="{00000000-0005-0000-0000-000016330000}"/>
    <cellStyle name="SAPBEXresItemX 9 2 2" xfId="12565" xr:uid="{00000000-0005-0000-0000-000017330000}"/>
    <cellStyle name="SAPBEXresItemX 9 2 2 2" xfId="23944" xr:uid="{712148BA-ACC7-4142-81A4-A027648B913E}"/>
    <cellStyle name="SAPBEXresItemX 9 2 3" xfId="12566" xr:uid="{00000000-0005-0000-0000-000018330000}"/>
    <cellStyle name="SAPBEXresItemX 9 2 3 2" xfId="23945" xr:uid="{5A08E1CD-F19A-4E0D-BA2A-A27247264FED}"/>
    <cellStyle name="SAPBEXresItemX 9 2 4" xfId="23943" xr:uid="{3BCFE94B-4D21-4BE5-A55D-A8AE7712D1CB}"/>
    <cellStyle name="SAPBEXresItemX 9 3" xfId="12567" xr:uid="{00000000-0005-0000-0000-000019330000}"/>
    <cellStyle name="SAPBEXresItemX 9 3 2" xfId="23946" xr:uid="{4D9A3CF8-4FB1-42BB-8697-BC6C8A86E7CF}"/>
    <cellStyle name="SAPBEXresItemX 9 4" xfId="12568" xr:uid="{00000000-0005-0000-0000-00001A330000}"/>
    <cellStyle name="SAPBEXresItemX 9 4 2" xfId="23947" xr:uid="{FBC093C6-5DDE-42AE-A6FB-0E44304FFB6A}"/>
    <cellStyle name="SAPBEXresItemX 9 5" xfId="23942" xr:uid="{26CA074F-4E28-41FE-826A-7ACFCB05E765}"/>
    <cellStyle name="SAPBEXstdData" xfId="12569" xr:uid="{00000000-0005-0000-0000-00001B330000}"/>
    <cellStyle name="SAPBEXstdData 10" xfId="12570" xr:uid="{00000000-0005-0000-0000-00001C330000}"/>
    <cellStyle name="SAPBEXstdData 10 2" xfId="12571" xr:uid="{00000000-0005-0000-0000-00001D330000}"/>
    <cellStyle name="SAPBEXstdData 10 2 2" xfId="12572" xr:uid="{00000000-0005-0000-0000-00001E330000}"/>
    <cellStyle name="SAPBEXstdData 10 2 2 2" xfId="23951" xr:uid="{879A8726-2974-4315-8380-ECF099393022}"/>
    <cellStyle name="SAPBEXstdData 10 2 3" xfId="12573" xr:uid="{00000000-0005-0000-0000-00001F330000}"/>
    <cellStyle name="SAPBEXstdData 10 2 3 2" xfId="23952" xr:uid="{2C03E8B6-AB27-4A46-9E59-0234BAEEF2EA}"/>
    <cellStyle name="SAPBEXstdData 10 2 4" xfId="23950" xr:uid="{B7F8EB91-DD33-485C-A220-7CFD808F7FFD}"/>
    <cellStyle name="SAPBEXstdData 10 3" xfId="12574" xr:uid="{00000000-0005-0000-0000-000020330000}"/>
    <cellStyle name="SAPBEXstdData 10 3 2" xfId="23953" xr:uid="{FBF3595F-5434-4A79-906F-1202BF6B222F}"/>
    <cellStyle name="SAPBEXstdData 10 4" xfId="12575" xr:uid="{00000000-0005-0000-0000-000021330000}"/>
    <cellStyle name="SAPBEXstdData 10 4 2" xfId="23954" xr:uid="{FB84F341-1E6A-4312-8F7F-79E8E8218428}"/>
    <cellStyle name="SAPBEXstdData 10 5" xfId="23949" xr:uid="{C8D8DDE4-3200-4B77-8A01-985B69539E10}"/>
    <cellStyle name="SAPBEXstdData 11" xfId="12576" xr:uid="{00000000-0005-0000-0000-000022330000}"/>
    <cellStyle name="SAPBEXstdData 11 2" xfId="12577" xr:uid="{00000000-0005-0000-0000-000023330000}"/>
    <cellStyle name="SAPBEXstdData 11 2 2" xfId="12578" xr:uid="{00000000-0005-0000-0000-000024330000}"/>
    <cellStyle name="SAPBEXstdData 11 2 2 2" xfId="23957" xr:uid="{E9FBACA8-1942-4860-A0CC-8A70C993F812}"/>
    <cellStyle name="SAPBEXstdData 11 2 3" xfId="12579" xr:uid="{00000000-0005-0000-0000-000025330000}"/>
    <cellStyle name="SAPBEXstdData 11 2 3 2" xfId="23958" xr:uid="{46BC1B63-6EDC-4F25-AE75-747D5F5683AE}"/>
    <cellStyle name="SAPBEXstdData 11 2 4" xfId="23956" xr:uid="{254DDDFA-AB68-4AE9-A727-085C84052EBB}"/>
    <cellStyle name="SAPBEXstdData 11 3" xfId="12580" xr:uid="{00000000-0005-0000-0000-000026330000}"/>
    <cellStyle name="SAPBEXstdData 11 3 2" xfId="23959" xr:uid="{996153BB-9B56-4849-A5AC-2F5A12C6EFF2}"/>
    <cellStyle name="SAPBEXstdData 11 4" xfId="12581" xr:uid="{00000000-0005-0000-0000-000027330000}"/>
    <cellStyle name="SAPBEXstdData 11 4 2" xfId="23960" xr:uid="{453C5579-16D4-41B0-97A1-9B7AA31260A9}"/>
    <cellStyle name="SAPBEXstdData 11 5" xfId="23955" xr:uid="{756250CD-0714-4983-A4C6-077D5234BDD0}"/>
    <cellStyle name="SAPBEXstdData 12" xfId="12582" xr:uid="{00000000-0005-0000-0000-000028330000}"/>
    <cellStyle name="SAPBEXstdData 12 2" xfId="12583" xr:uid="{00000000-0005-0000-0000-000029330000}"/>
    <cellStyle name="SAPBEXstdData 12 2 2" xfId="12584" xr:uid="{00000000-0005-0000-0000-00002A330000}"/>
    <cellStyle name="SAPBEXstdData 12 2 2 2" xfId="23963" xr:uid="{455FF68F-EA9F-4156-BB5B-897B70C95A85}"/>
    <cellStyle name="SAPBEXstdData 12 2 3" xfId="12585" xr:uid="{00000000-0005-0000-0000-00002B330000}"/>
    <cellStyle name="SAPBEXstdData 12 2 3 2" xfId="23964" xr:uid="{56F9C905-5BFB-4A1B-A6BE-FD1FD8EAA0E2}"/>
    <cellStyle name="SAPBEXstdData 12 2 4" xfId="23962" xr:uid="{62D687B3-5051-43C3-9909-C25B6FA4D1BE}"/>
    <cellStyle name="SAPBEXstdData 12 3" xfId="12586" xr:uid="{00000000-0005-0000-0000-00002C330000}"/>
    <cellStyle name="SAPBEXstdData 12 3 2" xfId="23965" xr:uid="{70BFB768-5901-493F-80E2-A21A29185527}"/>
    <cellStyle name="SAPBEXstdData 12 4" xfId="12587" xr:uid="{00000000-0005-0000-0000-00002D330000}"/>
    <cellStyle name="SAPBEXstdData 12 4 2" xfId="23966" xr:uid="{37500F0E-911C-4944-9E8B-A37979D13964}"/>
    <cellStyle name="SAPBEXstdData 12 5" xfId="23961" xr:uid="{C319F2B3-E9CB-4181-9FCA-C06AE9B5A8F1}"/>
    <cellStyle name="SAPBEXstdData 13" xfId="12588" xr:uid="{00000000-0005-0000-0000-00002E330000}"/>
    <cellStyle name="SAPBEXstdData 13 2" xfId="12589" xr:uid="{00000000-0005-0000-0000-00002F330000}"/>
    <cellStyle name="SAPBEXstdData 13 2 2" xfId="12590" xr:uid="{00000000-0005-0000-0000-000030330000}"/>
    <cellStyle name="SAPBEXstdData 13 2 2 2" xfId="23969" xr:uid="{BAF97F8C-08C1-49EE-BE09-2EE492BD3CA1}"/>
    <cellStyle name="SAPBEXstdData 13 2 3" xfId="12591" xr:uid="{00000000-0005-0000-0000-000031330000}"/>
    <cellStyle name="SAPBEXstdData 13 2 3 2" xfId="23970" xr:uid="{A01794C9-F8EE-4AEB-AF29-15508E6F1FDE}"/>
    <cellStyle name="SAPBEXstdData 13 2 4" xfId="23968" xr:uid="{781B18FF-D168-45F3-98EF-63AF602AD803}"/>
    <cellStyle name="SAPBEXstdData 13 3" xfId="12592" xr:uid="{00000000-0005-0000-0000-000032330000}"/>
    <cellStyle name="SAPBEXstdData 13 3 2" xfId="23971" xr:uid="{80EBEA64-ECAF-4F4C-A7A7-7002F4DC36BD}"/>
    <cellStyle name="SAPBEXstdData 13 4" xfId="12593" xr:uid="{00000000-0005-0000-0000-000033330000}"/>
    <cellStyle name="SAPBEXstdData 13 4 2" xfId="23972" xr:uid="{660EA648-2247-4DAE-9383-815FDB6409EB}"/>
    <cellStyle name="SAPBEXstdData 13 5" xfId="23967" xr:uid="{1D6A1623-598D-4ACC-80C3-0D42AE75D60D}"/>
    <cellStyle name="SAPBEXstdData 14" xfId="12594" xr:uid="{00000000-0005-0000-0000-000034330000}"/>
    <cellStyle name="SAPBEXstdData 14 2" xfId="12595" xr:uid="{00000000-0005-0000-0000-000035330000}"/>
    <cellStyle name="SAPBEXstdData 14 2 2" xfId="12596" xr:uid="{00000000-0005-0000-0000-000036330000}"/>
    <cellStyle name="SAPBEXstdData 14 2 2 2" xfId="23975" xr:uid="{C1263B1D-A86C-4D80-B666-AFC59D9E3040}"/>
    <cellStyle name="SAPBEXstdData 14 2 3" xfId="12597" xr:uid="{00000000-0005-0000-0000-000037330000}"/>
    <cellStyle name="SAPBEXstdData 14 2 3 2" xfId="23976" xr:uid="{B16CCBB6-05AF-4729-A004-8AEEB986A7F0}"/>
    <cellStyle name="SAPBEXstdData 14 2 4" xfId="23974" xr:uid="{235AE3B2-B358-42C6-8F46-6F7837D85C19}"/>
    <cellStyle name="SAPBEXstdData 14 3" xfId="12598" xr:uid="{00000000-0005-0000-0000-000038330000}"/>
    <cellStyle name="SAPBEXstdData 14 3 2" xfId="23977" xr:uid="{FF70E480-5EBE-4EC4-A678-68DD95E649D7}"/>
    <cellStyle name="SAPBEXstdData 14 4" xfId="12599" xr:uid="{00000000-0005-0000-0000-000039330000}"/>
    <cellStyle name="SAPBEXstdData 14 4 2" xfId="23978" xr:uid="{E42019BA-53C8-4CD3-BE3B-FD82FA0231F4}"/>
    <cellStyle name="SAPBEXstdData 14 5" xfId="23973" xr:uid="{122E6E60-9992-43F6-B457-E4D00DCCFBE7}"/>
    <cellStyle name="SAPBEXstdData 15" xfId="12600" xr:uid="{00000000-0005-0000-0000-00003A330000}"/>
    <cellStyle name="SAPBEXstdData 15 2" xfId="12601" xr:uid="{00000000-0005-0000-0000-00003B330000}"/>
    <cellStyle name="SAPBEXstdData 15 2 2" xfId="12602" xr:uid="{00000000-0005-0000-0000-00003C330000}"/>
    <cellStyle name="SAPBEXstdData 15 2 2 2" xfId="23981" xr:uid="{A7E7CA71-C773-4049-B2C9-FD846A0B65DA}"/>
    <cellStyle name="SAPBEXstdData 15 2 3" xfId="12603" xr:uid="{00000000-0005-0000-0000-00003D330000}"/>
    <cellStyle name="SAPBEXstdData 15 2 3 2" xfId="23982" xr:uid="{BBE62B00-35B7-4C8E-BA3D-F7A7D155026C}"/>
    <cellStyle name="SAPBEXstdData 15 2 4" xfId="23980" xr:uid="{21B4583B-B4B2-4DB6-9C51-6E32DECB987E}"/>
    <cellStyle name="SAPBEXstdData 15 3" xfId="12604" xr:uid="{00000000-0005-0000-0000-00003E330000}"/>
    <cellStyle name="SAPBEXstdData 15 3 2" xfId="23983" xr:uid="{A737FBB6-1F29-4360-9A83-7A66EC9C6983}"/>
    <cellStyle name="SAPBEXstdData 15 4" xfId="12605" xr:uid="{00000000-0005-0000-0000-00003F330000}"/>
    <cellStyle name="SAPBEXstdData 15 4 2" xfId="23984" xr:uid="{2B70979D-2B00-436E-984C-4794B91CEBD8}"/>
    <cellStyle name="SAPBEXstdData 15 5" xfId="23979" xr:uid="{DC9D8355-F370-475B-8F29-5B33414D93EE}"/>
    <cellStyle name="SAPBEXstdData 16" xfId="12606" xr:uid="{00000000-0005-0000-0000-000040330000}"/>
    <cellStyle name="SAPBEXstdData 16 2" xfId="23985" xr:uid="{07DB206C-9E6E-491A-9AAF-AEFFCBC7F4E4}"/>
    <cellStyle name="SAPBEXstdData 17" xfId="12607" xr:uid="{00000000-0005-0000-0000-000041330000}"/>
    <cellStyle name="SAPBEXstdData 17 2" xfId="23986" xr:uid="{4C17E535-0848-46A1-80B9-6F1CB83CFACD}"/>
    <cellStyle name="SAPBEXstdData 18" xfId="12608" xr:uid="{00000000-0005-0000-0000-000042330000}"/>
    <cellStyle name="SAPBEXstdData 18 2" xfId="23987" xr:uid="{38E1ABE8-05A8-4502-A2B2-B9AFD5871B71}"/>
    <cellStyle name="SAPBEXstdData 19" xfId="12609" xr:uid="{00000000-0005-0000-0000-000043330000}"/>
    <cellStyle name="SAPBEXstdData 19 2" xfId="23988" xr:uid="{A77AE945-2BF4-4155-8512-2252C612C6D5}"/>
    <cellStyle name="SAPBEXstdData 2" xfId="12610" xr:uid="{00000000-0005-0000-0000-000044330000}"/>
    <cellStyle name="SAPBEXstdData 2 2" xfId="12611" xr:uid="{00000000-0005-0000-0000-000045330000}"/>
    <cellStyle name="SAPBEXstdData 2 2 2" xfId="12612" xr:uid="{00000000-0005-0000-0000-000046330000}"/>
    <cellStyle name="SAPBEXstdData 2 2 2 2" xfId="23991" xr:uid="{AC47C17A-319A-4ABA-B419-A5211C82B4CE}"/>
    <cellStyle name="SAPBEXstdData 2 2 3" xfId="12613" xr:uid="{00000000-0005-0000-0000-000047330000}"/>
    <cellStyle name="SAPBEXstdData 2 2 3 2" xfId="23992" xr:uid="{8121A060-66FB-49B2-8D77-FA5C50119C8C}"/>
    <cellStyle name="SAPBEXstdData 2 2 4" xfId="23990" xr:uid="{2D1DE077-F325-4117-B292-D7F726C1C09A}"/>
    <cellStyle name="SAPBEXstdData 2 3" xfId="12614" xr:uid="{00000000-0005-0000-0000-000048330000}"/>
    <cellStyle name="SAPBEXstdData 2 3 2" xfId="23993" xr:uid="{F0A49EEA-9F4A-46C2-9317-D9AF8325C490}"/>
    <cellStyle name="SAPBEXstdData 2 4" xfId="12615" xr:uid="{00000000-0005-0000-0000-000049330000}"/>
    <cellStyle name="SAPBEXstdData 2 4 2" xfId="23994" xr:uid="{A3655B99-076E-4508-A094-3670BC97F4D7}"/>
    <cellStyle name="SAPBEXstdData 2 5" xfId="23989" xr:uid="{2B6FEFAF-A732-4B8C-91C5-774AEF97D6E4}"/>
    <cellStyle name="SAPBEXstdData 20" xfId="15047" xr:uid="{00000000-0005-0000-0000-00004A330000}"/>
    <cellStyle name="SAPBEXstdData 20 2" xfId="25777" xr:uid="{2E1D25B6-E6B2-4D39-BE24-21C405A61DDB}"/>
    <cellStyle name="SAPBEXstdData 21" xfId="23948" xr:uid="{FD7C63CA-5FB9-4F7B-9E2A-657E314349B5}"/>
    <cellStyle name="SAPBEXstdData 3" xfId="12616" xr:uid="{00000000-0005-0000-0000-00004B330000}"/>
    <cellStyle name="SAPBEXstdData 3 2" xfId="12617" xr:uid="{00000000-0005-0000-0000-00004C330000}"/>
    <cellStyle name="SAPBEXstdData 3 2 2" xfId="12618" xr:uid="{00000000-0005-0000-0000-00004D330000}"/>
    <cellStyle name="SAPBEXstdData 3 2 2 2" xfId="23997" xr:uid="{FB131DC2-C57D-4480-A4F8-8BF9E092ED71}"/>
    <cellStyle name="SAPBEXstdData 3 2 3" xfId="12619" xr:uid="{00000000-0005-0000-0000-00004E330000}"/>
    <cellStyle name="SAPBEXstdData 3 2 3 2" xfId="23998" xr:uid="{DA2ED9A0-7D77-45E1-B720-7500BDC15619}"/>
    <cellStyle name="SAPBEXstdData 3 2 4" xfId="23996" xr:uid="{06183E6A-2465-4845-8E71-4AC7ACAF4FAF}"/>
    <cellStyle name="SAPBEXstdData 3 3" xfId="12620" xr:uid="{00000000-0005-0000-0000-00004F330000}"/>
    <cellStyle name="SAPBEXstdData 3 3 2" xfId="23999" xr:uid="{2B93E645-D002-476B-BACC-A32935EAE506}"/>
    <cellStyle name="SAPBEXstdData 3 4" xfId="12621" xr:uid="{00000000-0005-0000-0000-000050330000}"/>
    <cellStyle name="SAPBEXstdData 3 4 2" xfId="24000" xr:uid="{E31A8229-E838-424B-AD31-F17D714DBBF2}"/>
    <cellStyle name="SAPBEXstdData 3 5" xfId="23995" xr:uid="{A2F69F6D-706F-4E5A-8C41-B99270455895}"/>
    <cellStyle name="SAPBEXstdData 4" xfId="12622" xr:uid="{00000000-0005-0000-0000-000051330000}"/>
    <cellStyle name="SAPBEXstdData 4 2" xfId="12623" xr:uid="{00000000-0005-0000-0000-000052330000}"/>
    <cellStyle name="SAPBEXstdData 4 2 2" xfId="12624" xr:uid="{00000000-0005-0000-0000-000053330000}"/>
    <cellStyle name="SAPBEXstdData 4 2 2 2" xfId="24003" xr:uid="{081E5FAA-EB83-4BCE-AFEB-5FC7C7C4FDF3}"/>
    <cellStyle name="SAPBEXstdData 4 2 3" xfId="12625" xr:uid="{00000000-0005-0000-0000-000054330000}"/>
    <cellStyle name="SAPBEXstdData 4 2 3 2" xfId="24004" xr:uid="{54C92F04-8478-41EE-A8BA-AA85A2CF5CC7}"/>
    <cellStyle name="SAPBEXstdData 4 2 4" xfId="24002" xr:uid="{21EB9ADB-9356-4F2B-B49A-B55D4193D2D0}"/>
    <cellStyle name="SAPBEXstdData 4 3" xfId="12626" xr:uid="{00000000-0005-0000-0000-000055330000}"/>
    <cellStyle name="SAPBEXstdData 4 3 2" xfId="24005" xr:uid="{9218F1AD-C9AE-43C8-9CE8-7DA9964E1BCB}"/>
    <cellStyle name="SAPBEXstdData 4 4" xfId="12627" xr:uid="{00000000-0005-0000-0000-000056330000}"/>
    <cellStyle name="SAPBEXstdData 4 4 2" xfId="24006" xr:uid="{177EDCC5-C790-4694-8537-BEE86ADB465C}"/>
    <cellStyle name="SAPBEXstdData 4 5" xfId="24001" xr:uid="{D0047D34-E68A-43EA-9023-293978CA2FA9}"/>
    <cellStyle name="SAPBEXstdData 5" xfId="12628" xr:uid="{00000000-0005-0000-0000-000057330000}"/>
    <cellStyle name="SAPBEXstdData 5 2" xfId="12629" xr:uid="{00000000-0005-0000-0000-000058330000}"/>
    <cellStyle name="SAPBEXstdData 5 2 2" xfId="12630" xr:uid="{00000000-0005-0000-0000-000059330000}"/>
    <cellStyle name="SAPBEXstdData 5 2 2 2" xfId="24009" xr:uid="{A7A673F0-5ACC-4F3D-A04B-A4B8EF5105D7}"/>
    <cellStyle name="SAPBEXstdData 5 2 3" xfId="12631" xr:uid="{00000000-0005-0000-0000-00005A330000}"/>
    <cellStyle name="SAPBEXstdData 5 2 3 2" xfId="24010" xr:uid="{CDC24C50-FFE1-45CC-A917-D50403B195E1}"/>
    <cellStyle name="SAPBEXstdData 5 2 4" xfId="24008" xr:uid="{92D2B91A-CB59-4CEA-A269-1F59264B6DB5}"/>
    <cellStyle name="SAPBEXstdData 5 3" xfId="12632" xr:uid="{00000000-0005-0000-0000-00005B330000}"/>
    <cellStyle name="SAPBEXstdData 5 3 2" xfId="24011" xr:uid="{50D86628-5B7D-4EC9-A6AE-1534417947F2}"/>
    <cellStyle name="SAPBEXstdData 5 4" xfId="12633" xr:uid="{00000000-0005-0000-0000-00005C330000}"/>
    <cellStyle name="SAPBEXstdData 5 4 2" xfId="24012" xr:uid="{F091AF71-B6BC-46F2-982D-98B2B26F11F8}"/>
    <cellStyle name="SAPBEXstdData 5 5" xfId="24007" xr:uid="{15192F21-74C7-4607-A46F-5DE5357A7738}"/>
    <cellStyle name="SAPBEXstdData 6" xfId="12634" xr:uid="{00000000-0005-0000-0000-00005D330000}"/>
    <cellStyle name="SAPBEXstdData 6 2" xfId="12635" xr:uid="{00000000-0005-0000-0000-00005E330000}"/>
    <cellStyle name="SAPBEXstdData 6 2 2" xfId="12636" xr:uid="{00000000-0005-0000-0000-00005F330000}"/>
    <cellStyle name="SAPBEXstdData 6 2 2 2" xfId="24015" xr:uid="{354BCC0D-EFA8-4C9C-961C-B32D39D2AE5F}"/>
    <cellStyle name="SAPBEXstdData 6 2 3" xfId="12637" xr:uid="{00000000-0005-0000-0000-000060330000}"/>
    <cellStyle name="SAPBEXstdData 6 2 3 2" xfId="24016" xr:uid="{C18DABEC-FF9C-438F-A390-AA5599B4B027}"/>
    <cellStyle name="SAPBEXstdData 6 2 4" xfId="24014" xr:uid="{F6B13B9F-582A-4ABC-BA30-6A4F20A93425}"/>
    <cellStyle name="SAPBEXstdData 6 3" xfId="12638" xr:uid="{00000000-0005-0000-0000-000061330000}"/>
    <cellStyle name="SAPBEXstdData 6 3 2" xfId="24017" xr:uid="{7054B8CB-E224-442C-A259-6FAF19D0FAEA}"/>
    <cellStyle name="SAPBEXstdData 6 4" xfId="12639" xr:uid="{00000000-0005-0000-0000-000062330000}"/>
    <cellStyle name="SAPBEXstdData 6 4 2" xfId="24018" xr:uid="{5717B1F1-21FD-4633-A8ED-5B2A5F01EF26}"/>
    <cellStyle name="SAPBEXstdData 6 5" xfId="24013" xr:uid="{153CAB60-56DE-465A-B4B8-E4EDF502CEE4}"/>
    <cellStyle name="SAPBEXstdData 7" xfId="12640" xr:uid="{00000000-0005-0000-0000-000063330000}"/>
    <cellStyle name="SAPBEXstdData 7 2" xfId="12641" xr:uid="{00000000-0005-0000-0000-000064330000}"/>
    <cellStyle name="SAPBEXstdData 7 2 2" xfId="12642" xr:uid="{00000000-0005-0000-0000-000065330000}"/>
    <cellStyle name="SAPBEXstdData 7 2 2 2" xfId="24021" xr:uid="{C4CB326D-1B96-4127-B15B-AA9047963A48}"/>
    <cellStyle name="SAPBEXstdData 7 2 3" xfId="12643" xr:uid="{00000000-0005-0000-0000-000066330000}"/>
    <cellStyle name="SAPBEXstdData 7 2 3 2" xfId="24022" xr:uid="{05E39698-C292-43D2-A969-83D878E7931B}"/>
    <cellStyle name="SAPBEXstdData 7 2 4" xfId="24020" xr:uid="{812C2ABE-372E-4C78-82B8-303FAE2030CA}"/>
    <cellStyle name="SAPBEXstdData 7 3" xfId="12644" xr:uid="{00000000-0005-0000-0000-000067330000}"/>
    <cellStyle name="SAPBEXstdData 7 3 2" xfId="24023" xr:uid="{09D68E8A-DE1D-4D4F-982B-6DA0F3A31525}"/>
    <cellStyle name="SAPBEXstdData 7 4" xfId="12645" xr:uid="{00000000-0005-0000-0000-000068330000}"/>
    <cellStyle name="SAPBEXstdData 7 4 2" xfId="24024" xr:uid="{6C478126-43FC-4561-B14C-32A5557F62B6}"/>
    <cellStyle name="SAPBEXstdData 7 5" xfId="24019" xr:uid="{2A21A1D2-73BA-4BF1-9F58-DD2DA302406E}"/>
    <cellStyle name="SAPBEXstdData 8" xfId="12646" xr:uid="{00000000-0005-0000-0000-000069330000}"/>
    <cellStyle name="SAPBEXstdData 8 2" xfId="12647" xr:uid="{00000000-0005-0000-0000-00006A330000}"/>
    <cellStyle name="SAPBEXstdData 8 2 2" xfId="12648" xr:uid="{00000000-0005-0000-0000-00006B330000}"/>
    <cellStyle name="SAPBEXstdData 8 2 2 2" xfId="24027" xr:uid="{823CB077-C2D2-4C8C-B5CF-86D9BCB65D1C}"/>
    <cellStyle name="SAPBEXstdData 8 2 3" xfId="12649" xr:uid="{00000000-0005-0000-0000-00006C330000}"/>
    <cellStyle name="SAPBEXstdData 8 2 3 2" xfId="24028" xr:uid="{D7A8461E-9CC1-43DA-B553-23DCD4640DD3}"/>
    <cellStyle name="SAPBEXstdData 8 2 4" xfId="24026" xr:uid="{55DFDEB4-7DE0-45AC-8839-5B8B27668D03}"/>
    <cellStyle name="SAPBEXstdData 8 3" xfId="12650" xr:uid="{00000000-0005-0000-0000-00006D330000}"/>
    <cellStyle name="SAPBEXstdData 8 3 2" xfId="24029" xr:uid="{91F539A2-3E50-435D-873E-B51CB19840D3}"/>
    <cellStyle name="SAPBEXstdData 8 4" xfId="12651" xr:uid="{00000000-0005-0000-0000-00006E330000}"/>
    <cellStyle name="SAPBEXstdData 8 4 2" xfId="24030" xr:uid="{F2F465E1-051F-4DE5-81D3-81C2446EE125}"/>
    <cellStyle name="SAPBEXstdData 8 5" xfId="24025" xr:uid="{C7A0E1E5-D945-4DC3-8B0E-52F886186C26}"/>
    <cellStyle name="SAPBEXstdData 9" xfId="12652" xr:uid="{00000000-0005-0000-0000-00006F330000}"/>
    <cellStyle name="SAPBEXstdData 9 2" xfId="12653" xr:uid="{00000000-0005-0000-0000-000070330000}"/>
    <cellStyle name="SAPBEXstdData 9 2 2" xfId="12654" xr:uid="{00000000-0005-0000-0000-000071330000}"/>
    <cellStyle name="SAPBEXstdData 9 2 2 2" xfId="24033" xr:uid="{CA96764E-A746-4739-9068-F7EC550055EB}"/>
    <cellStyle name="SAPBEXstdData 9 2 3" xfId="12655" xr:uid="{00000000-0005-0000-0000-000072330000}"/>
    <cellStyle name="SAPBEXstdData 9 2 3 2" xfId="24034" xr:uid="{15C2B36A-5081-4E5F-8B17-89597666471C}"/>
    <cellStyle name="SAPBEXstdData 9 2 4" xfId="24032" xr:uid="{0A87A40B-9077-4FB6-BCF8-644D53649010}"/>
    <cellStyle name="SAPBEXstdData 9 3" xfId="12656" xr:uid="{00000000-0005-0000-0000-000073330000}"/>
    <cellStyle name="SAPBEXstdData 9 3 2" xfId="24035" xr:uid="{1E28457A-3471-479B-B8FD-5AC28668AA67}"/>
    <cellStyle name="SAPBEXstdData 9 4" xfId="12657" xr:uid="{00000000-0005-0000-0000-000074330000}"/>
    <cellStyle name="SAPBEXstdData 9 4 2" xfId="24036" xr:uid="{E296BEB9-9239-4E88-984C-2255EAB67AA1}"/>
    <cellStyle name="SAPBEXstdData 9 5" xfId="24031" xr:uid="{71FC7764-9404-40FE-8C68-93ECE35126B4}"/>
    <cellStyle name="SAPBEXstdDataEmph" xfId="12658" xr:uid="{00000000-0005-0000-0000-000075330000}"/>
    <cellStyle name="SAPBEXstdDataEmph 10" xfId="12659" xr:uid="{00000000-0005-0000-0000-000076330000}"/>
    <cellStyle name="SAPBEXstdDataEmph 10 2" xfId="12660" xr:uid="{00000000-0005-0000-0000-000077330000}"/>
    <cellStyle name="SAPBEXstdDataEmph 10 2 2" xfId="12661" xr:uid="{00000000-0005-0000-0000-000078330000}"/>
    <cellStyle name="SAPBEXstdDataEmph 10 2 2 2" xfId="24040" xr:uid="{FE40E8B1-BACE-4344-83E2-4EACBBAC351C}"/>
    <cellStyle name="SAPBEXstdDataEmph 10 2 3" xfId="12662" xr:uid="{00000000-0005-0000-0000-000079330000}"/>
    <cellStyle name="SAPBEXstdDataEmph 10 2 3 2" xfId="24041" xr:uid="{93830FE6-F95D-4CB2-98BA-9319E26CFD29}"/>
    <cellStyle name="SAPBEXstdDataEmph 10 2 4" xfId="24039" xr:uid="{AF4DA38D-0C09-4623-B02F-DF0DE807F9A5}"/>
    <cellStyle name="SAPBEXstdDataEmph 10 3" xfId="12663" xr:uid="{00000000-0005-0000-0000-00007A330000}"/>
    <cellStyle name="SAPBEXstdDataEmph 10 3 2" xfId="24042" xr:uid="{6CD4C60E-704D-4538-9D61-F092D3046024}"/>
    <cellStyle name="SAPBEXstdDataEmph 10 4" xfId="12664" xr:uid="{00000000-0005-0000-0000-00007B330000}"/>
    <cellStyle name="SAPBEXstdDataEmph 10 4 2" xfId="24043" xr:uid="{5A24E84D-7328-47C8-8A00-D671C26FF8E5}"/>
    <cellStyle name="SAPBEXstdDataEmph 10 5" xfId="24038" xr:uid="{BF2359DE-6318-453B-8F9D-DED5CB637EEB}"/>
    <cellStyle name="SAPBEXstdDataEmph 11" xfId="12665" xr:uid="{00000000-0005-0000-0000-00007C330000}"/>
    <cellStyle name="SAPBEXstdDataEmph 11 2" xfId="12666" xr:uid="{00000000-0005-0000-0000-00007D330000}"/>
    <cellStyle name="SAPBEXstdDataEmph 11 2 2" xfId="12667" xr:uid="{00000000-0005-0000-0000-00007E330000}"/>
    <cellStyle name="SAPBEXstdDataEmph 11 2 2 2" xfId="24046" xr:uid="{1A284712-B9A2-4D1B-9687-58FFE12262A2}"/>
    <cellStyle name="SAPBEXstdDataEmph 11 2 3" xfId="12668" xr:uid="{00000000-0005-0000-0000-00007F330000}"/>
    <cellStyle name="SAPBEXstdDataEmph 11 2 3 2" xfId="24047" xr:uid="{9ABB781A-FEB6-4D9B-83E8-35C307A282A3}"/>
    <cellStyle name="SAPBEXstdDataEmph 11 2 4" xfId="24045" xr:uid="{46311A87-BA46-49A2-978C-8A51669697A4}"/>
    <cellStyle name="SAPBEXstdDataEmph 11 3" xfId="12669" xr:uid="{00000000-0005-0000-0000-000080330000}"/>
    <cellStyle name="SAPBEXstdDataEmph 11 3 2" xfId="24048" xr:uid="{0FD4235C-9C32-49F4-B310-9A43B69C71B3}"/>
    <cellStyle name="SAPBEXstdDataEmph 11 4" xfId="12670" xr:uid="{00000000-0005-0000-0000-000081330000}"/>
    <cellStyle name="SAPBEXstdDataEmph 11 4 2" xfId="24049" xr:uid="{BAAB0A21-6D8A-48CF-8C79-6F8B49AA1D8A}"/>
    <cellStyle name="SAPBEXstdDataEmph 11 5" xfId="24044" xr:uid="{B1FD90D2-215E-40E7-97B5-030E3C9F94CF}"/>
    <cellStyle name="SAPBEXstdDataEmph 12" xfId="12671" xr:uid="{00000000-0005-0000-0000-000082330000}"/>
    <cellStyle name="SAPBEXstdDataEmph 12 2" xfId="12672" xr:uid="{00000000-0005-0000-0000-000083330000}"/>
    <cellStyle name="SAPBEXstdDataEmph 12 2 2" xfId="12673" xr:uid="{00000000-0005-0000-0000-000084330000}"/>
    <cellStyle name="SAPBEXstdDataEmph 12 2 2 2" xfId="24052" xr:uid="{DB5626C8-186B-4286-B6D2-CF72B6ACE68F}"/>
    <cellStyle name="SAPBEXstdDataEmph 12 2 3" xfId="12674" xr:uid="{00000000-0005-0000-0000-000085330000}"/>
    <cellStyle name="SAPBEXstdDataEmph 12 2 3 2" xfId="24053" xr:uid="{27FA14E3-2EE6-41B9-A385-D2819F961E89}"/>
    <cellStyle name="SAPBEXstdDataEmph 12 2 4" xfId="24051" xr:uid="{26B9CA0E-DE48-483D-B528-798C5423E671}"/>
    <cellStyle name="SAPBEXstdDataEmph 12 3" xfId="12675" xr:uid="{00000000-0005-0000-0000-000086330000}"/>
    <cellStyle name="SAPBEXstdDataEmph 12 3 2" xfId="24054" xr:uid="{63B606AF-E2D8-4F33-833C-1B209A19418C}"/>
    <cellStyle name="SAPBEXstdDataEmph 12 4" xfId="12676" xr:uid="{00000000-0005-0000-0000-000087330000}"/>
    <cellStyle name="SAPBEXstdDataEmph 12 4 2" xfId="24055" xr:uid="{FAE1C6F0-F038-4B99-955A-9ACA59210950}"/>
    <cellStyle name="SAPBEXstdDataEmph 12 5" xfId="24050" xr:uid="{7A998943-B76B-4480-AEF3-DE01188728A9}"/>
    <cellStyle name="SAPBEXstdDataEmph 13" xfId="12677" xr:uid="{00000000-0005-0000-0000-000088330000}"/>
    <cellStyle name="SAPBEXstdDataEmph 13 2" xfId="12678" xr:uid="{00000000-0005-0000-0000-000089330000}"/>
    <cellStyle name="SAPBEXstdDataEmph 13 2 2" xfId="12679" xr:uid="{00000000-0005-0000-0000-00008A330000}"/>
    <cellStyle name="SAPBEXstdDataEmph 13 2 2 2" xfId="24058" xr:uid="{6A6727D6-64B8-4912-A4F6-60A3FD123E66}"/>
    <cellStyle name="SAPBEXstdDataEmph 13 2 3" xfId="12680" xr:uid="{00000000-0005-0000-0000-00008B330000}"/>
    <cellStyle name="SAPBEXstdDataEmph 13 2 3 2" xfId="24059" xr:uid="{2A336BDC-B768-4333-B32B-A75F10E8C6CE}"/>
    <cellStyle name="SAPBEXstdDataEmph 13 2 4" xfId="24057" xr:uid="{9DF7BD1D-8B5D-4699-8C43-E672DB447554}"/>
    <cellStyle name="SAPBEXstdDataEmph 13 3" xfId="12681" xr:uid="{00000000-0005-0000-0000-00008C330000}"/>
    <cellStyle name="SAPBEXstdDataEmph 13 3 2" xfId="24060" xr:uid="{DB760004-CA9B-4793-B0E8-C09556EF5BA4}"/>
    <cellStyle name="SAPBEXstdDataEmph 13 4" xfId="12682" xr:uid="{00000000-0005-0000-0000-00008D330000}"/>
    <cellStyle name="SAPBEXstdDataEmph 13 4 2" xfId="24061" xr:uid="{50186EE7-8088-40E5-97A8-B9377EF8258C}"/>
    <cellStyle name="SAPBEXstdDataEmph 13 5" xfId="24056" xr:uid="{A428917F-9427-4AE8-A98E-D17501E6D0B6}"/>
    <cellStyle name="SAPBEXstdDataEmph 14" xfId="12683" xr:uid="{00000000-0005-0000-0000-00008E330000}"/>
    <cellStyle name="SAPBEXstdDataEmph 14 2" xfId="12684" xr:uid="{00000000-0005-0000-0000-00008F330000}"/>
    <cellStyle name="SAPBEXstdDataEmph 14 2 2" xfId="12685" xr:uid="{00000000-0005-0000-0000-000090330000}"/>
    <cellStyle name="SAPBEXstdDataEmph 14 2 2 2" xfId="24064" xr:uid="{488445EB-714E-471A-9AB6-074230FCDAF6}"/>
    <cellStyle name="SAPBEXstdDataEmph 14 2 3" xfId="12686" xr:uid="{00000000-0005-0000-0000-000091330000}"/>
    <cellStyle name="SAPBEXstdDataEmph 14 2 3 2" xfId="24065" xr:uid="{16B554C6-19F0-4636-8A29-EE6EC5AFE52A}"/>
    <cellStyle name="SAPBEXstdDataEmph 14 2 4" xfId="24063" xr:uid="{D77FE7A8-D589-4ADD-8AFC-40630FC78983}"/>
    <cellStyle name="SAPBEXstdDataEmph 14 3" xfId="12687" xr:uid="{00000000-0005-0000-0000-000092330000}"/>
    <cellStyle name="SAPBEXstdDataEmph 14 3 2" xfId="24066" xr:uid="{4C0D7CD9-09EF-43E6-A7E2-59FA967D32C6}"/>
    <cellStyle name="SAPBEXstdDataEmph 14 4" xfId="12688" xr:uid="{00000000-0005-0000-0000-000093330000}"/>
    <cellStyle name="SAPBEXstdDataEmph 14 4 2" xfId="24067" xr:uid="{C2EDBEB9-17AB-48F2-8B27-C7F07CD2C628}"/>
    <cellStyle name="SAPBEXstdDataEmph 14 5" xfId="24062" xr:uid="{6114CC4D-4287-4103-B286-C0755599F315}"/>
    <cellStyle name="SAPBEXstdDataEmph 15" xfId="12689" xr:uid="{00000000-0005-0000-0000-000094330000}"/>
    <cellStyle name="SAPBEXstdDataEmph 15 2" xfId="12690" xr:uid="{00000000-0005-0000-0000-000095330000}"/>
    <cellStyle name="SAPBEXstdDataEmph 15 2 2" xfId="12691" xr:uid="{00000000-0005-0000-0000-000096330000}"/>
    <cellStyle name="SAPBEXstdDataEmph 15 2 2 2" xfId="24070" xr:uid="{4E1AE234-7560-40B9-B7C7-1B546EE7D137}"/>
    <cellStyle name="SAPBEXstdDataEmph 15 2 3" xfId="12692" xr:uid="{00000000-0005-0000-0000-000097330000}"/>
    <cellStyle name="SAPBEXstdDataEmph 15 2 3 2" xfId="24071" xr:uid="{50D9F42E-C5F2-4979-A3B5-C3710B191D61}"/>
    <cellStyle name="SAPBEXstdDataEmph 15 2 4" xfId="24069" xr:uid="{3FDB4EAB-FE36-4B8B-978C-3F4AE1F6EB0A}"/>
    <cellStyle name="SAPBEXstdDataEmph 15 3" xfId="12693" xr:uid="{00000000-0005-0000-0000-000098330000}"/>
    <cellStyle name="SAPBEXstdDataEmph 15 3 2" xfId="24072" xr:uid="{F7E1328E-DC4C-4401-95CA-383D940A0EE6}"/>
    <cellStyle name="SAPBEXstdDataEmph 15 4" xfId="12694" xr:uid="{00000000-0005-0000-0000-000099330000}"/>
    <cellStyle name="SAPBEXstdDataEmph 15 4 2" xfId="24073" xr:uid="{A7DA6C3B-A28C-4603-9B2A-78BCFEB9D237}"/>
    <cellStyle name="SAPBEXstdDataEmph 15 5" xfId="24068" xr:uid="{3589D897-C33F-49D5-9281-3890A005EF2D}"/>
    <cellStyle name="SAPBEXstdDataEmph 16" xfId="12695" xr:uid="{00000000-0005-0000-0000-00009A330000}"/>
    <cellStyle name="SAPBEXstdDataEmph 16 2" xfId="24074" xr:uid="{B443710E-7929-454B-9AD4-5EB585861CBB}"/>
    <cellStyle name="SAPBEXstdDataEmph 17" xfId="12696" xr:uid="{00000000-0005-0000-0000-00009B330000}"/>
    <cellStyle name="SAPBEXstdDataEmph 17 2" xfId="24075" xr:uid="{9848EB69-CE02-4C32-8100-0648E3637C48}"/>
    <cellStyle name="SAPBEXstdDataEmph 18" xfId="12697" xr:uid="{00000000-0005-0000-0000-00009C330000}"/>
    <cellStyle name="SAPBEXstdDataEmph 18 2" xfId="24076" xr:uid="{3DFAE086-0655-46C3-BAC9-0E4C14B63B59}"/>
    <cellStyle name="SAPBEXstdDataEmph 19" xfId="12698" xr:uid="{00000000-0005-0000-0000-00009D330000}"/>
    <cellStyle name="SAPBEXstdDataEmph 19 2" xfId="24077" xr:uid="{A8B471F6-26E2-4361-BFC9-DC633896ED1C}"/>
    <cellStyle name="SAPBEXstdDataEmph 2" xfId="12699" xr:uid="{00000000-0005-0000-0000-00009E330000}"/>
    <cellStyle name="SAPBEXstdDataEmph 2 2" xfId="12700" xr:uid="{00000000-0005-0000-0000-00009F330000}"/>
    <cellStyle name="SAPBEXstdDataEmph 2 2 2" xfId="12701" xr:uid="{00000000-0005-0000-0000-0000A0330000}"/>
    <cellStyle name="SAPBEXstdDataEmph 2 2 2 2" xfId="24080" xr:uid="{F75DAF54-72F0-4669-A7A1-C52ED15CD607}"/>
    <cellStyle name="SAPBEXstdDataEmph 2 2 3" xfId="12702" xr:uid="{00000000-0005-0000-0000-0000A1330000}"/>
    <cellStyle name="SAPBEXstdDataEmph 2 2 3 2" xfId="24081" xr:uid="{97043D95-B700-4250-9508-CF66ED381D36}"/>
    <cellStyle name="SAPBEXstdDataEmph 2 2 4" xfId="24079" xr:uid="{F69F3864-38BC-4225-AFC7-8D7551CAC695}"/>
    <cellStyle name="SAPBEXstdDataEmph 2 3" xfId="12703" xr:uid="{00000000-0005-0000-0000-0000A2330000}"/>
    <cellStyle name="SAPBEXstdDataEmph 2 3 2" xfId="24082" xr:uid="{961F297B-6B3B-4D20-AA7D-3FAC04AADB6A}"/>
    <cellStyle name="SAPBEXstdDataEmph 2 4" xfId="12704" xr:uid="{00000000-0005-0000-0000-0000A3330000}"/>
    <cellStyle name="SAPBEXstdDataEmph 2 4 2" xfId="24083" xr:uid="{08E00A50-0D4D-448D-8E1D-FF1BC35A8A97}"/>
    <cellStyle name="SAPBEXstdDataEmph 2 5" xfId="24078" xr:uid="{63703F7C-E784-47F0-8FFC-DEAF5923826E}"/>
    <cellStyle name="SAPBEXstdDataEmph 20" xfId="15048" xr:uid="{00000000-0005-0000-0000-0000A4330000}"/>
    <cellStyle name="SAPBEXstdDataEmph 20 2" xfId="25778" xr:uid="{D1BFC057-71F1-4DCB-AB21-029B64D508F5}"/>
    <cellStyle name="SAPBEXstdDataEmph 21" xfId="24037" xr:uid="{DC2ACCBA-6185-48A9-9E34-66E5BD94C611}"/>
    <cellStyle name="SAPBEXstdDataEmph 3" xfId="12705" xr:uid="{00000000-0005-0000-0000-0000A5330000}"/>
    <cellStyle name="SAPBEXstdDataEmph 3 2" xfId="12706" xr:uid="{00000000-0005-0000-0000-0000A6330000}"/>
    <cellStyle name="SAPBEXstdDataEmph 3 2 2" xfId="12707" xr:uid="{00000000-0005-0000-0000-0000A7330000}"/>
    <cellStyle name="SAPBEXstdDataEmph 3 2 2 2" xfId="24086" xr:uid="{74B63F7C-FBA2-49FE-AA88-C32BDA707F72}"/>
    <cellStyle name="SAPBEXstdDataEmph 3 2 3" xfId="12708" xr:uid="{00000000-0005-0000-0000-0000A8330000}"/>
    <cellStyle name="SAPBEXstdDataEmph 3 2 3 2" xfId="24087" xr:uid="{2C644E0E-A4E6-4F5E-A9EF-0A5AFF78B483}"/>
    <cellStyle name="SAPBEXstdDataEmph 3 2 4" xfId="24085" xr:uid="{5AEE7EA7-3F27-458B-834F-6E94E9EAA4D1}"/>
    <cellStyle name="SAPBEXstdDataEmph 3 3" xfId="12709" xr:uid="{00000000-0005-0000-0000-0000A9330000}"/>
    <cellStyle name="SAPBEXstdDataEmph 3 3 2" xfId="24088" xr:uid="{5D22C9BA-28C6-4D6A-B1A4-9BF0B9699A9A}"/>
    <cellStyle name="SAPBEXstdDataEmph 3 4" xfId="12710" xr:uid="{00000000-0005-0000-0000-0000AA330000}"/>
    <cellStyle name="SAPBEXstdDataEmph 3 4 2" xfId="24089" xr:uid="{5751FD01-14DB-47C1-8969-C0468BF851DB}"/>
    <cellStyle name="SAPBEXstdDataEmph 3 5" xfId="24084" xr:uid="{F5A6F556-AC6C-497F-882E-A3040B06CBDE}"/>
    <cellStyle name="SAPBEXstdDataEmph 4" xfId="12711" xr:uid="{00000000-0005-0000-0000-0000AB330000}"/>
    <cellStyle name="SAPBEXstdDataEmph 4 2" xfId="12712" xr:uid="{00000000-0005-0000-0000-0000AC330000}"/>
    <cellStyle name="SAPBEXstdDataEmph 4 2 2" xfId="12713" xr:uid="{00000000-0005-0000-0000-0000AD330000}"/>
    <cellStyle name="SAPBEXstdDataEmph 4 2 2 2" xfId="24092" xr:uid="{2C3C28BE-8CF0-4510-A450-25A724A33AF6}"/>
    <cellStyle name="SAPBEXstdDataEmph 4 2 3" xfId="12714" xr:uid="{00000000-0005-0000-0000-0000AE330000}"/>
    <cellStyle name="SAPBEXstdDataEmph 4 2 3 2" xfId="24093" xr:uid="{1A83A7F0-8D1F-4538-A3C1-E085CA6792CA}"/>
    <cellStyle name="SAPBEXstdDataEmph 4 2 4" xfId="24091" xr:uid="{B2BF9F43-F2B5-4ABC-B97C-211888C55798}"/>
    <cellStyle name="SAPBEXstdDataEmph 4 3" xfId="12715" xr:uid="{00000000-0005-0000-0000-0000AF330000}"/>
    <cellStyle name="SAPBEXstdDataEmph 4 3 2" xfId="24094" xr:uid="{98ECF44C-3D35-450B-B429-2AD536928B1D}"/>
    <cellStyle name="SAPBEXstdDataEmph 4 4" xfId="12716" xr:uid="{00000000-0005-0000-0000-0000B0330000}"/>
    <cellStyle name="SAPBEXstdDataEmph 4 4 2" xfId="24095" xr:uid="{9D63E431-231F-48D9-B255-43E73BC2F5A9}"/>
    <cellStyle name="SAPBEXstdDataEmph 4 5" xfId="24090" xr:uid="{EBA5C081-E9ED-4251-8F8B-EA72916F45AD}"/>
    <cellStyle name="SAPBEXstdDataEmph 5" xfId="12717" xr:uid="{00000000-0005-0000-0000-0000B1330000}"/>
    <cellStyle name="SAPBEXstdDataEmph 5 2" xfId="12718" xr:uid="{00000000-0005-0000-0000-0000B2330000}"/>
    <cellStyle name="SAPBEXstdDataEmph 5 2 2" xfId="12719" xr:uid="{00000000-0005-0000-0000-0000B3330000}"/>
    <cellStyle name="SAPBEXstdDataEmph 5 2 2 2" xfId="24098" xr:uid="{F962B3CA-AB10-430F-943C-1E0F5EA23B65}"/>
    <cellStyle name="SAPBEXstdDataEmph 5 2 3" xfId="12720" xr:uid="{00000000-0005-0000-0000-0000B4330000}"/>
    <cellStyle name="SAPBEXstdDataEmph 5 2 3 2" xfId="24099" xr:uid="{C9CB6835-BCAA-445A-9B51-9F5E8522D515}"/>
    <cellStyle name="SAPBEXstdDataEmph 5 2 4" xfId="24097" xr:uid="{2F4607EE-B239-445F-8F62-F53463282D34}"/>
    <cellStyle name="SAPBEXstdDataEmph 5 3" xfId="12721" xr:uid="{00000000-0005-0000-0000-0000B5330000}"/>
    <cellStyle name="SAPBEXstdDataEmph 5 3 2" xfId="24100" xr:uid="{A54B43DC-494C-41CE-9938-B4FCFC341B46}"/>
    <cellStyle name="SAPBEXstdDataEmph 5 4" xfId="12722" xr:uid="{00000000-0005-0000-0000-0000B6330000}"/>
    <cellStyle name="SAPBEXstdDataEmph 5 4 2" xfId="24101" xr:uid="{2E99D3CC-4B7D-4BC9-A9B3-E36EAD572607}"/>
    <cellStyle name="SAPBEXstdDataEmph 5 5" xfId="24096" xr:uid="{D9A8AEFE-0181-42C6-970E-EE8F798A7211}"/>
    <cellStyle name="SAPBEXstdDataEmph 6" xfId="12723" xr:uid="{00000000-0005-0000-0000-0000B7330000}"/>
    <cellStyle name="SAPBEXstdDataEmph 6 2" xfId="12724" xr:uid="{00000000-0005-0000-0000-0000B8330000}"/>
    <cellStyle name="SAPBEXstdDataEmph 6 2 2" xfId="12725" xr:uid="{00000000-0005-0000-0000-0000B9330000}"/>
    <cellStyle name="SAPBEXstdDataEmph 6 2 2 2" xfId="24104" xr:uid="{86B480C3-6B07-451C-9FB6-E3BE2BE3FFDF}"/>
    <cellStyle name="SAPBEXstdDataEmph 6 2 3" xfId="12726" xr:uid="{00000000-0005-0000-0000-0000BA330000}"/>
    <cellStyle name="SAPBEXstdDataEmph 6 2 3 2" xfId="24105" xr:uid="{25E813A4-CD6E-46B1-8217-785061070177}"/>
    <cellStyle name="SAPBEXstdDataEmph 6 2 4" xfId="24103" xr:uid="{1079A967-6A7D-4890-8F0E-C0B3BB4E02DA}"/>
    <cellStyle name="SAPBEXstdDataEmph 6 3" xfId="12727" xr:uid="{00000000-0005-0000-0000-0000BB330000}"/>
    <cellStyle name="SAPBEXstdDataEmph 6 3 2" xfId="24106" xr:uid="{AE435F1C-53B0-468E-8D57-374AF25644A4}"/>
    <cellStyle name="SAPBEXstdDataEmph 6 4" xfId="12728" xr:uid="{00000000-0005-0000-0000-0000BC330000}"/>
    <cellStyle name="SAPBEXstdDataEmph 6 4 2" xfId="24107" xr:uid="{C770F933-D917-44F6-9554-298CF8FA38D3}"/>
    <cellStyle name="SAPBEXstdDataEmph 6 5" xfId="24102" xr:uid="{66DE0288-10DF-4EA9-BB34-77982296F970}"/>
    <cellStyle name="SAPBEXstdDataEmph 7" xfId="12729" xr:uid="{00000000-0005-0000-0000-0000BD330000}"/>
    <cellStyle name="SAPBEXstdDataEmph 7 2" xfId="12730" xr:uid="{00000000-0005-0000-0000-0000BE330000}"/>
    <cellStyle name="SAPBEXstdDataEmph 7 2 2" xfId="12731" xr:uid="{00000000-0005-0000-0000-0000BF330000}"/>
    <cellStyle name="SAPBEXstdDataEmph 7 2 2 2" xfId="24110" xr:uid="{6B377234-C67A-4383-8C47-28DAF56E1546}"/>
    <cellStyle name="SAPBEXstdDataEmph 7 2 3" xfId="12732" xr:uid="{00000000-0005-0000-0000-0000C0330000}"/>
    <cellStyle name="SAPBEXstdDataEmph 7 2 3 2" xfId="24111" xr:uid="{AB2AC8C1-806D-42B4-9CAE-7192B2438D50}"/>
    <cellStyle name="SAPBEXstdDataEmph 7 2 4" xfId="24109" xr:uid="{E12DE9F1-EEFD-409D-B677-5F03C418BE2A}"/>
    <cellStyle name="SAPBEXstdDataEmph 7 3" xfId="12733" xr:uid="{00000000-0005-0000-0000-0000C1330000}"/>
    <cellStyle name="SAPBEXstdDataEmph 7 3 2" xfId="24112" xr:uid="{E2741053-B27F-4751-9753-3E13A3DEDB8E}"/>
    <cellStyle name="SAPBEXstdDataEmph 7 4" xfId="12734" xr:uid="{00000000-0005-0000-0000-0000C2330000}"/>
    <cellStyle name="SAPBEXstdDataEmph 7 4 2" xfId="24113" xr:uid="{00ECD40B-312B-4BB3-996B-5C7935C850CA}"/>
    <cellStyle name="SAPBEXstdDataEmph 7 5" xfId="24108" xr:uid="{FF32ADCF-9301-4272-B3B3-D09EBEEFF143}"/>
    <cellStyle name="SAPBEXstdDataEmph 8" xfId="12735" xr:uid="{00000000-0005-0000-0000-0000C3330000}"/>
    <cellStyle name="SAPBEXstdDataEmph 8 2" xfId="12736" xr:uid="{00000000-0005-0000-0000-0000C4330000}"/>
    <cellStyle name="SAPBEXstdDataEmph 8 2 2" xfId="12737" xr:uid="{00000000-0005-0000-0000-0000C5330000}"/>
    <cellStyle name="SAPBEXstdDataEmph 8 2 2 2" xfId="24116" xr:uid="{A0BB9705-B3BC-4305-988E-736EFF4ADA36}"/>
    <cellStyle name="SAPBEXstdDataEmph 8 2 3" xfId="12738" xr:uid="{00000000-0005-0000-0000-0000C6330000}"/>
    <cellStyle name="SAPBEXstdDataEmph 8 2 3 2" xfId="24117" xr:uid="{F0DBC14D-65BC-4EA6-B6C2-32DA99806FEF}"/>
    <cellStyle name="SAPBEXstdDataEmph 8 2 4" xfId="24115" xr:uid="{6D9A2179-AB58-450E-A9C9-4C087015DB91}"/>
    <cellStyle name="SAPBEXstdDataEmph 8 3" xfId="12739" xr:uid="{00000000-0005-0000-0000-0000C7330000}"/>
    <cellStyle name="SAPBEXstdDataEmph 8 3 2" xfId="24118" xr:uid="{F750BFA1-0D1B-4518-9661-04F82919F6F5}"/>
    <cellStyle name="SAPBEXstdDataEmph 8 4" xfId="12740" xr:uid="{00000000-0005-0000-0000-0000C8330000}"/>
    <cellStyle name="SAPBEXstdDataEmph 8 4 2" xfId="24119" xr:uid="{EDB26501-BD45-4F29-8150-0B4B1E4F38EC}"/>
    <cellStyle name="SAPBEXstdDataEmph 8 5" xfId="24114" xr:uid="{F60199B1-C4E8-44AA-A553-934782EDA15B}"/>
    <cellStyle name="SAPBEXstdDataEmph 9" xfId="12741" xr:uid="{00000000-0005-0000-0000-0000C9330000}"/>
    <cellStyle name="SAPBEXstdDataEmph 9 2" xfId="12742" xr:uid="{00000000-0005-0000-0000-0000CA330000}"/>
    <cellStyle name="SAPBEXstdDataEmph 9 2 2" xfId="12743" xr:uid="{00000000-0005-0000-0000-0000CB330000}"/>
    <cellStyle name="SAPBEXstdDataEmph 9 2 2 2" xfId="24122" xr:uid="{109D50A3-6269-4F6C-8EFF-7CD43F89EC74}"/>
    <cellStyle name="SAPBEXstdDataEmph 9 2 3" xfId="12744" xr:uid="{00000000-0005-0000-0000-0000CC330000}"/>
    <cellStyle name="SAPBEXstdDataEmph 9 2 3 2" xfId="24123" xr:uid="{79AF365E-9D95-4E91-B075-174B88867814}"/>
    <cellStyle name="SAPBEXstdDataEmph 9 2 4" xfId="24121" xr:uid="{92513CAA-196E-4017-90D2-50632676F527}"/>
    <cellStyle name="SAPBEXstdDataEmph 9 3" xfId="12745" xr:uid="{00000000-0005-0000-0000-0000CD330000}"/>
    <cellStyle name="SAPBEXstdDataEmph 9 3 2" xfId="24124" xr:uid="{FB5FBD1C-C41F-4928-8F2D-049D0DFBB51B}"/>
    <cellStyle name="SAPBEXstdDataEmph 9 4" xfId="12746" xr:uid="{00000000-0005-0000-0000-0000CE330000}"/>
    <cellStyle name="SAPBEXstdDataEmph 9 4 2" xfId="24125" xr:uid="{1379BB19-FD29-417E-A1A6-CCCE0FE42DC9}"/>
    <cellStyle name="SAPBEXstdDataEmph 9 5" xfId="24120" xr:uid="{DCA80515-5E7F-4581-9D1E-23FD77ADD606}"/>
    <cellStyle name="SAPBEXstdItem" xfId="12747" xr:uid="{00000000-0005-0000-0000-0000CF330000}"/>
    <cellStyle name="SAPBEXstdItem 10" xfId="12748" xr:uid="{00000000-0005-0000-0000-0000D0330000}"/>
    <cellStyle name="SAPBEXstdItem 10 2" xfId="12749" xr:uid="{00000000-0005-0000-0000-0000D1330000}"/>
    <cellStyle name="SAPBEXstdItem 10 2 2" xfId="12750" xr:uid="{00000000-0005-0000-0000-0000D2330000}"/>
    <cellStyle name="SAPBEXstdItem 10 2 2 2" xfId="24129" xr:uid="{CCFA2FAD-1D86-4E47-B9E4-9D71CDD33CDF}"/>
    <cellStyle name="SAPBEXstdItem 10 2 3" xfId="12751" xr:uid="{00000000-0005-0000-0000-0000D3330000}"/>
    <cellStyle name="SAPBEXstdItem 10 2 3 2" xfId="24130" xr:uid="{7045FA72-7AC7-4C0A-89B3-1F183BF934D6}"/>
    <cellStyle name="SAPBEXstdItem 10 2 4" xfId="24128" xr:uid="{A23DFC3A-50F6-451C-8E30-B1A514B1CB39}"/>
    <cellStyle name="SAPBEXstdItem 10 3" xfId="12752" xr:uid="{00000000-0005-0000-0000-0000D4330000}"/>
    <cellStyle name="SAPBEXstdItem 10 3 2" xfId="24131" xr:uid="{57488430-4BCB-4627-98C6-FE01D29CEB24}"/>
    <cellStyle name="SAPBEXstdItem 10 4" xfId="12753" xr:uid="{00000000-0005-0000-0000-0000D5330000}"/>
    <cellStyle name="SAPBEXstdItem 10 4 2" xfId="24132" xr:uid="{62A3CA7C-680C-44A5-848E-A084EAD8FC94}"/>
    <cellStyle name="SAPBEXstdItem 10 5" xfId="24127" xr:uid="{27B634CA-900B-4CA4-B2BE-73B8441402E1}"/>
    <cellStyle name="SAPBEXstdItem 11" xfId="12754" xr:uid="{00000000-0005-0000-0000-0000D6330000}"/>
    <cellStyle name="SAPBEXstdItem 11 2" xfId="12755" xr:uid="{00000000-0005-0000-0000-0000D7330000}"/>
    <cellStyle name="SAPBEXstdItem 11 2 2" xfId="12756" xr:uid="{00000000-0005-0000-0000-0000D8330000}"/>
    <cellStyle name="SAPBEXstdItem 11 2 2 2" xfId="24135" xr:uid="{5809CBF1-0AD2-462A-AED6-5378F95836B4}"/>
    <cellStyle name="SAPBEXstdItem 11 2 3" xfId="12757" xr:uid="{00000000-0005-0000-0000-0000D9330000}"/>
    <cellStyle name="SAPBEXstdItem 11 2 3 2" xfId="24136" xr:uid="{FE4B2010-7F42-450E-B8C8-0FF0561FBC3A}"/>
    <cellStyle name="SAPBEXstdItem 11 2 4" xfId="24134" xr:uid="{406C42EF-5B91-4FEE-9900-135C1A6ABE7D}"/>
    <cellStyle name="SAPBEXstdItem 11 3" xfId="12758" xr:uid="{00000000-0005-0000-0000-0000DA330000}"/>
    <cellStyle name="SAPBEXstdItem 11 3 2" xfId="24137" xr:uid="{9BBE3055-42F6-4D9B-AB4A-5D2F6848E3E9}"/>
    <cellStyle name="SAPBEXstdItem 11 4" xfId="12759" xr:uid="{00000000-0005-0000-0000-0000DB330000}"/>
    <cellStyle name="SAPBEXstdItem 11 4 2" xfId="24138" xr:uid="{67DA3A25-C795-491C-998D-25C8575D4EBC}"/>
    <cellStyle name="SAPBEXstdItem 11 5" xfId="24133" xr:uid="{04A7838C-FD39-425A-A26A-099B09DC5138}"/>
    <cellStyle name="SAPBEXstdItem 12" xfId="12760" xr:uid="{00000000-0005-0000-0000-0000DC330000}"/>
    <cellStyle name="SAPBEXstdItem 12 2" xfId="12761" xr:uid="{00000000-0005-0000-0000-0000DD330000}"/>
    <cellStyle name="SAPBEXstdItem 12 2 2" xfId="12762" xr:uid="{00000000-0005-0000-0000-0000DE330000}"/>
    <cellStyle name="SAPBEXstdItem 12 2 2 2" xfId="24141" xr:uid="{52B0B105-A3E8-4281-8B51-B8406E8E5B4B}"/>
    <cellStyle name="SAPBEXstdItem 12 2 3" xfId="12763" xr:uid="{00000000-0005-0000-0000-0000DF330000}"/>
    <cellStyle name="SAPBEXstdItem 12 2 3 2" xfId="24142" xr:uid="{7BB62F0D-87BC-45F1-A4C0-B6DEC46D764F}"/>
    <cellStyle name="SAPBEXstdItem 12 2 4" xfId="24140" xr:uid="{87C58071-9641-4E6A-A566-031A5F257EAE}"/>
    <cellStyle name="SAPBEXstdItem 12 3" xfId="12764" xr:uid="{00000000-0005-0000-0000-0000E0330000}"/>
    <cellStyle name="SAPBEXstdItem 12 3 2" xfId="24143" xr:uid="{59C769A7-7B12-4B73-A0EB-1F808AABFF12}"/>
    <cellStyle name="SAPBEXstdItem 12 4" xfId="12765" xr:uid="{00000000-0005-0000-0000-0000E1330000}"/>
    <cellStyle name="SAPBEXstdItem 12 4 2" xfId="24144" xr:uid="{586B5535-D533-4053-8A3D-82870793EB40}"/>
    <cellStyle name="SAPBEXstdItem 12 5" xfId="24139" xr:uid="{D3EB5C93-7983-4492-96E6-E5D68C9432BC}"/>
    <cellStyle name="SAPBEXstdItem 13" xfId="12766" xr:uid="{00000000-0005-0000-0000-0000E2330000}"/>
    <cellStyle name="SAPBEXstdItem 13 2" xfId="12767" xr:uid="{00000000-0005-0000-0000-0000E3330000}"/>
    <cellStyle name="SAPBEXstdItem 13 2 2" xfId="12768" xr:uid="{00000000-0005-0000-0000-0000E4330000}"/>
    <cellStyle name="SAPBEXstdItem 13 2 2 2" xfId="24147" xr:uid="{13A0740E-C41A-42B0-BDA7-3B6569E2CC11}"/>
    <cellStyle name="SAPBEXstdItem 13 2 3" xfId="12769" xr:uid="{00000000-0005-0000-0000-0000E5330000}"/>
    <cellStyle name="SAPBEXstdItem 13 2 3 2" xfId="24148" xr:uid="{91F17F6B-B8E5-44F2-9599-07AB4AFE8473}"/>
    <cellStyle name="SAPBEXstdItem 13 2 4" xfId="24146" xr:uid="{A91A7B2F-B239-499D-BAEC-7FEBD74E0EBD}"/>
    <cellStyle name="SAPBEXstdItem 13 3" xfId="12770" xr:uid="{00000000-0005-0000-0000-0000E6330000}"/>
    <cellStyle name="SAPBEXstdItem 13 3 2" xfId="24149" xr:uid="{6F72FA40-D6EC-41DF-BD9D-D3A122F568AB}"/>
    <cellStyle name="SAPBEXstdItem 13 4" xfId="12771" xr:uid="{00000000-0005-0000-0000-0000E7330000}"/>
    <cellStyle name="SAPBEXstdItem 13 4 2" xfId="24150" xr:uid="{91085033-1EFB-486C-8CCB-C6451F713D0C}"/>
    <cellStyle name="SAPBEXstdItem 13 5" xfId="24145" xr:uid="{3989BA8F-E514-4DBA-91EA-793E36F4BBF1}"/>
    <cellStyle name="SAPBEXstdItem 14" xfId="12772" xr:uid="{00000000-0005-0000-0000-0000E8330000}"/>
    <cellStyle name="SAPBEXstdItem 14 2" xfId="12773" xr:uid="{00000000-0005-0000-0000-0000E9330000}"/>
    <cellStyle name="SAPBEXstdItem 14 2 2" xfId="12774" xr:uid="{00000000-0005-0000-0000-0000EA330000}"/>
    <cellStyle name="SAPBEXstdItem 14 2 2 2" xfId="24153" xr:uid="{15F5999E-94EE-455A-86E2-8E83DCF4743D}"/>
    <cellStyle name="SAPBEXstdItem 14 2 3" xfId="12775" xr:uid="{00000000-0005-0000-0000-0000EB330000}"/>
    <cellStyle name="SAPBEXstdItem 14 2 3 2" xfId="24154" xr:uid="{3D75EA91-6672-4790-9C5F-A71CA6702304}"/>
    <cellStyle name="SAPBEXstdItem 14 2 4" xfId="24152" xr:uid="{D0967FAC-4241-4BE5-9C1D-97C940995057}"/>
    <cellStyle name="SAPBEXstdItem 14 3" xfId="12776" xr:uid="{00000000-0005-0000-0000-0000EC330000}"/>
    <cellStyle name="SAPBEXstdItem 14 3 2" xfId="24155" xr:uid="{58FFEEFC-1741-4B06-B52F-7795B71726A7}"/>
    <cellStyle name="SAPBEXstdItem 14 4" xfId="12777" xr:uid="{00000000-0005-0000-0000-0000ED330000}"/>
    <cellStyle name="SAPBEXstdItem 14 4 2" xfId="24156" xr:uid="{82A90D32-109B-4985-B0BF-68E4741876A0}"/>
    <cellStyle name="SAPBEXstdItem 14 5" xfId="24151" xr:uid="{8692FD93-4599-4761-8FAE-E3D83B5DC09F}"/>
    <cellStyle name="SAPBEXstdItem 15" xfId="12778" xr:uid="{00000000-0005-0000-0000-0000EE330000}"/>
    <cellStyle name="SAPBEXstdItem 15 2" xfId="12779" xr:uid="{00000000-0005-0000-0000-0000EF330000}"/>
    <cellStyle name="SAPBEXstdItem 15 2 2" xfId="12780" xr:uid="{00000000-0005-0000-0000-0000F0330000}"/>
    <cellStyle name="SAPBEXstdItem 15 2 2 2" xfId="24159" xr:uid="{74E3A404-78AA-459C-8034-49ED7C4F3E28}"/>
    <cellStyle name="SAPBEXstdItem 15 2 3" xfId="12781" xr:uid="{00000000-0005-0000-0000-0000F1330000}"/>
    <cellStyle name="SAPBEXstdItem 15 2 3 2" xfId="24160" xr:uid="{EF693EF9-9427-4771-9BCA-4E9E727027E8}"/>
    <cellStyle name="SAPBEXstdItem 15 2 4" xfId="24158" xr:uid="{0D595261-7B30-4DA6-8813-18767732D0FB}"/>
    <cellStyle name="SAPBEXstdItem 15 3" xfId="12782" xr:uid="{00000000-0005-0000-0000-0000F2330000}"/>
    <cellStyle name="SAPBEXstdItem 15 3 2" xfId="24161" xr:uid="{1D50A3B4-CB78-4A91-8081-A08F16FD51DD}"/>
    <cellStyle name="SAPBEXstdItem 15 4" xfId="12783" xr:uid="{00000000-0005-0000-0000-0000F3330000}"/>
    <cellStyle name="SAPBEXstdItem 15 4 2" xfId="24162" xr:uid="{A5BDF69C-8821-470B-8F27-EA963EC1796E}"/>
    <cellStyle name="SAPBEXstdItem 15 5" xfId="24157" xr:uid="{FD00E411-C85A-4833-B6ED-97107FDFB91F}"/>
    <cellStyle name="SAPBEXstdItem 16" xfId="12784" xr:uid="{00000000-0005-0000-0000-0000F4330000}"/>
    <cellStyle name="SAPBEXstdItem 16 2" xfId="24163" xr:uid="{FD39B83E-C540-4B85-AECA-74A0C161ECE5}"/>
    <cellStyle name="SAPBEXstdItem 17" xfId="12785" xr:uid="{00000000-0005-0000-0000-0000F5330000}"/>
    <cellStyle name="SAPBEXstdItem 17 2" xfId="24164" xr:uid="{95E73ADD-3608-4CD4-BEA5-0EDF06F71F9C}"/>
    <cellStyle name="SAPBEXstdItem 18" xfId="12786" xr:uid="{00000000-0005-0000-0000-0000F6330000}"/>
    <cellStyle name="SAPBEXstdItem 18 2" xfId="24165" xr:uid="{0ADFA0DC-7860-4690-9E67-991C8C7BE631}"/>
    <cellStyle name="SAPBEXstdItem 19" xfId="12787" xr:uid="{00000000-0005-0000-0000-0000F7330000}"/>
    <cellStyle name="SAPBEXstdItem 19 2" xfId="24166" xr:uid="{F163AAAF-F868-4F70-9FD9-317EA2D14A59}"/>
    <cellStyle name="SAPBEXstdItem 2" xfId="12788" xr:uid="{00000000-0005-0000-0000-0000F8330000}"/>
    <cellStyle name="SAPBEXstdItem 2 2" xfId="12789" xr:uid="{00000000-0005-0000-0000-0000F9330000}"/>
    <cellStyle name="SAPBEXstdItem 2 2 2" xfId="12790" xr:uid="{00000000-0005-0000-0000-0000FA330000}"/>
    <cellStyle name="SAPBEXstdItem 2 2 2 2" xfId="24169" xr:uid="{EA29E044-B05C-4EE7-B973-0BAD63C563DD}"/>
    <cellStyle name="SAPBEXstdItem 2 2 3" xfId="12791" xr:uid="{00000000-0005-0000-0000-0000FB330000}"/>
    <cellStyle name="SAPBEXstdItem 2 2 3 2" xfId="24170" xr:uid="{9749AABF-811D-4F04-9652-476F140F53CF}"/>
    <cellStyle name="SAPBEXstdItem 2 2 4" xfId="24168" xr:uid="{DE7783AE-FAD4-4804-AF3B-63672B143223}"/>
    <cellStyle name="SAPBEXstdItem 2 3" xfId="12792" xr:uid="{00000000-0005-0000-0000-0000FC330000}"/>
    <cellStyle name="SAPBEXstdItem 2 3 2" xfId="24171" xr:uid="{65DE0711-F0FD-46EC-86D0-219109E4F84C}"/>
    <cellStyle name="SAPBEXstdItem 2 4" xfId="12793" xr:uid="{00000000-0005-0000-0000-0000FD330000}"/>
    <cellStyle name="SAPBEXstdItem 2 4 2" xfId="24172" xr:uid="{82E932B7-3294-45A8-BDFB-9BFDD2008E9F}"/>
    <cellStyle name="SAPBEXstdItem 2 5" xfId="24167" xr:uid="{BD63C31A-E3D3-4822-8283-19E9F2E6BC0E}"/>
    <cellStyle name="SAPBEXstdItem 20" xfId="15049" xr:uid="{00000000-0005-0000-0000-0000FE330000}"/>
    <cellStyle name="SAPBEXstdItem 20 2" xfId="25779" xr:uid="{F4B302FA-8BE9-4906-B6F7-3FBE02EE9656}"/>
    <cellStyle name="SAPBEXstdItem 21" xfId="24126" xr:uid="{BA6AFB18-B294-470D-81CE-98909302A8E9}"/>
    <cellStyle name="SAPBEXstdItem 3" xfId="12794" xr:uid="{00000000-0005-0000-0000-0000FF330000}"/>
    <cellStyle name="SAPBEXstdItem 3 2" xfId="12795" xr:uid="{00000000-0005-0000-0000-000000340000}"/>
    <cellStyle name="SAPBEXstdItem 3 2 2" xfId="12796" xr:uid="{00000000-0005-0000-0000-000001340000}"/>
    <cellStyle name="SAPBEXstdItem 3 2 2 2" xfId="24175" xr:uid="{2683A0EB-D7E9-4BCD-BDC4-DB7113728076}"/>
    <cellStyle name="SAPBEXstdItem 3 2 3" xfId="12797" xr:uid="{00000000-0005-0000-0000-000002340000}"/>
    <cellStyle name="SAPBEXstdItem 3 2 3 2" xfId="24176" xr:uid="{D410569C-7EBA-4008-B034-CB2F851C8A2D}"/>
    <cellStyle name="SAPBEXstdItem 3 2 4" xfId="24174" xr:uid="{90C16FE1-C889-4ED3-A8C1-15A3AA83CABB}"/>
    <cellStyle name="SAPBEXstdItem 3 3" xfId="12798" xr:uid="{00000000-0005-0000-0000-000003340000}"/>
    <cellStyle name="SAPBEXstdItem 3 3 2" xfId="24177" xr:uid="{BB027E35-B55A-443E-8336-ED04C64A8C50}"/>
    <cellStyle name="SAPBEXstdItem 3 4" xfId="12799" xr:uid="{00000000-0005-0000-0000-000004340000}"/>
    <cellStyle name="SAPBEXstdItem 3 4 2" xfId="24178" xr:uid="{3AC5FAA0-D637-467C-8FB7-064FA58ACEAF}"/>
    <cellStyle name="SAPBEXstdItem 3 5" xfId="24173" xr:uid="{7BBA65ED-F7D0-4B64-BA52-75A8E69ACB48}"/>
    <cellStyle name="SAPBEXstdItem 4" xfId="12800" xr:uid="{00000000-0005-0000-0000-000005340000}"/>
    <cellStyle name="SAPBEXstdItem 4 2" xfId="12801" xr:uid="{00000000-0005-0000-0000-000006340000}"/>
    <cellStyle name="SAPBEXstdItem 4 2 2" xfId="12802" xr:uid="{00000000-0005-0000-0000-000007340000}"/>
    <cellStyle name="SAPBEXstdItem 4 2 2 2" xfId="24181" xr:uid="{67C433A8-DA5F-4D52-8E2D-5655CB8FB75F}"/>
    <cellStyle name="SAPBEXstdItem 4 2 3" xfId="12803" xr:uid="{00000000-0005-0000-0000-000008340000}"/>
    <cellStyle name="SAPBEXstdItem 4 2 3 2" xfId="24182" xr:uid="{B178B2F4-73B5-4DA9-9D6C-3155BB595524}"/>
    <cellStyle name="SAPBEXstdItem 4 2 4" xfId="24180" xr:uid="{D35FFC38-A1C2-49DB-9B5A-4D194057B71C}"/>
    <cellStyle name="SAPBEXstdItem 4 3" xfId="12804" xr:uid="{00000000-0005-0000-0000-000009340000}"/>
    <cellStyle name="SAPBEXstdItem 4 3 2" xfId="24183" xr:uid="{46ADA883-335E-48A2-ACC9-9CD753426DDA}"/>
    <cellStyle name="SAPBEXstdItem 4 4" xfId="12805" xr:uid="{00000000-0005-0000-0000-00000A340000}"/>
    <cellStyle name="SAPBEXstdItem 4 4 2" xfId="24184" xr:uid="{433F0695-CB64-4C33-A3A8-AB77224D7C47}"/>
    <cellStyle name="SAPBEXstdItem 4 5" xfId="24179" xr:uid="{70C139A3-C169-4584-A333-1B13B5408D51}"/>
    <cellStyle name="SAPBEXstdItem 5" xfId="12806" xr:uid="{00000000-0005-0000-0000-00000B340000}"/>
    <cellStyle name="SAPBEXstdItem 5 2" xfId="12807" xr:uid="{00000000-0005-0000-0000-00000C340000}"/>
    <cellStyle name="SAPBEXstdItem 5 2 2" xfId="12808" xr:uid="{00000000-0005-0000-0000-00000D340000}"/>
    <cellStyle name="SAPBEXstdItem 5 2 2 2" xfId="24187" xr:uid="{4182AEFB-057E-470A-9412-74C7412005C4}"/>
    <cellStyle name="SAPBEXstdItem 5 2 3" xfId="12809" xr:uid="{00000000-0005-0000-0000-00000E340000}"/>
    <cellStyle name="SAPBEXstdItem 5 2 3 2" xfId="24188" xr:uid="{698A6671-CCA4-4326-8E2D-B2E0BBAF5A4D}"/>
    <cellStyle name="SAPBEXstdItem 5 2 4" xfId="24186" xr:uid="{7F803D13-1720-4EC0-A877-178B6F26D03A}"/>
    <cellStyle name="SAPBEXstdItem 5 3" xfId="12810" xr:uid="{00000000-0005-0000-0000-00000F340000}"/>
    <cellStyle name="SAPBEXstdItem 5 3 2" xfId="24189" xr:uid="{ACE41FFC-C69A-4ACA-82B0-3E1C9F484B13}"/>
    <cellStyle name="SAPBEXstdItem 5 4" xfId="12811" xr:uid="{00000000-0005-0000-0000-000010340000}"/>
    <cellStyle name="SAPBEXstdItem 5 4 2" xfId="24190" xr:uid="{42EECDE9-F1F5-48AC-BE8B-84DB2A89AA89}"/>
    <cellStyle name="SAPBEXstdItem 5 5" xfId="24185" xr:uid="{5B69FA6F-9FAC-47B1-88AF-242C72F5B71B}"/>
    <cellStyle name="SAPBEXstdItem 6" xfId="12812" xr:uid="{00000000-0005-0000-0000-000011340000}"/>
    <cellStyle name="SAPBEXstdItem 6 2" xfId="12813" xr:uid="{00000000-0005-0000-0000-000012340000}"/>
    <cellStyle name="SAPBEXstdItem 6 2 2" xfId="12814" xr:uid="{00000000-0005-0000-0000-000013340000}"/>
    <cellStyle name="SAPBEXstdItem 6 2 2 2" xfId="24193" xr:uid="{60F16B53-96EA-49C7-B9C6-372C2D5C3A80}"/>
    <cellStyle name="SAPBEXstdItem 6 2 3" xfId="12815" xr:uid="{00000000-0005-0000-0000-000014340000}"/>
    <cellStyle name="SAPBEXstdItem 6 2 3 2" xfId="24194" xr:uid="{4AA40967-5990-4200-9450-6A729CF3F749}"/>
    <cellStyle name="SAPBEXstdItem 6 2 4" xfId="24192" xr:uid="{1696ACE1-CA0E-4295-873B-494D8617DD9B}"/>
    <cellStyle name="SAPBEXstdItem 6 3" xfId="12816" xr:uid="{00000000-0005-0000-0000-000015340000}"/>
    <cellStyle name="SAPBEXstdItem 6 3 2" xfId="24195" xr:uid="{4422CA23-023C-4903-9E42-D234B635882C}"/>
    <cellStyle name="SAPBEXstdItem 6 4" xfId="12817" xr:uid="{00000000-0005-0000-0000-000016340000}"/>
    <cellStyle name="SAPBEXstdItem 6 4 2" xfId="24196" xr:uid="{6474AED1-09ED-4D3D-AB9A-01C8BCA63DDA}"/>
    <cellStyle name="SAPBEXstdItem 6 5" xfId="24191" xr:uid="{1D3122E5-9A20-4DC0-BAC2-3180044E1466}"/>
    <cellStyle name="SAPBEXstdItem 7" xfId="12818" xr:uid="{00000000-0005-0000-0000-000017340000}"/>
    <cellStyle name="SAPBEXstdItem 7 2" xfId="12819" xr:uid="{00000000-0005-0000-0000-000018340000}"/>
    <cellStyle name="SAPBEXstdItem 7 2 2" xfId="12820" xr:uid="{00000000-0005-0000-0000-000019340000}"/>
    <cellStyle name="SAPBEXstdItem 7 2 2 2" xfId="24199" xr:uid="{4F08E3A5-BA51-4822-B68D-51AF1ACC3E1F}"/>
    <cellStyle name="SAPBEXstdItem 7 2 3" xfId="12821" xr:uid="{00000000-0005-0000-0000-00001A340000}"/>
    <cellStyle name="SAPBEXstdItem 7 2 3 2" xfId="24200" xr:uid="{1C1AC59C-997C-406C-94B0-8654A98C5DDE}"/>
    <cellStyle name="SAPBEXstdItem 7 2 4" xfId="24198" xr:uid="{4F4FA630-FE4C-4128-A8AD-4C9EB4860AA1}"/>
    <cellStyle name="SAPBEXstdItem 7 3" xfId="12822" xr:uid="{00000000-0005-0000-0000-00001B340000}"/>
    <cellStyle name="SAPBEXstdItem 7 3 2" xfId="24201" xr:uid="{77097F07-E1BD-4936-B39F-BC0B05F6EAE5}"/>
    <cellStyle name="SAPBEXstdItem 7 4" xfId="12823" xr:uid="{00000000-0005-0000-0000-00001C340000}"/>
    <cellStyle name="SAPBEXstdItem 7 4 2" xfId="24202" xr:uid="{1B897CB0-37B3-49F7-B7DA-C569D5D3AE4C}"/>
    <cellStyle name="SAPBEXstdItem 7 5" xfId="24197" xr:uid="{3095C0D9-C9AE-414F-B86B-BAF541316186}"/>
    <cellStyle name="SAPBEXstdItem 8" xfId="12824" xr:uid="{00000000-0005-0000-0000-00001D340000}"/>
    <cellStyle name="SAPBEXstdItem 8 2" xfId="12825" xr:uid="{00000000-0005-0000-0000-00001E340000}"/>
    <cellStyle name="SAPBEXstdItem 8 2 2" xfId="12826" xr:uid="{00000000-0005-0000-0000-00001F340000}"/>
    <cellStyle name="SAPBEXstdItem 8 2 2 2" xfId="24205" xr:uid="{7FCDDA8E-9AD4-419A-A5AF-83DB07D7D73E}"/>
    <cellStyle name="SAPBEXstdItem 8 2 3" xfId="12827" xr:uid="{00000000-0005-0000-0000-000020340000}"/>
    <cellStyle name="SAPBEXstdItem 8 2 3 2" xfId="24206" xr:uid="{260F4C77-ED47-47CB-8E8E-5135EEA9E7B5}"/>
    <cellStyle name="SAPBEXstdItem 8 2 4" xfId="24204" xr:uid="{7B94DA0C-899E-41F2-86E5-BB19B81515D4}"/>
    <cellStyle name="SAPBEXstdItem 8 3" xfId="12828" xr:uid="{00000000-0005-0000-0000-000021340000}"/>
    <cellStyle name="SAPBEXstdItem 8 3 2" xfId="24207" xr:uid="{0203CDC8-7478-45D9-B8FC-BBD43CD1F7A5}"/>
    <cellStyle name="SAPBEXstdItem 8 4" xfId="12829" xr:uid="{00000000-0005-0000-0000-000022340000}"/>
    <cellStyle name="SAPBEXstdItem 8 4 2" xfId="24208" xr:uid="{2206045C-31BF-44D2-83AF-A406C0B5A7B3}"/>
    <cellStyle name="SAPBEXstdItem 8 5" xfId="24203" xr:uid="{8CCFA872-0A9A-4E10-95F5-5757D7113AB5}"/>
    <cellStyle name="SAPBEXstdItem 9" xfId="12830" xr:uid="{00000000-0005-0000-0000-000023340000}"/>
    <cellStyle name="SAPBEXstdItem 9 2" xfId="12831" xr:uid="{00000000-0005-0000-0000-000024340000}"/>
    <cellStyle name="SAPBEXstdItem 9 2 2" xfId="12832" xr:uid="{00000000-0005-0000-0000-000025340000}"/>
    <cellStyle name="SAPBEXstdItem 9 2 2 2" xfId="24211" xr:uid="{EA22712A-75A2-405F-9698-C8C5EB902BB0}"/>
    <cellStyle name="SAPBEXstdItem 9 2 3" xfId="12833" xr:uid="{00000000-0005-0000-0000-000026340000}"/>
    <cellStyle name="SAPBEXstdItem 9 2 3 2" xfId="24212" xr:uid="{A4EF48DC-E279-4C8E-BF06-FB54DC985122}"/>
    <cellStyle name="SAPBEXstdItem 9 2 4" xfId="24210" xr:uid="{C2764D8C-48B2-48CD-A93C-01738BED6CEC}"/>
    <cellStyle name="SAPBEXstdItem 9 3" xfId="12834" xr:uid="{00000000-0005-0000-0000-000027340000}"/>
    <cellStyle name="SAPBEXstdItem 9 3 2" xfId="24213" xr:uid="{4FC9D41D-513F-4B67-B569-E12CBE9D8D6B}"/>
    <cellStyle name="SAPBEXstdItem 9 4" xfId="12835" xr:uid="{00000000-0005-0000-0000-000028340000}"/>
    <cellStyle name="SAPBEXstdItem 9 4 2" xfId="24214" xr:uid="{D967C516-887E-475D-A8CA-D72AA599657E}"/>
    <cellStyle name="SAPBEXstdItem 9 5" xfId="24209" xr:uid="{AFF30B6B-5A4C-4FDA-8DB9-44B8F2E41FF0}"/>
    <cellStyle name="SAPBEXstdItemX" xfId="12836" xr:uid="{00000000-0005-0000-0000-000029340000}"/>
    <cellStyle name="SAPBEXstdItemX 10" xfId="12837" xr:uid="{00000000-0005-0000-0000-00002A340000}"/>
    <cellStyle name="SAPBEXstdItemX 10 2" xfId="12838" xr:uid="{00000000-0005-0000-0000-00002B340000}"/>
    <cellStyle name="SAPBEXstdItemX 10 2 2" xfId="12839" xr:uid="{00000000-0005-0000-0000-00002C340000}"/>
    <cellStyle name="SAPBEXstdItemX 10 2 2 2" xfId="24218" xr:uid="{FFA30548-1800-4CBE-A42B-3EF9798FC1CA}"/>
    <cellStyle name="SAPBEXstdItemX 10 2 3" xfId="12840" xr:uid="{00000000-0005-0000-0000-00002D340000}"/>
    <cellStyle name="SAPBEXstdItemX 10 2 3 2" xfId="24219" xr:uid="{5DDD9B56-7D5F-4BB3-A948-E12E5D82F793}"/>
    <cellStyle name="SAPBEXstdItemX 10 2 4" xfId="24217" xr:uid="{D1BAAC86-7613-41FC-A3DF-83A7F15D5C57}"/>
    <cellStyle name="SAPBEXstdItemX 10 3" xfId="12841" xr:uid="{00000000-0005-0000-0000-00002E340000}"/>
    <cellStyle name="SAPBEXstdItemX 10 3 2" xfId="24220" xr:uid="{D56DC5E1-FA6A-4259-A997-94D195D07152}"/>
    <cellStyle name="SAPBEXstdItemX 10 4" xfId="12842" xr:uid="{00000000-0005-0000-0000-00002F340000}"/>
    <cellStyle name="SAPBEXstdItemX 10 4 2" xfId="24221" xr:uid="{132CB596-60FF-44A5-8799-AC2D0778B82C}"/>
    <cellStyle name="SAPBEXstdItemX 10 5" xfId="24216" xr:uid="{31D16B88-0519-4720-AE86-F4467699F736}"/>
    <cellStyle name="SAPBEXstdItemX 11" xfId="12843" xr:uid="{00000000-0005-0000-0000-000030340000}"/>
    <cellStyle name="SAPBEXstdItemX 11 2" xfId="12844" xr:uid="{00000000-0005-0000-0000-000031340000}"/>
    <cellStyle name="SAPBEXstdItemX 11 2 2" xfId="12845" xr:uid="{00000000-0005-0000-0000-000032340000}"/>
    <cellStyle name="SAPBEXstdItemX 11 2 2 2" xfId="24224" xr:uid="{047A2EA6-AB39-4873-821E-0A076496205E}"/>
    <cellStyle name="SAPBEXstdItemX 11 2 3" xfId="12846" xr:uid="{00000000-0005-0000-0000-000033340000}"/>
    <cellStyle name="SAPBEXstdItemX 11 2 3 2" xfId="24225" xr:uid="{6716A216-751A-4691-87E5-9568469FDDC7}"/>
    <cellStyle name="SAPBEXstdItemX 11 2 4" xfId="24223" xr:uid="{69A8C0E4-461C-48B8-A7F7-FD069CBCF40C}"/>
    <cellStyle name="SAPBEXstdItemX 11 3" xfId="12847" xr:uid="{00000000-0005-0000-0000-000034340000}"/>
    <cellStyle name="SAPBEXstdItemX 11 3 2" xfId="24226" xr:uid="{3AE62454-2339-46E9-A043-F4AE3AF04B90}"/>
    <cellStyle name="SAPBEXstdItemX 11 4" xfId="12848" xr:uid="{00000000-0005-0000-0000-000035340000}"/>
    <cellStyle name="SAPBEXstdItemX 11 4 2" xfId="24227" xr:uid="{32EE07B7-77FD-4D62-B23A-DFD539274AB4}"/>
    <cellStyle name="SAPBEXstdItemX 11 5" xfId="24222" xr:uid="{E2F3828E-C603-43C9-BC64-7362F3F704BF}"/>
    <cellStyle name="SAPBEXstdItemX 12" xfId="12849" xr:uid="{00000000-0005-0000-0000-000036340000}"/>
    <cellStyle name="SAPBEXstdItemX 12 2" xfId="12850" xr:uid="{00000000-0005-0000-0000-000037340000}"/>
    <cellStyle name="SAPBEXstdItemX 12 2 2" xfId="12851" xr:uid="{00000000-0005-0000-0000-000038340000}"/>
    <cellStyle name="SAPBEXstdItemX 12 2 2 2" xfId="24230" xr:uid="{74A22C7B-EB7B-4859-A571-E49C7EABF360}"/>
    <cellStyle name="SAPBEXstdItemX 12 2 3" xfId="12852" xr:uid="{00000000-0005-0000-0000-000039340000}"/>
    <cellStyle name="SAPBEXstdItemX 12 2 3 2" xfId="24231" xr:uid="{B2223993-5E2C-43F9-9E50-EF8BE4834E82}"/>
    <cellStyle name="SAPBEXstdItemX 12 2 4" xfId="24229" xr:uid="{9DA89FF8-D31F-4D92-B28C-A3866A27B4D3}"/>
    <cellStyle name="SAPBEXstdItemX 12 3" xfId="12853" xr:uid="{00000000-0005-0000-0000-00003A340000}"/>
    <cellStyle name="SAPBEXstdItemX 12 3 2" xfId="24232" xr:uid="{81934918-CDDC-4D7F-B21E-21C749A2D34F}"/>
    <cellStyle name="SAPBEXstdItemX 12 4" xfId="12854" xr:uid="{00000000-0005-0000-0000-00003B340000}"/>
    <cellStyle name="SAPBEXstdItemX 12 4 2" xfId="24233" xr:uid="{C56BC1BC-648F-41CB-983B-5D483FBBADF4}"/>
    <cellStyle name="SAPBEXstdItemX 12 5" xfId="24228" xr:uid="{F51EC07A-6A89-49A6-9FE4-7D9D2B95FC0B}"/>
    <cellStyle name="SAPBEXstdItemX 13" xfId="12855" xr:uid="{00000000-0005-0000-0000-00003C340000}"/>
    <cellStyle name="SAPBEXstdItemX 13 2" xfId="12856" xr:uid="{00000000-0005-0000-0000-00003D340000}"/>
    <cellStyle name="SAPBEXstdItemX 13 2 2" xfId="12857" xr:uid="{00000000-0005-0000-0000-00003E340000}"/>
    <cellStyle name="SAPBEXstdItemX 13 2 2 2" xfId="24236" xr:uid="{3A731C62-F9FD-475B-A04D-193F98124661}"/>
    <cellStyle name="SAPBEXstdItemX 13 2 3" xfId="12858" xr:uid="{00000000-0005-0000-0000-00003F340000}"/>
    <cellStyle name="SAPBEXstdItemX 13 2 3 2" xfId="24237" xr:uid="{2E191A22-F454-45E2-8967-480EC4C64D84}"/>
    <cellStyle name="SAPBEXstdItemX 13 2 4" xfId="24235" xr:uid="{33991A40-DDFC-422E-9E0D-4FC38475E182}"/>
    <cellStyle name="SAPBEXstdItemX 13 3" xfId="12859" xr:uid="{00000000-0005-0000-0000-000040340000}"/>
    <cellStyle name="SAPBEXstdItemX 13 3 2" xfId="24238" xr:uid="{CA986B36-7E1F-42EC-AF86-87BECC63F193}"/>
    <cellStyle name="SAPBEXstdItemX 13 4" xfId="12860" xr:uid="{00000000-0005-0000-0000-000041340000}"/>
    <cellStyle name="SAPBEXstdItemX 13 4 2" xfId="24239" xr:uid="{EFEF9E41-12BF-4C51-A025-4E0A54F959E9}"/>
    <cellStyle name="SAPBEXstdItemX 13 5" xfId="24234" xr:uid="{C92670E7-C320-488D-956F-90D4F9BEE24B}"/>
    <cellStyle name="SAPBEXstdItemX 14" xfId="12861" xr:uid="{00000000-0005-0000-0000-000042340000}"/>
    <cellStyle name="SAPBEXstdItemX 14 2" xfId="12862" xr:uid="{00000000-0005-0000-0000-000043340000}"/>
    <cellStyle name="SAPBEXstdItemX 14 2 2" xfId="12863" xr:uid="{00000000-0005-0000-0000-000044340000}"/>
    <cellStyle name="SAPBEXstdItemX 14 2 2 2" xfId="24242" xr:uid="{3FD71976-27DC-4280-AB8D-29FD8B374C6E}"/>
    <cellStyle name="SAPBEXstdItemX 14 2 3" xfId="12864" xr:uid="{00000000-0005-0000-0000-000045340000}"/>
    <cellStyle name="SAPBEXstdItemX 14 2 3 2" xfId="24243" xr:uid="{F9107084-8CD0-4B25-9DFE-D2087547D8CD}"/>
    <cellStyle name="SAPBEXstdItemX 14 2 4" xfId="24241" xr:uid="{D7C38764-340D-4731-92B1-541267629F8F}"/>
    <cellStyle name="SAPBEXstdItemX 14 3" xfId="12865" xr:uid="{00000000-0005-0000-0000-000046340000}"/>
    <cellStyle name="SAPBEXstdItemX 14 3 2" xfId="24244" xr:uid="{6BAC63CD-FB14-454B-81C9-0AB40F5E714B}"/>
    <cellStyle name="SAPBEXstdItemX 14 4" xfId="12866" xr:uid="{00000000-0005-0000-0000-000047340000}"/>
    <cellStyle name="SAPBEXstdItemX 14 4 2" xfId="24245" xr:uid="{9A7791D7-BCE7-4E35-A7EB-D3536B38C899}"/>
    <cellStyle name="SAPBEXstdItemX 14 5" xfId="24240" xr:uid="{60B0D994-9BBE-435F-9E8A-ED613D0C0748}"/>
    <cellStyle name="SAPBEXstdItemX 15" xfId="12867" xr:uid="{00000000-0005-0000-0000-000048340000}"/>
    <cellStyle name="SAPBEXstdItemX 15 2" xfId="12868" xr:uid="{00000000-0005-0000-0000-000049340000}"/>
    <cellStyle name="SAPBEXstdItemX 15 2 2" xfId="12869" xr:uid="{00000000-0005-0000-0000-00004A340000}"/>
    <cellStyle name="SAPBEXstdItemX 15 2 2 2" xfId="24248" xr:uid="{8C03B91B-1BD8-47D5-AFBA-0D2E67D52923}"/>
    <cellStyle name="SAPBEXstdItemX 15 2 3" xfId="12870" xr:uid="{00000000-0005-0000-0000-00004B340000}"/>
    <cellStyle name="SAPBEXstdItemX 15 2 3 2" xfId="24249" xr:uid="{85F52379-1B8E-4C59-9E77-125098FCB5AF}"/>
    <cellStyle name="SAPBEXstdItemX 15 2 4" xfId="24247" xr:uid="{27C80AF3-2692-4310-BA8E-5135E23B3116}"/>
    <cellStyle name="SAPBEXstdItemX 15 3" xfId="12871" xr:uid="{00000000-0005-0000-0000-00004C340000}"/>
    <cellStyle name="SAPBEXstdItemX 15 3 2" xfId="24250" xr:uid="{AE160B57-C14E-468B-938A-4CBC90793066}"/>
    <cellStyle name="SAPBEXstdItemX 15 4" xfId="12872" xr:uid="{00000000-0005-0000-0000-00004D340000}"/>
    <cellStyle name="SAPBEXstdItemX 15 4 2" xfId="24251" xr:uid="{3D92EF58-ACF3-45BF-9319-511A5CC5A794}"/>
    <cellStyle name="SAPBEXstdItemX 15 5" xfId="24246" xr:uid="{8DA6EC0E-D9AD-4F53-8463-89ACD80417CC}"/>
    <cellStyle name="SAPBEXstdItemX 16" xfId="12873" xr:uid="{00000000-0005-0000-0000-00004E340000}"/>
    <cellStyle name="SAPBEXstdItemX 16 2" xfId="24252" xr:uid="{F9FD2824-E9EB-4ECF-8D46-D0C453237104}"/>
    <cellStyle name="SAPBEXstdItemX 17" xfId="12874" xr:uid="{00000000-0005-0000-0000-00004F340000}"/>
    <cellStyle name="SAPBEXstdItemX 17 2" xfId="24253" xr:uid="{B2C50017-D7C0-45F5-A7A7-62584F05150A}"/>
    <cellStyle name="SAPBEXstdItemX 18" xfId="12875" xr:uid="{00000000-0005-0000-0000-000050340000}"/>
    <cellStyle name="SAPBEXstdItemX 18 2" xfId="24254" xr:uid="{5C75FF66-9201-4B4F-91D1-2068857F8B0A}"/>
    <cellStyle name="SAPBEXstdItemX 19" xfId="12876" xr:uid="{00000000-0005-0000-0000-000051340000}"/>
    <cellStyle name="SAPBEXstdItemX 19 2" xfId="24255" xr:uid="{5309FCB3-DBBC-4998-B22C-A9FBF806C280}"/>
    <cellStyle name="SAPBEXstdItemX 2" xfId="12877" xr:uid="{00000000-0005-0000-0000-000052340000}"/>
    <cellStyle name="SAPBEXstdItemX 2 2" xfId="12878" xr:uid="{00000000-0005-0000-0000-000053340000}"/>
    <cellStyle name="SAPBEXstdItemX 2 2 2" xfId="12879" xr:uid="{00000000-0005-0000-0000-000054340000}"/>
    <cellStyle name="SAPBEXstdItemX 2 2 2 2" xfId="24258" xr:uid="{5F39FB5A-B4A2-4807-BA1C-51E5EA8135A8}"/>
    <cellStyle name="SAPBEXstdItemX 2 2 3" xfId="12880" xr:uid="{00000000-0005-0000-0000-000055340000}"/>
    <cellStyle name="SAPBEXstdItemX 2 2 3 2" xfId="24259" xr:uid="{BC2D6AAD-B0D6-48F8-9C39-CFCE59AE6955}"/>
    <cellStyle name="SAPBEXstdItemX 2 2 4" xfId="24257" xr:uid="{F8B2A18A-9CA3-41DE-81F3-B696EDCF3623}"/>
    <cellStyle name="SAPBEXstdItemX 2 3" xfId="12881" xr:uid="{00000000-0005-0000-0000-000056340000}"/>
    <cellStyle name="SAPBEXstdItemX 2 3 2" xfId="24260" xr:uid="{3913563B-452B-44F4-870C-113F7A76487E}"/>
    <cellStyle name="SAPBEXstdItemX 2 4" xfId="12882" xr:uid="{00000000-0005-0000-0000-000057340000}"/>
    <cellStyle name="SAPBEXstdItemX 2 4 2" xfId="24261" xr:uid="{1D5A48EC-B34C-4F94-81FF-ABBA84A899AD}"/>
    <cellStyle name="SAPBEXstdItemX 2 5" xfId="24256" xr:uid="{E1F7720F-B490-4DAC-9B76-792CA28DB8D0}"/>
    <cellStyle name="SAPBEXstdItemX 20" xfId="15050" xr:uid="{00000000-0005-0000-0000-000058340000}"/>
    <cellStyle name="SAPBEXstdItemX 20 2" xfId="25780" xr:uid="{868A738B-D8D0-45E6-B6DC-68F956C3D6BB}"/>
    <cellStyle name="SAPBEXstdItemX 21" xfId="24215" xr:uid="{7AD2DA27-4A86-4AF1-9184-4597CFFF6904}"/>
    <cellStyle name="SAPBEXstdItemX 3" xfId="12883" xr:uid="{00000000-0005-0000-0000-000059340000}"/>
    <cellStyle name="SAPBEXstdItemX 3 2" xfId="12884" xr:uid="{00000000-0005-0000-0000-00005A340000}"/>
    <cellStyle name="SAPBEXstdItemX 3 2 2" xfId="12885" xr:uid="{00000000-0005-0000-0000-00005B340000}"/>
    <cellStyle name="SAPBEXstdItemX 3 2 2 2" xfId="24264" xr:uid="{823F9E62-F282-4A4A-B2B1-62676A98B6A8}"/>
    <cellStyle name="SAPBEXstdItemX 3 2 3" xfId="12886" xr:uid="{00000000-0005-0000-0000-00005C340000}"/>
    <cellStyle name="SAPBEXstdItemX 3 2 3 2" xfId="24265" xr:uid="{8DCC9E0E-8189-42AD-8D8C-346B5301C154}"/>
    <cellStyle name="SAPBEXstdItemX 3 2 4" xfId="24263" xr:uid="{E4BA2DEE-A62F-4E06-B86F-EEC6BD1953EA}"/>
    <cellStyle name="SAPBEXstdItemX 3 3" xfId="12887" xr:uid="{00000000-0005-0000-0000-00005D340000}"/>
    <cellStyle name="SAPBEXstdItemX 3 3 2" xfId="24266" xr:uid="{C62E77A1-85C0-4E31-A750-6ABBAE97F5A7}"/>
    <cellStyle name="SAPBEXstdItemX 3 4" xfId="12888" xr:uid="{00000000-0005-0000-0000-00005E340000}"/>
    <cellStyle name="SAPBEXstdItemX 3 4 2" xfId="24267" xr:uid="{471958CD-52A5-4320-9B90-074B01AB15F8}"/>
    <cellStyle name="SAPBEXstdItemX 3 5" xfId="24262" xr:uid="{4C24D699-E4E2-4E46-9C32-DC5A98BC3A87}"/>
    <cellStyle name="SAPBEXstdItemX 4" xfId="12889" xr:uid="{00000000-0005-0000-0000-00005F340000}"/>
    <cellStyle name="SAPBEXstdItemX 4 2" xfId="12890" xr:uid="{00000000-0005-0000-0000-000060340000}"/>
    <cellStyle name="SAPBEXstdItemX 4 2 2" xfId="12891" xr:uid="{00000000-0005-0000-0000-000061340000}"/>
    <cellStyle name="SAPBEXstdItemX 4 2 2 2" xfId="24270" xr:uid="{BA66255C-C9EE-464D-ADDC-AADF10B12DE5}"/>
    <cellStyle name="SAPBEXstdItemX 4 2 3" xfId="12892" xr:uid="{00000000-0005-0000-0000-000062340000}"/>
    <cellStyle name="SAPBEXstdItemX 4 2 3 2" xfId="24271" xr:uid="{074CB483-00F5-4909-8E88-C21AEF7788C6}"/>
    <cellStyle name="SAPBEXstdItemX 4 2 4" xfId="24269" xr:uid="{8F00641B-CC8C-4EDE-A983-C57A46964757}"/>
    <cellStyle name="SAPBEXstdItemX 4 3" xfId="12893" xr:uid="{00000000-0005-0000-0000-000063340000}"/>
    <cellStyle name="SAPBEXstdItemX 4 3 2" xfId="24272" xr:uid="{22EAAD54-F3F2-4CA5-9428-C21E491AE7AE}"/>
    <cellStyle name="SAPBEXstdItemX 4 4" xfId="12894" xr:uid="{00000000-0005-0000-0000-000064340000}"/>
    <cellStyle name="SAPBEXstdItemX 4 4 2" xfId="24273" xr:uid="{73DB7013-974B-4D11-BFC0-C6749CC06FD1}"/>
    <cellStyle name="SAPBEXstdItemX 4 5" xfId="24268" xr:uid="{948F2BC8-7189-469B-9BA3-BE36E12F7AD1}"/>
    <cellStyle name="SAPBEXstdItemX 5" xfId="12895" xr:uid="{00000000-0005-0000-0000-000065340000}"/>
    <cellStyle name="SAPBEXstdItemX 5 2" xfId="12896" xr:uid="{00000000-0005-0000-0000-000066340000}"/>
    <cellStyle name="SAPBEXstdItemX 5 2 2" xfId="12897" xr:uid="{00000000-0005-0000-0000-000067340000}"/>
    <cellStyle name="SAPBEXstdItemX 5 2 2 2" xfId="24276" xr:uid="{D76176AA-84A2-4A59-97D9-5DC00D0D1B60}"/>
    <cellStyle name="SAPBEXstdItemX 5 2 3" xfId="12898" xr:uid="{00000000-0005-0000-0000-000068340000}"/>
    <cellStyle name="SAPBEXstdItemX 5 2 3 2" xfId="24277" xr:uid="{ED7C922A-6FD9-438C-A602-E3F0834DE740}"/>
    <cellStyle name="SAPBEXstdItemX 5 2 4" xfId="24275" xr:uid="{CA62C635-3080-4100-8175-D0F23562FCBC}"/>
    <cellStyle name="SAPBEXstdItemX 5 3" xfId="12899" xr:uid="{00000000-0005-0000-0000-000069340000}"/>
    <cellStyle name="SAPBEXstdItemX 5 3 2" xfId="24278" xr:uid="{3DD6525A-616D-42F4-AC83-BB19C4338E4E}"/>
    <cellStyle name="SAPBEXstdItemX 5 4" xfId="12900" xr:uid="{00000000-0005-0000-0000-00006A340000}"/>
    <cellStyle name="SAPBEXstdItemX 5 4 2" xfId="24279" xr:uid="{52572DFD-3FE4-4BED-8541-F2E2E16BF1BB}"/>
    <cellStyle name="SAPBEXstdItemX 5 5" xfId="24274" xr:uid="{679E8CD3-ECA6-4596-A2B1-3029E93B5745}"/>
    <cellStyle name="SAPBEXstdItemX 6" xfId="12901" xr:uid="{00000000-0005-0000-0000-00006B340000}"/>
    <cellStyle name="SAPBEXstdItemX 6 2" xfId="12902" xr:uid="{00000000-0005-0000-0000-00006C340000}"/>
    <cellStyle name="SAPBEXstdItemX 6 2 2" xfId="12903" xr:uid="{00000000-0005-0000-0000-00006D340000}"/>
    <cellStyle name="SAPBEXstdItemX 6 2 2 2" xfId="24282" xr:uid="{3D6B557A-8001-4740-B5F4-6FED37F51252}"/>
    <cellStyle name="SAPBEXstdItemX 6 2 3" xfId="12904" xr:uid="{00000000-0005-0000-0000-00006E340000}"/>
    <cellStyle name="SAPBEXstdItemX 6 2 3 2" xfId="24283" xr:uid="{49E9DED4-3F56-4D4B-94A4-5ECAF3071033}"/>
    <cellStyle name="SAPBEXstdItemX 6 2 4" xfId="24281" xr:uid="{4C1CAA0D-5DBD-41EA-BD33-BE8BE57BB264}"/>
    <cellStyle name="SAPBEXstdItemX 6 3" xfId="12905" xr:uid="{00000000-0005-0000-0000-00006F340000}"/>
    <cellStyle name="SAPBEXstdItemX 6 3 2" xfId="24284" xr:uid="{9CC5E6BF-E174-45C3-8262-11D28CA1A89E}"/>
    <cellStyle name="SAPBEXstdItemX 6 4" xfId="12906" xr:uid="{00000000-0005-0000-0000-000070340000}"/>
    <cellStyle name="SAPBEXstdItemX 6 4 2" xfId="24285" xr:uid="{50CA3F20-6CDF-4A92-ABAA-E6658BAD4D30}"/>
    <cellStyle name="SAPBEXstdItemX 6 5" xfId="24280" xr:uid="{97A89738-91ED-42B6-BB98-2C6C1C90B448}"/>
    <cellStyle name="SAPBEXstdItemX 7" xfId="12907" xr:uid="{00000000-0005-0000-0000-000071340000}"/>
    <cellStyle name="SAPBEXstdItemX 7 2" xfId="12908" xr:uid="{00000000-0005-0000-0000-000072340000}"/>
    <cellStyle name="SAPBEXstdItemX 7 2 2" xfId="12909" xr:uid="{00000000-0005-0000-0000-000073340000}"/>
    <cellStyle name="SAPBEXstdItemX 7 2 2 2" xfId="24288" xr:uid="{A6CBDC43-D416-401F-969D-2DF39C2E63CE}"/>
    <cellStyle name="SAPBEXstdItemX 7 2 3" xfId="12910" xr:uid="{00000000-0005-0000-0000-000074340000}"/>
    <cellStyle name="SAPBEXstdItemX 7 2 3 2" xfId="24289" xr:uid="{25B71589-37BF-45B4-9534-1FC0E2141DD7}"/>
    <cellStyle name="SAPBEXstdItemX 7 2 4" xfId="24287" xr:uid="{03BE38AC-D32B-4901-A6E4-CC5F1D94B1BB}"/>
    <cellStyle name="SAPBEXstdItemX 7 3" xfId="12911" xr:uid="{00000000-0005-0000-0000-000075340000}"/>
    <cellStyle name="SAPBEXstdItemX 7 3 2" xfId="24290" xr:uid="{01D803D0-F38A-4B56-8FF7-9D61945954B4}"/>
    <cellStyle name="SAPBEXstdItemX 7 4" xfId="12912" xr:uid="{00000000-0005-0000-0000-000076340000}"/>
    <cellStyle name="SAPBEXstdItemX 7 4 2" xfId="24291" xr:uid="{5381D3BD-ACC3-4605-87DB-E1F0F0E11B1D}"/>
    <cellStyle name="SAPBEXstdItemX 7 5" xfId="24286" xr:uid="{037E9074-ADD7-4859-815D-3FAFF607DC0D}"/>
    <cellStyle name="SAPBEXstdItemX 8" xfId="12913" xr:uid="{00000000-0005-0000-0000-000077340000}"/>
    <cellStyle name="SAPBEXstdItemX 8 2" xfId="12914" xr:uid="{00000000-0005-0000-0000-000078340000}"/>
    <cellStyle name="SAPBEXstdItemX 8 2 2" xfId="12915" xr:uid="{00000000-0005-0000-0000-000079340000}"/>
    <cellStyle name="SAPBEXstdItemX 8 2 2 2" xfId="24294" xr:uid="{CCD9AEAA-07E5-4B1C-9811-2AA215931FD2}"/>
    <cellStyle name="SAPBEXstdItemX 8 2 3" xfId="12916" xr:uid="{00000000-0005-0000-0000-00007A340000}"/>
    <cellStyle name="SAPBEXstdItemX 8 2 3 2" xfId="24295" xr:uid="{4A0DE169-BA90-4385-B6C9-3D6578818115}"/>
    <cellStyle name="SAPBEXstdItemX 8 2 4" xfId="24293" xr:uid="{4A0A4A51-385C-4356-AB45-AA9E94D06BF3}"/>
    <cellStyle name="SAPBEXstdItemX 8 3" xfId="12917" xr:uid="{00000000-0005-0000-0000-00007B340000}"/>
    <cellStyle name="SAPBEXstdItemX 8 3 2" xfId="24296" xr:uid="{8366EA97-8980-47AC-852B-CF3F546DCDFC}"/>
    <cellStyle name="SAPBEXstdItemX 8 4" xfId="12918" xr:uid="{00000000-0005-0000-0000-00007C340000}"/>
    <cellStyle name="SAPBEXstdItemX 8 4 2" xfId="24297" xr:uid="{4CB7D39D-546A-413A-8936-04B4D1DEC6EB}"/>
    <cellStyle name="SAPBEXstdItemX 8 5" xfId="24292" xr:uid="{80B475E9-42D7-43E6-A8A3-4A16479D9A84}"/>
    <cellStyle name="SAPBEXstdItemX 9" xfId="12919" xr:uid="{00000000-0005-0000-0000-00007D340000}"/>
    <cellStyle name="SAPBEXstdItemX 9 2" xfId="12920" xr:uid="{00000000-0005-0000-0000-00007E340000}"/>
    <cellStyle name="SAPBEXstdItemX 9 2 2" xfId="12921" xr:uid="{00000000-0005-0000-0000-00007F340000}"/>
    <cellStyle name="SAPBEXstdItemX 9 2 2 2" xfId="24300" xr:uid="{05E6F747-A74B-47DE-BE97-C78C6B870736}"/>
    <cellStyle name="SAPBEXstdItemX 9 2 3" xfId="12922" xr:uid="{00000000-0005-0000-0000-000080340000}"/>
    <cellStyle name="SAPBEXstdItemX 9 2 3 2" xfId="24301" xr:uid="{0BF86758-B6EF-4165-8E6D-1E7A638DABF9}"/>
    <cellStyle name="SAPBEXstdItemX 9 2 4" xfId="24299" xr:uid="{49307AEF-41AB-49CB-AA5A-9AFDFD4AAF3E}"/>
    <cellStyle name="SAPBEXstdItemX 9 3" xfId="12923" xr:uid="{00000000-0005-0000-0000-000081340000}"/>
    <cellStyle name="SAPBEXstdItemX 9 3 2" xfId="24302" xr:uid="{CCF5C876-E15B-4AD7-9983-DECED3646CF2}"/>
    <cellStyle name="SAPBEXstdItemX 9 4" xfId="12924" xr:uid="{00000000-0005-0000-0000-000082340000}"/>
    <cellStyle name="SAPBEXstdItemX 9 4 2" xfId="24303" xr:uid="{92489EB0-CE18-4B8C-8FE2-CFD7106531AB}"/>
    <cellStyle name="SAPBEXstdItemX 9 5" xfId="24298" xr:uid="{15F968B8-C47A-4F5F-BE52-1C6FEB32EA80}"/>
    <cellStyle name="SAPBEXtitle" xfId="12925" xr:uid="{00000000-0005-0000-0000-000083340000}"/>
    <cellStyle name="SAPBEXundefined" xfId="12926" xr:uid="{00000000-0005-0000-0000-000084340000}"/>
    <cellStyle name="SAPBEXundefined 10" xfId="12927" xr:uid="{00000000-0005-0000-0000-000085340000}"/>
    <cellStyle name="SAPBEXundefined 10 2" xfId="12928" xr:uid="{00000000-0005-0000-0000-000086340000}"/>
    <cellStyle name="SAPBEXundefined 10 2 2" xfId="12929" xr:uid="{00000000-0005-0000-0000-000087340000}"/>
    <cellStyle name="SAPBEXundefined 10 2 2 2" xfId="24307" xr:uid="{1432805D-3F10-4DF4-8E91-673A49379EF6}"/>
    <cellStyle name="SAPBEXundefined 10 2 3" xfId="12930" xr:uid="{00000000-0005-0000-0000-000088340000}"/>
    <cellStyle name="SAPBEXundefined 10 2 3 2" xfId="24308" xr:uid="{2EAC8176-F274-432D-9189-A5FB97682CE7}"/>
    <cellStyle name="SAPBEXundefined 10 2 4" xfId="24306" xr:uid="{B6635517-AF7D-4219-96B2-8BC609A800F0}"/>
    <cellStyle name="SAPBEXundefined 10 3" xfId="12931" xr:uid="{00000000-0005-0000-0000-000089340000}"/>
    <cellStyle name="SAPBEXundefined 10 3 2" xfId="24309" xr:uid="{E5F3D79B-2952-4BDD-9688-DACA23BA25E2}"/>
    <cellStyle name="SAPBEXundefined 10 4" xfId="12932" xr:uid="{00000000-0005-0000-0000-00008A340000}"/>
    <cellStyle name="SAPBEXundefined 10 4 2" xfId="24310" xr:uid="{A56FD927-ECD7-45B9-9E46-2AE5BDC2DA13}"/>
    <cellStyle name="SAPBEXundefined 10 5" xfId="24305" xr:uid="{E7EB6BD7-B231-45FD-AEDE-88BAF3D48054}"/>
    <cellStyle name="SAPBEXundefined 11" xfId="12933" xr:uid="{00000000-0005-0000-0000-00008B340000}"/>
    <cellStyle name="SAPBEXundefined 11 2" xfId="12934" xr:uid="{00000000-0005-0000-0000-00008C340000}"/>
    <cellStyle name="SAPBEXundefined 11 2 2" xfId="12935" xr:uid="{00000000-0005-0000-0000-00008D340000}"/>
    <cellStyle name="SAPBEXundefined 11 2 2 2" xfId="24313" xr:uid="{21705358-5F76-46DB-A26F-176F032EDE0C}"/>
    <cellStyle name="SAPBEXundefined 11 2 3" xfId="12936" xr:uid="{00000000-0005-0000-0000-00008E340000}"/>
    <cellStyle name="SAPBEXundefined 11 2 3 2" xfId="24314" xr:uid="{EB0109D4-16E9-487F-890A-065953256C7F}"/>
    <cellStyle name="SAPBEXundefined 11 2 4" xfId="24312" xr:uid="{A06DB2D2-CB84-4E9D-9503-9A36376DB298}"/>
    <cellStyle name="SAPBEXundefined 11 3" xfId="12937" xr:uid="{00000000-0005-0000-0000-00008F340000}"/>
    <cellStyle name="SAPBEXundefined 11 3 2" xfId="24315" xr:uid="{E52B8948-8E24-4209-B5E7-E531319A637C}"/>
    <cellStyle name="SAPBEXundefined 11 4" xfId="12938" xr:uid="{00000000-0005-0000-0000-000090340000}"/>
    <cellStyle name="SAPBEXundefined 11 4 2" xfId="24316" xr:uid="{5187EA2B-F7B7-4787-86D4-88E4951A01BE}"/>
    <cellStyle name="SAPBEXundefined 11 5" xfId="24311" xr:uid="{4F30DCE2-A4F5-4437-A81B-1ED3BBF0EC8F}"/>
    <cellStyle name="SAPBEXundefined 12" xfId="12939" xr:uid="{00000000-0005-0000-0000-000091340000}"/>
    <cellStyle name="SAPBEXundefined 12 2" xfId="12940" xr:uid="{00000000-0005-0000-0000-000092340000}"/>
    <cellStyle name="SAPBEXundefined 12 2 2" xfId="12941" xr:uid="{00000000-0005-0000-0000-000093340000}"/>
    <cellStyle name="SAPBEXundefined 12 2 2 2" xfId="24319" xr:uid="{A8B5F861-76CC-4F87-9A09-D0E8B320937D}"/>
    <cellStyle name="SAPBEXundefined 12 2 3" xfId="12942" xr:uid="{00000000-0005-0000-0000-000094340000}"/>
    <cellStyle name="SAPBEXundefined 12 2 3 2" xfId="24320" xr:uid="{A3C7E030-3DCA-4A09-A07D-A54CBAE19555}"/>
    <cellStyle name="SAPBEXundefined 12 2 4" xfId="24318" xr:uid="{059633AA-F7CB-4356-BFE5-D25E597FDB87}"/>
    <cellStyle name="SAPBEXundefined 12 3" xfId="12943" xr:uid="{00000000-0005-0000-0000-000095340000}"/>
    <cellStyle name="SAPBEXundefined 12 3 2" xfId="24321" xr:uid="{08E6FE80-F185-4768-A9C2-84B3F8DE8B81}"/>
    <cellStyle name="SAPBEXundefined 12 4" xfId="12944" xr:uid="{00000000-0005-0000-0000-000096340000}"/>
    <cellStyle name="SAPBEXundefined 12 4 2" xfId="24322" xr:uid="{837CB178-0A3B-4446-800F-ED325FDFC82D}"/>
    <cellStyle name="SAPBEXundefined 12 5" xfId="24317" xr:uid="{20AFE648-6904-49E2-93E6-895B303C5ECA}"/>
    <cellStyle name="SAPBEXundefined 13" xfId="12945" xr:uid="{00000000-0005-0000-0000-000097340000}"/>
    <cellStyle name="SAPBEXundefined 13 2" xfId="12946" xr:uid="{00000000-0005-0000-0000-000098340000}"/>
    <cellStyle name="SAPBEXundefined 13 2 2" xfId="12947" xr:uid="{00000000-0005-0000-0000-000099340000}"/>
    <cellStyle name="SAPBEXundefined 13 2 2 2" xfId="24325" xr:uid="{C9D969FF-ABD3-4772-B3B3-4A5DF881F287}"/>
    <cellStyle name="SAPBEXundefined 13 2 3" xfId="12948" xr:uid="{00000000-0005-0000-0000-00009A340000}"/>
    <cellStyle name="SAPBEXundefined 13 2 3 2" xfId="24326" xr:uid="{5F60141B-4003-4360-B80D-08EC5BC1B72E}"/>
    <cellStyle name="SAPBEXundefined 13 2 4" xfId="24324" xr:uid="{D5760A63-140B-4A1C-86BA-FC0AF033693F}"/>
    <cellStyle name="SAPBEXundefined 13 3" xfId="12949" xr:uid="{00000000-0005-0000-0000-00009B340000}"/>
    <cellStyle name="SAPBEXundefined 13 3 2" xfId="24327" xr:uid="{1AC35206-FC36-4C90-A6F0-95FD61205E9A}"/>
    <cellStyle name="SAPBEXundefined 13 4" xfId="12950" xr:uid="{00000000-0005-0000-0000-00009C340000}"/>
    <cellStyle name="SAPBEXundefined 13 4 2" xfId="24328" xr:uid="{7BB874C4-43E5-4D7C-9693-E984AB0580C3}"/>
    <cellStyle name="SAPBEXundefined 13 5" xfId="24323" xr:uid="{93503691-805A-4B64-9DA4-2368310BCA93}"/>
    <cellStyle name="SAPBEXundefined 14" xfId="12951" xr:uid="{00000000-0005-0000-0000-00009D340000}"/>
    <cellStyle name="SAPBEXundefined 14 2" xfId="12952" xr:uid="{00000000-0005-0000-0000-00009E340000}"/>
    <cellStyle name="SAPBEXundefined 14 2 2" xfId="12953" xr:uid="{00000000-0005-0000-0000-00009F340000}"/>
    <cellStyle name="SAPBEXundefined 14 2 2 2" xfId="24331" xr:uid="{97C7AA6D-62B1-4A23-BEBF-AF3C1C017428}"/>
    <cellStyle name="SAPBEXundefined 14 2 3" xfId="12954" xr:uid="{00000000-0005-0000-0000-0000A0340000}"/>
    <cellStyle name="SAPBEXundefined 14 2 3 2" xfId="24332" xr:uid="{D495FAAB-B805-45EB-BC32-A2C2431DFFBE}"/>
    <cellStyle name="SAPBEXundefined 14 2 4" xfId="24330" xr:uid="{E3D2ECB2-3FE7-45BB-BCEB-3FA904A0F185}"/>
    <cellStyle name="SAPBEXundefined 14 3" xfId="12955" xr:uid="{00000000-0005-0000-0000-0000A1340000}"/>
    <cellStyle name="SAPBEXundefined 14 3 2" xfId="24333" xr:uid="{782536BE-60A1-4494-8052-C4BEF8358CBD}"/>
    <cellStyle name="SAPBEXundefined 14 4" xfId="12956" xr:uid="{00000000-0005-0000-0000-0000A2340000}"/>
    <cellStyle name="SAPBEXundefined 14 4 2" xfId="24334" xr:uid="{B33152B6-0826-4485-B41C-D3A54D4D0642}"/>
    <cellStyle name="SAPBEXundefined 14 5" xfId="24329" xr:uid="{6200F3AA-830B-4FC8-A11F-7AB17A0D5B06}"/>
    <cellStyle name="SAPBEXundefined 15" xfId="12957" xr:uid="{00000000-0005-0000-0000-0000A3340000}"/>
    <cellStyle name="SAPBEXundefined 15 2" xfId="12958" xr:uid="{00000000-0005-0000-0000-0000A4340000}"/>
    <cellStyle name="SAPBEXundefined 15 2 2" xfId="12959" xr:uid="{00000000-0005-0000-0000-0000A5340000}"/>
    <cellStyle name="SAPBEXundefined 15 2 2 2" xfId="24337" xr:uid="{E84A7552-D714-4F07-916C-2D030EDE1D04}"/>
    <cellStyle name="SAPBEXundefined 15 2 3" xfId="12960" xr:uid="{00000000-0005-0000-0000-0000A6340000}"/>
    <cellStyle name="SAPBEXundefined 15 2 3 2" xfId="24338" xr:uid="{65AB1245-70D0-4DB0-B6C8-837124627DC3}"/>
    <cellStyle name="SAPBEXundefined 15 2 4" xfId="24336" xr:uid="{A0400AD9-FDB1-4720-936E-8922838AE800}"/>
    <cellStyle name="SAPBEXundefined 15 3" xfId="12961" xr:uid="{00000000-0005-0000-0000-0000A7340000}"/>
    <cellStyle name="SAPBEXundefined 15 3 2" xfId="24339" xr:uid="{1762A1F5-C959-4959-8681-D68168E47C8D}"/>
    <cellStyle name="SAPBEXundefined 15 4" xfId="12962" xr:uid="{00000000-0005-0000-0000-0000A8340000}"/>
    <cellStyle name="SAPBEXundefined 15 4 2" xfId="24340" xr:uid="{46322589-1300-464C-88F0-DD4EDC25BA34}"/>
    <cellStyle name="SAPBEXundefined 15 5" xfId="24335" xr:uid="{27B1C25F-9E07-4156-8414-403F59464C45}"/>
    <cellStyle name="SAPBEXundefined 16" xfId="12963" xr:uid="{00000000-0005-0000-0000-0000A9340000}"/>
    <cellStyle name="SAPBEXundefined 16 2" xfId="24341" xr:uid="{1303DC2B-ECBB-40EC-B242-B74515C2094F}"/>
    <cellStyle name="SAPBEXundefined 17" xfId="12964" xr:uid="{00000000-0005-0000-0000-0000AA340000}"/>
    <cellStyle name="SAPBEXundefined 17 2" xfId="24342" xr:uid="{66D17924-38EA-45A8-9F14-C01476B24B36}"/>
    <cellStyle name="SAPBEXundefined 18" xfId="12965" xr:uid="{00000000-0005-0000-0000-0000AB340000}"/>
    <cellStyle name="SAPBEXundefined 18 2" xfId="24343" xr:uid="{4D98FB45-1937-480D-823B-F6E90B19E9BF}"/>
    <cellStyle name="SAPBEXundefined 19" xfId="12966" xr:uid="{00000000-0005-0000-0000-0000AC340000}"/>
    <cellStyle name="SAPBEXundefined 19 2" xfId="24344" xr:uid="{316FF576-1AD7-4F90-B786-F8A265F0B840}"/>
    <cellStyle name="SAPBEXundefined 2" xfId="12967" xr:uid="{00000000-0005-0000-0000-0000AD340000}"/>
    <cellStyle name="SAPBEXundefined 2 2" xfId="12968" xr:uid="{00000000-0005-0000-0000-0000AE340000}"/>
    <cellStyle name="SAPBEXundefined 2 2 2" xfId="12969" xr:uid="{00000000-0005-0000-0000-0000AF340000}"/>
    <cellStyle name="SAPBEXundefined 2 2 2 2" xfId="24347" xr:uid="{0EE155A6-8E3F-4E4C-84B7-944088C1EA53}"/>
    <cellStyle name="SAPBEXundefined 2 2 3" xfId="12970" xr:uid="{00000000-0005-0000-0000-0000B0340000}"/>
    <cellStyle name="SAPBEXundefined 2 2 3 2" xfId="24348" xr:uid="{5E89258E-5320-44F5-8EEE-41D991C7E876}"/>
    <cellStyle name="SAPBEXundefined 2 2 4" xfId="24346" xr:uid="{D3FEFBD4-0653-4EB3-AD8A-8DB62418D407}"/>
    <cellStyle name="SAPBEXundefined 2 3" xfId="12971" xr:uid="{00000000-0005-0000-0000-0000B1340000}"/>
    <cellStyle name="SAPBEXundefined 2 3 2" xfId="24349" xr:uid="{7CECFCDB-E05E-4817-8218-075C3B207BB9}"/>
    <cellStyle name="SAPBEXundefined 2 4" xfId="12972" xr:uid="{00000000-0005-0000-0000-0000B2340000}"/>
    <cellStyle name="SAPBEXundefined 2 4 2" xfId="24350" xr:uid="{9BA005F7-13F1-43D2-997A-796DAF728A54}"/>
    <cellStyle name="SAPBEXundefined 2 5" xfId="24345" xr:uid="{84E8A265-71E5-48E3-823C-2D75CC771C15}"/>
    <cellStyle name="SAPBEXundefined 20" xfId="15051" xr:uid="{00000000-0005-0000-0000-0000B3340000}"/>
    <cellStyle name="SAPBEXundefined 20 2" xfId="25781" xr:uid="{D074E324-D147-4541-87E5-889C90BF3739}"/>
    <cellStyle name="SAPBEXundefined 21" xfId="24304" xr:uid="{2CC10162-8A79-4242-BF06-291E2E7D91D8}"/>
    <cellStyle name="SAPBEXundefined 3" xfId="12973" xr:uid="{00000000-0005-0000-0000-0000B4340000}"/>
    <cellStyle name="SAPBEXundefined 3 2" xfId="12974" xr:uid="{00000000-0005-0000-0000-0000B5340000}"/>
    <cellStyle name="SAPBEXundefined 3 2 2" xfId="12975" xr:uid="{00000000-0005-0000-0000-0000B6340000}"/>
    <cellStyle name="SAPBEXundefined 3 2 2 2" xfId="24353" xr:uid="{C979544A-7E64-4B7B-9EEE-56A88A74DD33}"/>
    <cellStyle name="SAPBEXundefined 3 2 3" xfId="12976" xr:uid="{00000000-0005-0000-0000-0000B7340000}"/>
    <cellStyle name="SAPBEXundefined 3 2 3 2" xfId="24354" xr:uid="{6EFFBB0D-3432-4361-9770-988E6DE6236D}"/>
    <cellStyle name="SAPBEXundefined 3 2 4" xfId="24352" xr:uid="{02541C28-8805-40D3-8BCE-BA917CC36BB7}"/>
    <cellStyle name="SAPBEXundefined 3 3" xfId="12977" xr:uid="{00000000-0005-0000-0000-0000B8340000}"/>
    <cellStyle name="SAPBEXundefined 3 3 2" xfId="24355" xr:uid="{CB3DE015-CA4F-47EE-8193-447E0EDA1805}"/>
    <cellStyle name="SAPBEXundefined 3 4" xfId="12978" xr:uid="{00000000-0005-0000-0000-0000B9340000}"/>
    <cellStyle name="SAPBEXundefined 3 4 2" xfId="24356" xr:uid="{6A0054B5-F5CA-4C7C-BECA-8502EB7BE109}"/>
    <cellStyle name="SAPBEXundefined 3 5" xfId="24351" xr:uid="{93303292-FC99-4C12-ADDC-E7980E33AC4E}"/>
    <cellStyle name="SAPBEXundefined 4" xfId="12979" xr:uid="{00000000-0005-0000-0000-0000BA340000}"/>
    <cellStyle name="SAPBEXundefined 4 2" xfId="12980" xr:uid="{00000000-0005-0000-0000-0000BB340000}"/>
    <cellStyle name="SAPBEXundefined 4 2 2" xfId="12981" xr:uid="{00000000-0005-0000-0000-0000BC340000}"/>
    <cellStyle name="SAPBEXundefined 4 2 2 2" xfId="24359" xr:uid="{50D3E013-AC79-4FF9-8847-BC0DE9E490A5}"/>
    <cellStyle name="SAPBEXundefined 4 2 3" xfId="12982" xr:uid="{00000000-0005-0000-0000-0000BD340000}"/>
    <cellStyle name="SAPBEXundefined 4 2 3 2" xfId="24360" xr:uid="{126FE354-BC51-4617-939C-B97FB75DF799}"/>
    <cellStyle name="SAPBEXundefined 4 2 4" xfId="24358" xr:uid="{2E4F52BD-D36D-4CAD-82DA-B7EDA3803101}"/>
    <cellStyle name="SAPBEXundefined 4 3" xfId="12983" xr:uid="{00000000-0005-0000-0000-0000BE340000}"/>
    <cellStyle name="SAPBEXundefined 4 3 2" xfId="24361" xr:uid="{9154C4AF-4104-4B34-A934-0263F248FD85}"/>
    <cellStyle name="SAPBEXundefined 4 4" xfId="12984" xr:uid="{00000000-0005-0000-0000-0000BF340000}"/>
    <cellStyle name="SAPBEXundefined 4 4 2" xfId="24362" xr:uid="{020839B3-F7F6-4BBA-97F1-39322790D445}"/>
    <cellStyle name="SAPBEXundefined 4 5" xfId="24357" xr:uid="{C2CD05B6-55C7-4390-9BDD-290314E8DF52}"/>
    <cellStyle name="SAPBEXundefined 5" xfId="12985" xr:uid="{00000000-0005-0000-0000-0000C0340000}"/>
    <cellStyle name="SAPBEXundefined 5 2" xfId="12986" xr:uid="{00000000-0005-0000-0000-0000C1340000}"/>
    <cellStyle name="SAPBEXundefined 5 2 2" xfId="12987" xr:uid="{00000000-0005-0000-0000-0000C2340000}"/>
    <cellStyle name="SAPBEXundefined 5 2 2 2" xfId="24365" xr:uid="{59827042-746B-4215-9B1F-E0D374DAF51C}"/>
    <cellStyle name="SAPBEXundefined 5 2 3" xfId="12988" xr:uid="{00000000-0005-0000-0000-0000C3340000}"/>
    <cellStyle name="SAPBEXundefined 5 2 3 2" xfId="24366" xr:uid="{42382622-ABAB-4585-AA05-06462B05B989}"/>
    <cellStyle name="SAPBEXundefined 5 2 4" xfId="24364" xr:uid="{DF25BE0D-D1CA-469C-A593-E4B7B2149135}"/>
    <cellStyle name="SAPBEXundefined 5 3" xfId="12989" xr:uid="{00000000-0005-0000-0000-0000C4340000}"/>
    <cellStyle name="SAPBEXundefined 5 3 2" xfId="24367" xr:uid="{FA39DB20-FE39-48D2-BEA5-EDAE91BAB358}"/>
    <cellStyle name="SAPBEXundefined 5 4" xfId="12990" xr:uid="{00000000-0005-0000-0000-0000C5340000}"/>
    <cellStyle name="SAPBEXundefined 5 4 2" xfId="24368" xr:uid="{2732A646-0B2E-4EB5-B6D5-692C964CF844}"/>
    <cellStyle name="SAPBEXundefined 5 5" xfId="24363" xr:uid="{7A7DD5E4-82B4-40BD-AB6F-B50FCC4D1924}"/>
    <cellStyle name="SAPBEXundefined 6" xfId="12991" xr:uid="{00000000-0005-0000-0000-0000C6340000}"/>
    <cellStyle name="SAPBEXundefined 6 2" xfId="12992" xr:uid="{00000000-0005-0000-0000-0000C7340000}"/>
    <cellStyle name="SAPBEXundefined 6 2 2" xfId="12993" xr:uid="{00000000-0005-0000-0000-0000C8340000}"/>
    <cellStyle name="SAPBEXundefined 6 2 2 2" xfId="24371" xr:uid="{41A14B59-2434-434E-92B3-0374AE5C5FA2}"/>
    <cellStyle name="SAPBEXundefined 6 2 3" xfId="12994" xr:uid="{00000000-0005-0000-0000-0000C9340000}"/>
    <cellStyle name="SAPBEXundefined 6 2 3 2" xfId="24372" xr:uid="{0F2DDC77-02D6-45F0-B174-80F9FD801081}"/>
    <cellStyle name="SAPBEXundefined 6 2 4" xfId="24370" xr:uid="{C1DDBA06-A8D1-435F-ACC8-5293B2C00440}"/>
    <cellStyle name="SAPBEXundefined 6 3" xfId="12995" xr:uid="{00000000-0005-0000-0000-0000CA340000}"/>
    <cellStyle name="SAPBEXundefined 6 3 2" xfId="24373" xr:uid="{7375E807-210F-49AC-BCC1-5E9F1790828F}"/>
    <cellStyle name="SAPBEXundefined 6 4" xfId="12996" xr:uid="{00000000-0005-0000-0000-0000CB340000}"/>
    <cellStyle name="SAPBEXundefined 6 4 2" xfId="24374" xr:uid="{0163BA50-ECB8-4F08-BCB4-088CDCFAA487}"/>
    <cellStyle name="SAPBEXundefined 6 5" xfId="24369" xr:uid="{EC49ECCB-10DD-48A4-9B15-7C35974FFF36}"/>
    <cellStyle name="SAPBEXundefined 7" xfId="12997" xr:uid="{00000000-0005-0000-0000-0000CC340000}"/>
    <cellStyle name="SAPBEXundefined 7 2" xfId="12998" xr:uid="{00000000-0005-0000-0000-0000CD340000}"/>
    <cellStyle name="SAPBEXundefined 7 2 2" xfId="12999" xr:uid="{00000000-0005-0000-0000-0000CE340000}"/>
    <cellStyle name="SAPBEXundefined 7 2 2 2" xfId="24377" xr:uid="{0833CE2B-E538-42B5-8D7F-FCC4216DF92D}"/>
    <cellStyle name="SAPBEXundefined 7 2 3" xfId="13000" xr:uid="{00000000-0005-0000-0000-0000CF340000}"/>
    <cellStyle name="SAPBEXundefined 7 2 3 2" xfId="24378" xr:uid="{D60D6E93-E923-4D51-8CD1-D5CCB8EA715F}"/>
    <cellStyle name="SAPBEXundefined 7 2 4" xfId="24376" xr:uid="{C12F4D8F-4704-4A41-A6A5-64BAE614043B}"/>
    <cellStyle name="SAPBEXundefined 7 3" xfId="13001" xr:uid="{00000000-0005-0000-0000-0000D0340000}"/>
    <cellStyle name="SAPBEXundefined 7 3 2" xfId="24379" xr:uid="{076F3F4F-0AA4-4AA9-956B-D6B40E9F2EBB}"/>
    <cellStyle name="SAPBEXundefined 7 4" xfId="13002" xr:uid="{00000000-0005-0000-0000-0000D1340000}"/>
    <cellStyle name="SAPBEXundefined 7 4 2" xfId="24380" xr:uid="{8FBA0826-7012-4396-9EF3-B05F81AF372B}"/>
    <cellStyle name="SAPBEXundefined 7 5" xfId="24375" xr:uid="{A940AFAB-673A-4688-A839-C9BAD20A424A}"/>
    <cellStyle name="SAPBEXundefined 8" xfId="13003" xr:uid="{00000000-0005-0000-0000-0000D2340000}"/>
    <cellStyle name="SAPBEXundefined 8 2" xfId="13004" xr:uid="{00000000-0005-0000-0000-0000D3340000}"/>
    <cellStyle name="SAPBEXundefined 8 2 2" xfId="13005" xr:uid="{00000000-0005-0000-0000-0000D4340000}"/>
    <cellStyle name="SAPBEXundefined 8 2 2 2" xfId="24383" xr:uid="{7C290AE7-FDD1-4C8F-A03C-FDF6C7AC3BDB}"/>
    <cellStyle name="SAPBEXundefined 8 2 3" xfId="13006" xr:uid="{00000000-0005-0000-0000-0000D5340000}"/>
    <cellStyle name="SAPBEXundefined 8 2 3 2" xfId="24384" xr:uid="{A92128DB-3561-4169-B016-B70851E67988}"/>
    <cellStyle name="SAPBEXundefined 8 2 4" xfId="24382" xr:uid="{70E5B604-DF86-48AF-B06F-EE33BD147821}"/>
    <cellStyle name="SAPBEXundefined 8 3" xfId="13007" xr:uid="{00000000-0005-0000-0000-0000D6340000}"/>
    <cellStyle name="SAPBEXundefined 8 3 2" xfId="24385" xr:uid="{EF157563-F371-4877-BAC9-2C53751EF3C1}"/>
    <cellStyle name="SAPBEXundefined 8 4" xfId="13008" xr:uid="{00000000-0005-0000-0000-0000D7340000}"/>
    <cellStyle name="SAPBEXundefined 8 4 2" xfId="24386" xr:uid="{DF366C46-10E7-4D83-8D2F-7BF70BA4AA2E}"/>
    <cellStyle name="SAPBEXundefined 8 5" xfId="24381" xr:uid="{633A1DBA-EBA1-4FB4-B946-0317746AC2ED}"/>
    <cellStyle name="SAPBEXundefined 9" xfId="13009" xr:uid="{00000000-0005-0000-0000-0000D8340000}"/>
    <cellStyle name="SAPBEXundefined 9 2" xfId="13010" xr:uid="{00000000-0005-0000-0000-0000D9340000}"/>
    <cellStyle name="SAPBEXundefined 9 2 2" xfId="13011" xr:uid="{00000000-0005-0000-0000-0000DA340000}"/>
    <cellStyle name="SAPBEXundefined 9 2 2 2" xfId="24389" xr:uid="{09353987-2C4D-4088-8009-255F6F3C543C}"/>
    <cellStyle name="SAPBEXundefined 9 2 3" xfId="13012" xr:uid="{00000000-0005-0000-0000-0000DB340000}"/>
    <cellStyle name="SAPBEXundefined 9 2 3 2" xfId="24390" xr:uid="{A719E37C-FC04-4685-BACD-5EEF8AE0F5EE}"/>
    <cellStyle name="SAPBEXundefined 9 2 4" xfId="24388" xr:uid="{240E4DDA-924C-4E67-ADA2-65884F336688}"/>
    <cellStyle name="SAPBEXundefined 9 3" xfId="13013" xr:uid="{00000000-0005-0000-0000-0000DC340000}"/>
    <cellStyle name="SAPBEXundefined 9 3 2" xfId="24391" xr:uid="{7FCD6F44-6F68-4920-AE9D-AF69D529B6F4}"/>
    <cellStyle name="SAPBEXundefined 9 4" xfId="13014" xr:uid="{00000000-0005-0000-0000-0000DD340000}"/>
    <cellStyle name="SAPBEXundefined 9 4 2" xfId="24392" xr:uid="{40FE90C7-F01D-4CD7-BE42-EC649BC678DB}"/>
    <cellStyle name="SAPBEXundefined 9 5" xfId="24387" xr:uid="{F952501E-2757-4A11-A343-F7997C0B4E7F}"/>
    <cellStyle name="Satisfaisant" xfId="15052" xr:uid="{00000000-0005-0000-0000-0000DE340000}"/>
    <cellStyle name="Satisfaisant 2" xfId="13015" xr:uid="{00000000-0005-0000-0000-0000DF340000}"/>
    <cellStyle name="Satisfaisant 2 2" xfId="13016" xr:uid="{00000000-0005-0000-0000-0000E0340000}"/>
    <cellStyle name="Satisfaisant 3" xfId="13017" xr:uid="{00000000-0005-0000-0000-0000E1340000}"/>
    <cellStyle name="Satisfaisant 4" xfId="13018" xr:uid="{00000000-0005-0000-0000-0000E2340000}"/>
    <cellStyle name="Satisfaisant 4 2" xfId="13019" xr:uid="{00000000-0005-0000-0000-0000E3340000}"/>
    <cellStyle name="Satisfaisant 5" xfId="13020" xr:uid="{00000000-0005-0000-0000-0000E4340000}"/>
    <cellStyle name="Schlecht" xfId="13021" xr:uid="{00000000-0005-0000-0000-0000E5340000}"/>
    <cellStyle name="Section" xfId="13022" xr:uid="{00000000-0005-0000-0000-0000E6340000}"/>
    <cellStyle name="Selgitav tekst" xfId="13023" xr:uid="{00000000-0005-0000-0000-0000E7340000}"/>
    <cellStyle name="Selgitav tekst 2" xfId="13024" xr:uid="{00000000-0005-0000-0000-0000E8340000}"/>
    <cellStyle name="Selgitav tekst 3" xfId="13025" xr:uid="{00000000-0005-0000-0000-0000E9340000}"/>
    <cellStyle name="Selittävä teksti" xfId="13026" xr:uid="{00000000-0005-0000-0000-0000EA340000}"/>
    <cellStyle name="semiformat" xfId="13027" xr:uid="{00000000-0005-0000-0000-0000EB340000}"/>
    <cellStyle name="Semleges 2" xfId="13028" xr:uid="{00000000-0005-0000-0000-0000EC340000}"/>
    <cellStyle name="Shaded" xfId="13029" xr:uid="{00000000-0005-0000-0000-0000ED340000}"/>
    <cellStyle name="Sheet Done" xfId="13030" xr:uid="{00000000-0005-0000-0000-0000EE340000}"/>
    <cellStyle name="Short_date" xfId="13031" xr:uid="{00000000-0005-0000-0000-0000EF340000}"/>
    <cellStyle name="Sisestus" xfId="13032" xr:uid="{00000000-0005-0000-0000-0000F0340000}"/>
    <cellStyle name="Sisestus 10" xfId="13033" xr:uid="{00000000-0005-0000-0000-0000F1340000}"/>
    <cellStyle name="Sisestus 10 2" xfId="13034" xr:uid="{00000000-0005-0000-0000-0000F2340000}"/>
    <cellStyle name="Sisestus 10 2 2" xfId="13035" xr:uid="{00000000-0005-0000-0000-0000F3340000}"/>
    <cellStyle name="Sisestus 10 2 2 2" xfId="24396" xr:uid="{7A67F25C-47F2-4BF3-A660-6E65D7435FF8}"/>
    <cellStyle name="Sisestus 10 2 3" xfId="13036" xr:uid="{00000000-0005-0000-0000-0000F4340000}"/>
    <cellStyle name="Sisestus 10 2 3 2" xfId="24397" xr:uid="{F1030B5C-CFF7-4ECB-9825-8B455F8CC22B}"/>
    <cellStyle name="Sisestus 10 2 4" xfId="24395" xr:uid="{9600B1EC-FAB6-496E-B875-330C870CF1A7}"/>
    <cellStyle name="Sisestus 10 3" xfId="13037" xr:uid="{00000000-0005-0000-0000-0000F5340000}"/>
    <cellStyle name="Sisestus 10 3 2" xfId="24398" xr:uid="{BC1945E1-09C5-4943-9E9D-C30F2C901BB2}"/>
    <cellStyle name="Sisestus 10 4" xfId="13038" xr:uid="{00000000-0005-0000-0000-0000F6340000}"/>
    <cellStyle name="Sisestus 10 4 2" xfId="24399" xr:uid="{BAA7946A-3BDF-42C9-942B-2CCB9E366794}"/>
    <cellStyle name="Sisestus 10 5" xfId="24394" xr:uid="{AF939C2F-F73F-4F14-9A78-2C99D649052F}"/>
    <cellStyle name="Sisestus 11" xfId="13039" xr:uid="{00000000-0005-0000-0000-0000F7340000}"/>
    <cellStyle name="Sisestus 11 2" xfId="13040" xr:uid="{00000000-0005-0000-0000-0000F8340000}"/>
    <cellStyle name="Sisestus 11 2 2" xfId="13041" xr:uid="{00000000-0005-0000-0000-0000F9340000}"/>
    <cellStyle name="Sisestus 11 2 2 2" xfId="24402" xr:uid="{4B8A3CF7-30C7-4682-A183-1E4931F69800}"/>
    <cellStyle name="Sisestus 11 2 3" xfId="13042" xr:uid="{00000000-0005-0000-0000-0000FA340000}"/>
    <cellStyle name="Sisestus 11 2 3 2" xfId="24403" xr:uid="{E94A52B3-8DB0-4DE6-AB9A-97D6461D8D97}"/>
    <cellStyle name="Sisestus 11 2 4" xfId="24401" xr:uid="{CA75EC8C-367B-4354-9B04-FEB307C845A6}"/>
    <cellStyle name="Sisestus 11 3" xfId="13043" xr:uid="{00000000-0005-0000-0000-0000FB340000}"/>
    <cellStyle name="Sisestus 11 3 2" xfId="24404" xr:uid="{01AE57CC-4AEC-4C3F-B84D-FFFB44D4A3BD}"/>
    <cellStyle name="Sisestus 11 4" xfId="13044" xr:uid="{00000000-0005-0000-0000-0000FC340000}"/>
    <cellStyle name="Sisestus 11 4 2" xfId="24405" xr:uid="{09224ADF-DC9E-470F-AE00-28E21D06F2FC}"/>
    <cellStyle name="Sisestus 11 5" xfId="24400" xr:uid="{A89E4E14-907B-493E-8A24-A9044CEF4386}"/>
    <cellStyle name="Sisestus 12" xfId="13045" xr:uid="{00000000-0005-0000-0000-0000FD340000}"/>
    <cellStyle name="Sisestus 12 2" xfId="13046" xr:uid="{00000000-0005-0000-0000-0000FE340000}"/>
    <cellStyle name="Sisestus 12 2 2" xfId="13047" xr:uid="{00000000-0005-0000-0000-0000FF340000}"/>
    <cellStyle name="Sisestus 12 2 2 2" xfId="24408" xr:uid="{683F8556-3E90-4AB4-8889-30F1027C3445}"/>
    <cellStyle name="Sisestus 12 2 3" xfId="13048" xr:uid="{00000000-0005-0000-0000-000000350000}"/>
    <cellStyle name="Sisestus 12 2 3 2" xfId="24409" xr:uid="{097DE205-D63B-462D-8DB7-2C3E40F7FEA3}"/>
    <cellStyle name="Sisestus 12 2 4" xfId="24407" xr:uid="{61510B27-689F-4983-9C50-609155D8F7D4}"/>
    <cellStyle name="Sisestus 12 3" xfId="13049" xr:uid="{00000000-0005-0000-0000-000001350000}"/>
    <cellStyle name="Sisestus 12 3 2" xfId="24410" xr:uid="{B0C7B0BB-60EB-4801-B079-80321DEA8D90}"/>
    <cellStyle name="Sisestus 12 4" xfId="13050" xr:uid="{00000000-0005-0000-0000-000002350000}"/>
    <cellStyle name="Sisestus 12 4 2" xfId="24411" xr:uid="{76D14F85-5297-4FA7-B338-BF4F5B4CEDE1}"/>
    <cellStyle name="Sisestus 12 5" xfId="24406" xr:uid="{50F79BF1-4AB0-482B-A882-8F77514F20FA}"/>
    <cellStyle name="Sisestus 13" xfId="13051" xr:uid="{00000000-0005-0000-0000-000003350000}"/>
    <cellStyle name="Sisestus 13 2" xfId="13052" xr:uid="{00000000-0005-0000-0000-000004350000}"/>
    <cellStyle name="Sisestus 13 2 2" xfId="13053" xr:uid="{00000000-0005-0000-0000-000005350000}"/>
    <cellStyle name="Sisestus 13 2 2 2" xfId="24414" xr:uid="{F2EE4B69-8D53-4CC8-820B-1DEFEC825356}"/>
    <cellStyle name="Sisestus 13 2 3" xfId="13054" xr:uid="{00000000-0005-0000-0000-000006350000}"/>
    <cellStyle name="Sisestus 13 2 3 2" xfId="24415" xr:uid="{71CC5D2A-A908-4594-B7D0-56DAD81287E9}"/>
    <cellStyle name="Sisestus 13 2 4" xfId="24413" xr:uid="{E00CD599-89FA-4679-B6B5-37929EBAA044}"/>
    <cellStyle name="Sisestus 13 3" xfId="13055" xr:uid="{00000000-0005-0000-0000-000007350000}"/>
    <cellStyle name="Sisestus 13 3 2" xfId="24416" xr:uid="{9BD94015-8E25-4302-A8A8-F87E17C99A51}"/>
    <cellStyle name="Sisestus 13 4" xfId="13056" xr:uid="{00000000-0005-0000-0000-000008350000}"/>
    <cellStyle name="Sisestus 13 4 2" xfId="24417" xr:uid="{F35DBE5A-F437-4CD7-9227-655CA0692955}"/>
    <cellStyle name="Sisestus 13 5" xfId="24412" xr:uid="{E6DEFED4-072E-419C-9C8D-AE108F1099C6}"/>
    <cellStyle name="Sisestus 14" xfId="13057" xr:uid="{00000000-0005-0000-0000-000009350000}"/>
    <cellStyle name="Sisestus 14 2" xfId="13058" xr:uid="{00000000-0005-0000-0000-00000A350000}"/>
    <cellStyle name="Sisestus 14 2 2" xfId="13059" xr:uid="{00000000-0005-0000-0000-00000B350000}"/>
    <cellStyle name="Sisestus 14 2 2 2" xfId="24420" xr:uid="{F99E7BE5-435C-4A39-A6C8-1DE405ADA468}"/>
    <cellStyle name="Sisestus 14 2 3" xfId="13060" xr:uid="{00000000-0005-0000-0000-00000C350000}"/>
    <cellStyle name="Sisestus 14 2 3 2" xfId="24421" xr:uid="{C4C3AE60-846A-4CB5-A25B-2F6C45463A4F}"/>
    <cellStyle name="Sisestus 14 2 4" xfId="24419" xr:uid="{5204D464-442D-4C54-99BC-91F90F4E22CD}"/>
    <cellStyle name="Sisestus 14 3" xfId="13061" xr:uid="{00000000-0005-0000-0000-00000D350000}"/>
    <cellStyle name="Sisestus 14 3 2" xfId="24422" xr:uid="{2664DA3A-0B23-47B5-B071-9ED1773FED88}"/>
    <cellStyle name="Sisestus 14 4" xfId="13062" xr:uid="{00000000-0005-0000-0000-00000E350000}"/>
    <cellStyle name="Sisestus 14 4 2" xfId="24423" xr:uid="{72A08D79-814E-4912-9726-3EF3F6B1E4CF}"/>
    <cellStyle name="Sisestus 14 5" xfId="24418" xr:uid="{BD10CF28-9A30-4A54-9A7A-7C81DA2B7249}"/>
    <cellStyle name="Sisestus 15" xfId="13063" xr:uid="{00000000-0005-0000-0000-00000F350000}"/>
    <cellStyle name="Sisestus 15 2" xfId="13064" xr:uid="{00000000-0005-0000-0000-000010350000}"/>
    <cellStyle name="Sisestus 15 2 2" xfId="13065" xr:uid="{00000000-0005-0000-0000-000011350000}"/>
    <cellStyle name="Sisestus 15 2 2 2" xfId="24426" xr:uid="{7B1C8B8C-298B-4AE4-84BA-67722C93F4B8}"/>
    <cellStyle name="Sisestus 15 2 3" xfId="13066" xr:uid="{00000000-0005-0000-0000-000012350000}"/>
    <cellStyle name="Sisestus 15 2 3 2" xfId="24427" xr:uid="{425C3C7B-852D-465D-88D1-8B30CDEAA9E8}"/>
    <cellStyle name="Sisestus 15 2 4" xfId="24425" xr:uid="{09D3364A-2605-4582-9EDD-1691EBBC8D7C}"/>
    <cellStyle name="Sisestus 15 3" xfId="13067" xr:uid="{00000000-0005-0000-0000-000013350000}"/>
    <cellStyle name="Sisestus 15 3 2" xfId="24428" xr:uid="{79D7DB42-662C-4246-9025-E90A2BADA899}"/>
    <cellStyle name="Sisestus 15 4" xfId="13068" xr:uid="{00000000-0005-0000-0000-000014350000}"/>
    <cellStyle name="Sisestus 15 4 2" xfId="24429" xr:uid="{FCD8349C-19A8-401F-A497-530EB557FCB6}"/>
    <cellStyle name="Sisestus 15 5" xfId="24424" xr:uid="{0CF2E60B-5EC7-48E6-A37A-7A20D05F5FDC}"/>
    <cellStyle name="Sisestus 16" xfId="13069" xr:uid="{00000000-0005-0000-0000-000015350000}"/>
    <cellStyle name="Sisestus 16 2" xfId="13070" xr:uid="{00000000-0005-0000-0000-000016350000}"/>
    <cellStyle name="Sisestus 16 2 2" xfId="13071" xr:uid="{00000000-0005-0000-0000-000017350000}"/>
    <cellStyle name="Sisestus 16 2 2 2" xfId="24432" xr:uid="{48697E25-4539-4AD1-A679-F5DC0A92B3A7}"/>
    <cellStyle name="Sisestus 16 2 3" xfId="13072" xr:uid="{00000000-0005-0000-0000-000018350000}"/>
    <cellStyle name="Sisestus 16 2 3 2" xfId="24433" xr:uid="{D58377D8-71E5-4092-891C-3FCB3D3D495E}"/>
    <cellStyle name="Sisestus 16 2 4" xfId="24431" xr:uid="{BAF0E9AB-478E-4E7E-8ABA-FEF279AE568F}"/>
    <cellStyle name="Sisestus 16 3" xfId="13073" xr:uid="{00000000-0005-0000-0000-000019350000}"/>
    <cellStyle name="Sisestus 16 3 2" xfId="24434" xr:uid="{DBA20695-9FB6-4038-A4C6-6720D7C27267}"/>
    <cellStyle name="Sisestus 16 4" xfId="13074" xr:uid="{00000000-0005-0000-0000-00001A350000}"/>
    <cellStyle name="Sisestus 16 4 2" xfId="24435" xr:uid="{7908D289-C418-44A1-8399-24C98053281A}"/>
    <cellStyle name="Sisestus 16 5" xfId="24430" xr:uid="{60ED40AE-762D-400F-8AF9-15CB82653965}"/>
    <cellStyle name="Sisestus 17" xfId="13075" xr:uid="{00000000-0005-0000-0000-00001B350000}"/>
    <cellStyle name="Sisestus 17 2" xfId="13076" xr:uid="{00000000-0005-0000-0000-00001C350000}"/>
    <cellStyle name="Sisestus 17 2 2" xfId="13077" xr:uid="{00000000-0005-0000-0000-00001D350000}"/>
    <cellStyle name="Sisestus 17 2 2 2" xfId="24438" xr:uid="{5E22794F-B039-492A-A616-4DE4655C4E40}"/>
    <cellStyle name="Sisestus 17 2 3" xfId="13078" xr:uid="{00000000-0005-0000-0000-00001E350000}"/>
    <cellStyle name="Sisestus 17 2 3 2" xfId="24439" xr:uid="{F033B0AA-0A34-4EBD-8D6F-05DB9DEBD947}"/>
    <cellStyle name="Sisestus 17 2 4" xfId="24437" xr:uid="{219A16E1-4D9D-4FC1-8961-5C62B1B735AB}"/>
    <cellStyle name="Sisestus 17 3" xfId="13079" xr:uid="{00000000-0005-0000-0000-00001F350000}"/>
    <cellStyle name="Sisestus 17 3 2" xfId="24440" xr:uid="{7F6B89BB-8562-4831-BE89-4D9FC15A0C18}"/>
    <cellStyle name="Sisestus 17 4" xfId="13080" xr:uid="{00000000-0005-0000-0000-000020350000}"/>
    <cellStyle name="Sisestus 17 4 2" xfId="24441" xr:uid="{7A002475-2FAF-4017-9D19-BDB0958C87B0}"/>
    <cellStyle name="Sisestus 17 5" xfId="24436" xr:uid="{24FE10FF-493D-4AD6-BBB0-48F4F0134567}"/>
    <cellStyle name="Sisestus 18" xfId="13081" xr:uid="{00000000-0005-0000-0000-000021350000}"/>
    <cellStyle name="Sisestus 18 2" xfId="13082" xr:uid="{00000000-0005-0000-0000-000022350000}"/>
    <cellStyle name="Sisestus 18 2 2" xfId="13083" xr:uid="{00000000-0005-0000-0000-000023350000}"/>
    <cellStyle name="Sisestus 18 2 2 2" xfId="24444" xr:uid="{D4EE3F7F-99B0-4C6A-B416-0B6FD60275C4}"/>
    <cellStyle name="Sisestus 18 2 3" xfId="13084" xr:uid="{00000000-0005-0000-0000-000024350000}"/>
    <cellStyle name="Sisestus 18 2 3 2" xfId="24445" xr:uid="{EBD68E82-21FA-42F0-8BD5-EA76A45229A4}"/>
    <cellStyle name="Sisestus 18 2 4" xfId="24443" xr:uid="{4EB58A7F-A3C5-4DC8-9768-6AEC97147A98}"/>
    <cellStyle name="Sisestus 18 3" xfId="13085" xr:uid="{00000000-0005-0000-0000-000025350000}"/>
    <cellStyle name="Sisestus 18 3 2" xfId="24446" xr:uid="{C3CFD726-486E-43DC-90CB-F8E2D8C010E2}"/>
    <cellStyle name="Sisestus 18 4" xfId="13086" xr:uid="{00000000-0005-0000-0000-000026350000}"/>
    <cellStyle name="Sisestus 18 4 2" xfId="24447" xr:uid="{346E68F9-828D-4CE5-BF0C-863610F4202B}"/>
    <cellStyle name="Sisestus 18 5" xfId="24442" xr:uid="{B10576F4-C16A-4081-8DE1-A51CB0B78953}"/>
    <cellStyle name="Sisestus 19" xfId="13087" xr:uid="{00000000-0005-0000-0000-000027350000}"/>
    <cellStyle name="Sisestus 19 2" xfId="13088" xr:uid="{00000000-0005-0000-0000-000028350000}"/>
    <cellStyle name="Sisestus 19 2 2" xfId="24449" xr:uid="{39CC5AA7-6B4C-4570-8352-8D6F7C026DAF}"/>
    <cellStyle name="Sisestus 19 3" xfId="13089" xr:uid="{00000000-0005-0000-0000-000029350000}"/>
    <cellStyle name="Sisestus 19 3 2" xfId="24450" xr:uid="{5A5A9F42-CF75-4217-A294-CF8B1022BA85}"/>
    <cellStyle name="Sisestus 19 4" xfId="24448" xr:uid="{7E87A315-2E94-4EA7-B703-CA39491F30C0}"/>
    <cellStyle name="Sisestus 2" xfId="13090" xr:uid="{00000000-0005-0000-0000-00002A350000}"/>
    <cellStyle name="Sisestus 2 2" xfId="13091" xr:uid="{00000000-0005-0000-0000-00002B350000}"/>
    <cellStyle name="Sisestus 2 2 2" xfId="13092" xr:uid="{00000000-0005-0000-0000-00002C350000}"/>
    <cellStyle name="Sisestus 2 2 2 2" xfId="24453" xr:uid="{D91840AD-A05E-43C9-B8DC-D04F2C8A5CB2}"/>
    <cellStyle name="Sisestus 2 2 3" xfId="13093" xr:uid="{00000000-0005-0000-0000-00002D350000}"/>
    <cellStyle name="Sisestus 2 2 3 2" xfId="24454" xr:uid="{343B04D6-BFD0-4D75-911C-0D142EC8D3A0}"/>
    <cellStyle name="Sisestus 2 2 4" xfId="24452" xr:uid="{B0DA0A31-CA5D-480F-B453-B10D049CE972}"/>
    <cellStyle name="Sisestus 2 3" xfId="13094" xr:uid="{00000000-0005-0000-0000-00002E350000}"/>
    <cellStyle name="Sisestus 2 3 2" xfId="13095" xr:uid="{00000000-0005-0000-0000-00002F350000}"/>
    <cellStyle name="Sisestus 2 3 2 2" xfId="24456" xr:uid="{4EFB5DC2-4856-492F-8324-8FEB53E3B82A}"/>
    <cellStyle name="Sisestus 2 3 3" xfId="13096" xr:uid="{00000000-0005-0000-0000-000030350000}"/>
    <cellStyle name="Sisestus 2 3 3 2" xfId="24457" xr:uid="{3DDA5B5C-7311-4F6B-B06A-13053D1D3329}"/>
    <cellStyle name="Sisestus 2 3 4" xfId="24455" xr:uid="{8B7D4DAA-6709-444B-8386-5F694040285C}"/>
    <cellStyle name="Sisestus 2 4" xfId="13097" xr:uid="{00000000-0005-0000-0000-000031350000}"/>
    <cellStyle name="Sisestus 2 4 2" xfId="24458" xr:uid="{5B524912-4965-4886-AC89-EED7CF0E16D1}"/>
    <cellStyle name="Sisestus 2 5" xfId="13098" xr:uid="{00000000-0005-0000-0000-000032350000}"/>
    <cellStyle name="Sisestus 2 5 2" xfId="24459" xr:uid="{4CF6930A-2D58-40FE-8142-814BDF2C7770}"/>
    <cellStyle name="Sisestus 2 6" xfId="15182" xr:uid="{00000000-0005-0000-0000-000033350000}"/>
    <cellStyle name="Sisestus 2 6 2" xfId="25874" xr:uid="{B95E8966-7368-4CAC-B5C0-6118A18397A3}"/>
    <cellStyle name="Sisestus 2 7" xfId="24451" xr:uid="{4054AF69-DA35-4816-84D2-B0E41594F55F}"/>
    <cellStyle name="Sisestus 20" xfId="13099" xr:uid="{00000000-0005-0000-0000-000034350000}"/>
    <cellStyle name="Sisestus 20 2" xfId="13100" xr:uid="{00000000-0005-0000-0000-000035350000}"/>
    <cellStyle name="Sisestus 20 2 2" xfId="24461" xr:uid="{1CCD2B1B-26C0-4DE1-8E72-2B15276C97AF}"/>
    <cellStyle name="Sisestus 20 3" xfId="13101" xr:uid="{00000000-0005-0000-0000-000036350000}"/>
    <cellStyle name="Sisestus 20 3 2" xfId="24462" xr:uid="{C9AF68FF-042F-4FE8-92C0-8815A527CE26}"/>
    <cellStyle name="Sisestus 20 4" xfId="24460" xr:uid="{CC0F5660-DF40-418A-A747-4A81561B97AD}"/>
    <cellStyle name="Sisestus 21" xfId="13102" xr:uid="{00000000-0005-0000-0000-000037350000}"/>
    <cellStyle name="Sisestus 21 2" xfId="24463" xr:uid="{84B899C0-E2E6-40A0-BA2C-EAAE7B1B4D4F}"/>
    <cellStyle name="Sisestus 22" xfId="13103" xr:uid="{00000000-0005-0000-0000-000038350000}"/>
    <cellStyle name="Sisestus 22 2" xfId="24464" xr:uid="{1A4D3784-5537-4ABA-8007-FA71FD61D6E5}"/>
    <cellStyle name="Sisestus 23" xfId="13104" xr:uid="{00000000-0005-0000-0000-000039350000}"/>
    <cellStyle name="Sisestus 23 2" xfId="24465" xr:uid="{AA4F10C4-D717-4CE6-AC29-09F4FE8AAF42}"/>
    <cellStyle name="Sisestus 24" xfId="13105" xr:uid="{00000000-0005-0000-0000-00003A350000}"/>
    <cellStyle name="Sisestus 24 2" xfId="24466" xr:uid="{81880674-4395-4FDC-BF27-771E27FEA9B5}"/>
    <cellStyle name="Sisestus 25" xfId="15053" xr:uid="{00000000-0005-0000-0000-00003B350000}"/>
    <cellStyle name="Sisestus 25 2" xfId="25782" xr:uid="{15E57837-A658-4528-A81A-3ABFC048AC6F}"/>
    <cellStyle name="Sisestus 26" xfId="24393" xr:uid="{CE1A9C60-5B2A-4413-B767-6AA38574B0A6}"/>
    <cellStyle name="Sisestus 3" xfId="13106" xr:uid="{00000000-0005-0000-0000-00003C350000}"/>
    <cellStyle name="Sisestus 3 2" xfId="13107" xr:uid="{00000000-0005-0000-0000-00003D350000}"/>
    <cellStyle name="Sisestus 3 2 2" xfId="13108" xr:uid="{00000000-0005-0000-0000-00003E350000}"/>
    <cellStyle name="Sisestus 3 2 2 2" xfId="24469" xr:uid="{1D37C314-C03F-4883-9F31-6511CD1B210B}"/>
    <cellStyle name="Sisestus 3 2 3" xfId="13109" xr:uid="{00000000-0005-0000-0000-00003F350000}"/>
    <cellStyle name="Sisestus 3 2 3 2" xfId="24470" xr:uid="{05ADD24E-AD25-4541-B104-E71E5D76F843}"/>
    <cellStyle name="Sisestus 3 2 4" xfId="24468" xr:uid="{FAD28F09-038B-47A0-8C3C-CDDD022E3079}"/>
    <cellStyle name="Sisestus 3 3" xfId="13110" xr:uid="{00000000-0005-0000-0000-000040350000}"/>
    <cellStyle name="Sisestus 3 3 2" xfId="24471" xr:uid="{EB8A390E-3999-4781-90FF-D6E16555E034}"/>
    <cellStyle name="Sisestus 3 4" xfId="13111" xr:uid="{00000000-0005-0000-0000-000041350000}"/>
    <cellStyle name="Sisestus 3 4 2" xfId="24472" xr:uid="{78C521DB-13E2-41A9-B2FB-CE04D7FC4D2F}"/>
    <cellStyle name="Sisestus 3 5" xfId="15183" xr:uid="{00000000-0005-0000-0000-000042350000}"/>
    <cellStyle name="Sisestus 3 5 2" xfId="25875" xr:uid="{A7293E68-DCBB-443C-AA44-ED2DD87F1A29}"/>
    <cellStyle name="Sisestus 3 6" xfId="24467" xr:uid="{BF50A757-4BDC-4652-B249-842F0B451E91}"/>
    <cellStyle name="Sisestus 4" xfId="13112" xr:uid="{00000000-0005-0000-0000-000043350000}"/>
    <cellStyle name="Sisestus 4 2" xfId="13113" xr:uid="{00000000-0005-0000-0000-000044350000}"/>
    <cellStyle name="Sisestus 4 2 2" xfId="13114" xr:uid="{00000000-0005-0000-0000-000045350000}"/>
    <cellStyle name="Sisestus 4 2 2 2" xfId="24475" xr:uid="{BA0F7D64-B768-4F88-9700-7C85754A11B7}"/>
    <cellStyle name="Sisestus 4 2 3" xfId="13115" xr:uid="{00000000-0005-0000-0000-000046350000}"/>
    <cellStyle name="Sisestus 4 2 3 2" xfId="24476" xr:uid="{30019B6F-D212-4124-A54B-699EF461A5E7}"/>
    <cellStyle name="Sisestus 4 2 4" xfId="24474" xr:uid="{591A8DC0-19FF-4BFA-AD04-C1D9F19B11FF}"/>
    <cellStyle name="Sisestus 4 3" xfId="13116" xr:uid="{00000000-0005-0000-0000-000047350000}"/>
    <cellStyle name="Sisestus 4 3 2" xfId="24477" xr:uid="{42FCB5C1-5D7A-43BA-B272-F3EFF031A060}"/>
    <cellStyle name="Sisestus 4 4" xfId="13117" xr:uid="{00000000-0005-0000-0000-000048350000}"/>
    <cellStyle name="Sisestus 4 4 2" xfId="24478" xr:uid="{0CDD8337-1C03-475C-BC5B-41E0D8D8EBF0}"/>
    <cellStyle name="Sisestus 4 5" xfId="24473" xr:uid="{F1AACD15-B4BE-422C-A011-681E32785608}"/>
    <cellStyle name="Sisestus 5" xfId="13118" xr:uid="{00000000-0005-0000-0000-000049350000}"/>
    <cellStyle name="Sisestus 5 2" xfId="13119" xr:uid="{00000000-0005-0000-0000-00004A350000}"/>
    <cellStyle name="Sisestus 5 2 2" xfId="13120" xr:uid="{00000000-0005-0000-0000-00004B350000}"/>
    <cellStyle name="Sisestus 5 2 2 2" xfId="24481" xr:uid="{94789B09-852D-462C-921C-8ECC538F56CA}"/>
    <cellStyle name="Sisestus 5 2 3" xfId="13121" xr:uid="{00000000-0005-0000-0000-00004C350000}"/>
    <cellStyle name="Sisestus 5 2 3 2" xfId="24482" xr:uid="{E94FD193-71AB-4C60-8F34-FBC1551DE34B}"/>
    <cellStyle name="Sisestus 5 2 4" xfId="24480" xr:uid="{D2EC8BC6-5F12-4CE9-976E-A54D4B1CE123}"/>
    <cellStyle name="Sisestus 5 3" xfId="13122" xr:uid="{00000000-0005-0000-0000-00004D350000}"/>
    <cellStyle name="Sisestus 5 3 2" xfId="24483" xr:uid="{3DDF23D1-AF21-4881-A6F8-B88F5CFFDF05}"/>
    <cellStyle name="Sisestus 5 4" xfId="13123" xr:uid="{00000000-0005-0000-0000-00004E350000}"/>
    <cellStyle name="Sisestus 5 4 2" xfId="24484" xr:uid="{E8F38E49-6218-42B1-B389-F9A21109AAA3}"/>
    <cellStyle name="Sisestus 5 5" xfId="24479" xr:uid="{9072533B-F55D-4705-B396-20919E6FB7B7}"/>
    <cellStyle name="Sisestus 6" xfId="13124" xr:uid="{00000000-0005-0000-0000-00004F350000}"/>
    <cellStyle name="Sisestus 6 2" xfId="13125" xr:uid="{00000000-0005-0000-0000-000050350000}"/>
    <cellStyle name="Sisestus 6 2 2" xfId="13126" xr:uid="{00000000-0005-0000-0000-000051350000}"/>
    <cellStyle name="Sisestus 6 2 2 2" xfId="24487" xr:uid="{D8C002AD-FF1F-4CA1-BBD9-48AEBDE06BBB}"/>
    <cellStyle name="Sisestus 6 2 3" xfId="13127" xr:uid="{00000000-0005-0000-0000-000052350000}"/>
    <cellStyle name="Sisestus 6 2 3 2" xfId="24488" xr:uid="{BE6D7014-A8B6-433D-82CA-129265214EAA}"/>
    <cellStyle name="Sisestus 6 2 4" xfId="24486" xr:uid="{6DB6F541-8A03-4D3D-8BAD-9655E6AF6BEF}"/>
    <cellStyle name="Sisestus 6 3" xfId="13128" xr:uid="{00000000-0005-0000-0000-000053350000}"/>
    <cellStyle name="Sisestus 6 3 2" xfId="24489" xr:uid="{649ABC81-6DEA-4833-B67D-D44C4D00D39E}"/>
    <cellStyle name="Sisestus 6 4" xfId="13129" xr:uid="{00000000-0005-0000-0000-000054350000}"/>
    <cellStyle name="Sisestus 6 4 2" xfId="24490" xr:uid="{C7F49FAF-D049-4A07-8AC6-944B640B896E}"/>
    <cellStyle name="Sisestus 6 5" xfId="24485" xr:uid="{14957192-1CE0-489A-8534-1CCC7BF5D200}"/>
    <cellStyle name="Sisestus 7" xfId="13130" xr:uid="{00000000-0005-0000-0000-000055350000}"/>
    <cellStyle name="Sisestus 7 2" xfId="13131" xr:uid="{00000000-0005-0000-0000-000056350000}"/>
    <cellStyle name="Sisestus 7 2 2" xfId="13132" xr:uid="{00000000-0005-0000-0000-000057350000}"/>
    <cellStyle name="Sisestus 7 2 2 2" xfId="24493" xr:uid="{9CEABAFA-725C-4C02-958B-0EA7D1F8CF42}"/>
    <cellStyle name="Sisestus 7 2 3" xfId="13133" xr:uid="{00000000-0005-0000-0000-000058350000}"/>
    <cellStyle name="Sisestus 7 2 3 2" xfId="24494" xr:uid="{758038E8-00EB-446E-91DD-BE778FB64217}"/>
    <cellStyle name="Sisestus 7 2 4" xfId="24492" xr:uid="{1D01E169-42B7-4945-903B-022E62F61961}"/>
    <cellStyle name="Sisestus 7 3" xfId="13134" xr:uid="{00000000-0005-0000-0000-000059350000}"/>
    <cellStyle name="Sisestus 7 3 2" xfId="24495" xr:uid="{04E91E91-1778-4712-BFAD-27CF752FFDF3}"/>
    <cellStyle name="Sisestus 7 4" xfId="13135" xr:uid="{00000000-0005-0000-0000-00005A350000}"/>
    <cellStyle name="Sisestus 7 4 2" xfId="24496" xr:uid="{AB7D6774-5D0B-44DD-AA82-91FD477B065A}"/>
    <cellStyle name="Sisestus 7 5" xfId="24491" xr:uid="{CD1D5ABF-B767-4206-853D-1D7A96619A31}"/>
    <cellStyle name="Sisestus 8" xfId="13136" xr:uid="{00000000-0005-0000-0000-00005B350000}"/>
    <cellStyle name="Sisestus 8 2" xfId="13137" xr:uid="{00000000-0005-0000-0000-00005C350000}"/>
    <cellStyle name="Sisestus 8 2 2" xfId="13138" xr:uid="{00000000-0005-0000-0000-00005D350000}"/>
    <cellStyle name="Sisestus 8 2 2 2" xfId="24499" xr:uid="{5B5E0D07-29B8-4EA7-8849-A4E90F345019}"/>
    <cellStyle name="Sisestus 8 2 3" xfId="13139" xr:uid="{00000000-0005-0000-0000-00005E350000}"/>
    <cellStyle name="Sisestus 8 2 3 2" xfId="24500" xr:uid="{D761DEE7-260D-4EA2-ADAA-6B8E63F20880}"/>
    <cellStyle name="Sisestus 8 2 4" xfId="24498" xr:uid="{6474F03F-542A-4263-82F4-0F2B4F096766}"/>
    <cellStyle name="Sisestus 8 3" xfId="13140" xr:uid="{00000000-0005-0000-0000-00005F350000}"/>
    <cellStyle name="Sisestus 8 3 2" xfId="24501" xr:uid="{67070068-9BA5-4216-9A8C-3D46B2F02B43}"/>
    <cellStyle name="Sisestus 8 4" xfId="13141" xr:uid="{00000000-0005-0000-0000-000060350000}"/>
    <cellStyle name="Sisestus 8 4 2" xfId="24502" xr:uid="{389F2771-C05C-40A6-9FE5-971C4F7B5055}"/>
    <cellStyle name="Sisestus 8 5" xfId="24497" xr:uid="{0CD6E0DF-43B1-4CC4-9B0E-8F1CC7DAD3C2}"/>
    <cellStyle name="Sisestus 9" xfId="13142" xr:uid="{00000000-0005-0000-0000-000061350000}"/>
    <cellStyle name="Sisestus 9 2" xfId="13143" xr:uid="{00000000-0005-0000-0000-000062350000}"/>
    <cellStyle name="Sisestus 9 2 2" xfId="13144" xr:uid="{00000000-0005-0000-0000-000063350000}"/>
    <cellStyle name="Sisestus 9 2 2 2" xfId="24505" xr:uid="{0352CEEA-02F7-4C5C-A45B-2AA25CAC496E}"/>
    <cellStyle name="Sisestus 9 2 3" xfId="13145" xr:uid="{00000000-0005-0000-0000-000064350000}"/>
    <cellStyle name="Sisestus 9 2 3 2" xfId="24506" xr:uid="{4B45EF3A-F76D-4633-9E7F-A955EF42E670}"/>
    <cellStyle name="Sisestus 9 2 4" xfId="24504" xr:uid="{81887BA1-20DB-4FF3-8895-AAB2830CDA60}"/>
    <cellStyle name="Sisestus 9 3" xfId="13146" xr:uid="{00000000-0005-0000-0000-000065350000}"/>
    <cellStyle name="Sisestus 9 3 2" xfId="24507" xr:uid="{58CB9D7D-2AAF-49B8-A759-3E9C4845A4E7}"/>
    <cellStyle name="Sisestus 9 4" xfId="13147" xr:uid="{00000000-0005-0000-0000-000066350000}"/>
    <cellStyle name="Sisestus 9 4 2" xfId="24508" xr:uid="{D7A6B0A4-EFF7-4227-B460-F2D3EB3B435A}"/>
    <cellStyle name="Sisestus 9 5" xfId="24503" xr:uid="{167F84BB-E6A3-4D96-ABDE-3A00C70A75D8}"/>
    <cellStyle name="Skaičiavimas" xfId="13148" xr:uid="{00000000-0005-0000-0000-000067350000}"/>
    <cellStyle name="Skaičiavimas 10" xfId="13149" xr:uid="{00000000-0005-0000-0000-000068350000}"/>
    <cellStyle name="Skaičiavimas 10 2" xfId="13150" xr:uid="{00000000-0005-0000-0000-000069350000}"/>
    <cellStyle name="Skaičiavimas 10 2 2" xfId="13151" xr:uid="{00000000-0005-0000-0000-00006A350000}"/>
    <cellStyle name="Skaičiavimas 10 2 2 2" xfId="24512" xr:uid="{4CF8A3C3-5F07-4ECA-8D7E-4CA29A1D1FA2}"/>
    <cellStyle name="Skaičiavimas 10 2 3" xfId="13152" xr:uid="{00000000-0005-0000-0000-00006B350000}"/>
    <cellStyle name="Skaičiavimas 10 2 3 2" xfId="24513" xr:uid="{70878695-8E06-465F-9716-58E83B264CF2}"/>
    <cellStyle name="Skaičiavimas 10 2 4" xfId="24511" xr:uid="{5B4AF1B4-1790-41C8-9AC9-8DC2840577EF}"/>
    <cellStyle name="Skaičiavimas 10 3" xfId="13153" xr:uid="{00000000-0005-0000-0000-00006C350000}"/>
    <cellStyle name="Skaičiavimas 10 3 2" xfId="24514" xr:uid="{32EE773B-6F62-4D44-9277-0344737DB16A}"/>
    <cellStyle name="Skaičiavimas 10 4" xfId="13154" xr:uid="{00000000-0005-0000-0000-00006D350000}"/>
    <cellStyle name="Skaičiavimas 10 4 2" xfId="24515" xr:uid="{3FEB49EB-B8C2-4E7E-A1F3-D36F77210DDF}"/>
    <cellStyle name="Skaičiavimas 10 5" xfId="24510" xr:uid="{39F45302-6983-4E5C-8058-7A6346093E48}"/>
    <cellStyle name="Skaičiavimas 11" xfId="13155" xr:uid="{00000000-0005-0000-0000-00006E350000}"/>
    <cellStyle name="Skaičiavimas 11 2" xfId="13156" xr:uid="{00000000-0005-0000-0000-00006F350000}"/>
    <cellStyle name="Skaičiavimas 11 2 2" xfId="13157" xr:uid="{00000000-0005-0000-0000-000070350000}"/>
    <cellStyle name="Skaičiavimas 11 2 2 2" xfId="24518" xr:uid="{CE19AA49-7F60-4BA5-84A1-A5C8B57101EE}"/>
    <cellStyle name="Skaičiavimas 11 2 3" xfId="13158" xr:uid="{00000000-0005-0000-0000-000071350000}"/>
    <cellStyle name="Skaičiavimas 11 2 3 2" xfId="24519" xr:uid="{5A2BBFFE-5AE4-4140-89AC-D87BB13B5F1F}"/>
    <cellStyle name="Skaičiavimas 11 2 4" xfId="24517" xr:uid="{A92A5D18-3F21-4B94-8E07-158F3BF4F7AB}"/>
    <cellStyle name="Skaičiavimas 11 3" xfId="13159" xr:uid="{00000000-0005-0000-0000-000072350000}"/>
    <cellStyle name="Skaičiavimas 11 3 2" xfId="24520" xr:uid="{10FE3F91-4F92-43B0-8F5E-2F7C290986F2}"/>
    <cellStyle name="Skaičiavimas 11 4" xfId="13160" xr:uid="{00000000-0005-0000-0000-000073350000}"/>
    <cellStyle name="Skaičiavimas 11 4 2" xfId="24521" xr:uid="{4BD5DA3A-1EE0-460A-A885-49A0F0C5CC73}"/>
    <cellStyle name="Skaičiavimas 11 5" xfId="24516" xr:uid="{0DBDB342-78C1-4ECF-A7D6-A177F080332A}"/>
    <cellStyle name="Skaičiavimas 12" xfId="13161" xr:uid="{00000000-0005-0000-0000-000074350000}"/>
    <cellStyle name="Skaičiavimas 12 2" xfId="13162" xr:uid="{00000000-0005-0000-0000-000075350000}"/>
    <cellStyle name="Skaičiavimas 12 2 2" xfId="13163" xr:uid="{00000000-0005-0000-0000-000076350000}"/>
    <cellStyle name="Skaičiavimas 12 2 2 2" xfId="24524" xr:uid="{5A4FFDC8-F278-4E6D-911B-2D850483A726}"/>
    <cellStyle name="Skaičiavimas 12 2 3" xfId="13164" xr:uid="{00000000-0005-0000-0000-000077350000}"/>
    <cellStyle name="Skaičiavimas 12 2 3 2" xfId="24525" xr:uid="{519C32D8-D3A3-48D0-90F3-D327B3BF1DB6}"/>
    <cellStyle name="Skaičiavimas 12 2 4" xfId="24523" xr:uid="{EEFD73F4-233E-48B6-A036-B5576AB2F21D}"/>
    <cellStyle name="Skaičiavimas 12 3" xfId="13165" xr:uid="{00000000-0005-0000-0000-000078350000}"/>
    <cellStyle name="Skaičiavimas 12 3 2" xfId="24526" xr:uid="{D6075246-B2E7-468A-A123-85279A182669}"/>
    <cellStyle name="Skaičiavimas 12 4" xfId="13166" xr:uid="{00000000-0005-0000-0000-000079350000}"/>
    <cellStyle name="Skaičiavimas 12 4 2" xfId="24527" xr:uid="{3E8D0E65-C7AB-42FF-9915-CDC14AD20AF3}"/>
    <cellStyle name="Skaičiavimas 12 5" xfId="24522" xr:uid="{10D9C3E7-61C5-4AF9-A961-712368BE8AA6}"/>
    <cellStyle name="Skaičiavimas 13" xfId="13167" xr:uid="{00000000-0005-0000-0000-00007A350000}"/>
    <cellStyle name="Skaičiavimas 13 2" xfId="13168" xr:uid="{00000000-0005-0000-0000-00007B350000}"/>
    <cellStyle name="Skaičiavimas 13 2 2" xfId="13169" xr:uid="{00000000-0005-0000-0000-00007C350000}"/>
    <cellStyle name="Skaičiavimas 13 2 2 2" xfId="24530" xr:uid="{B685D6D5-55D6-4ED3-A693-F1ED5C5899F5}"/>
    <cellStyle name="Skaičiavimas 13 2 3" xfId="13170" xr:uid="{00000000-0005-0000-0000-00007D350000}"/>
    <cellStyle name="Skaičiavimas 13 2 3 2" xfId="24531" xr:uid="{9E975B9D-0AF5-4837-B8C7-0108FDF492ED}"/>
    <cellStyle name="Skaičiavimas 13 2 4" xfId="24529" xr:uid="{6D6B6AD2-4AA0-4DED-B247-959402ACE675}"/>
    <cellStyle name="Skaičiavimas 13 3" xfId="13171" xr:uid="{00000000-0005-0000-0000-00007E350000}"/>
    <cellStyle name="Skaičiavimas 13 3 2" xfId="24532" xr:uid="{A7D6391B-607E-4B83-8128-A00DA768F561}"/>
    <cellStyle name="Skaičiavimas 13 4" xfId="13172" xr:uid="{00000000-0005-0000-0000-00007F350000}"/>
    <cellStyle name="Skaičiavimas 13 4 2" xfId="24533" xr:uid="{CC6C8464-6629-4027-A2E1-EA04F3EA92B5}"/>
    <cellStyle name="Skaičiavimas 13 5" xfId="24528" xr:uid="{D7CA2153-5B0F-427E-8279-F6A6F056167D}"/>
    <cellStyle name="Skaičiavimas 14" xfId="13173" xr:uid="{00000000-0005-0000-0000-000080350000}"/>
    <cellStyle name="Skaičiavimas 14 2" xfId="13174" xr:uid="{00000000-0005-0000-0000-000081350000}"/>
    <cellStyle name="Skaičiavimas 14 2 2" xfId="13175" xr:uid="{00000000-0005-0000-0000-000082350000}"/>
    <cellStyle name="Skaičiavimas 14 2 2 2" xfId="24536" xr:uid="{67A4CE76-1CDA-40CE-942E-4DA148A0D3B3}"/>
    <cellStyle name="Skaičiavimas 14 2 3" xfId="13176" xr:uid="{00000000-0005-0000-0000-000083350000}"/>
    <cellStyle name="Skaičiavimas 14 2 3 2" xfId="24537" xr:uid="{D6267F9C-F3CD-4CC4-B8F9-44D394B9CC98}"/>
    <cellStyle name="Skaičiavimas 14 2 4" xfId="24535" xr:uid="{76770258-12A4-4B46-BDDA-20DD66A7274D}"/>
    <cellStyle name="Skaičiavimas 14 3" xfId="13177" xr:uid="{00000000-0005-0000-0000-000084350000}"/>
    <cellStyle name="Skaičiavimas 14 3 2" xfId="24538" xr:uid="{C5FEA258-DC6D-403D-A6B5-A0979365638E}"/>
    <cellStyle name="Skaičiavimas 14 4" xfId="13178" xr:uid="{00000000-0005-0000-0000-000085350000}"/>
    <cellStyle name="Skaičiavimas 14 4 2" xfId="24539" xr:uid="{3A20E3EE-164B-4F05-93F7-23EEF77C84D1}"/>
    <cellStyle name="Skaičiavimas 14 5" xfId="24534" xr:uid="{F6FD6A4B-92C2-4D7E-816D-4CBCFF003EC7}"/>
    <cellStyle name="Skaičiavimas 15" xfId="13179" xr:uid="{00000000-0005-0000-0000-000086350000}"/>
    <cellStyle name="Skaičiavimas 15 2" xfId="13180" xr:uid="{00000000-0005-0000-0000-000087350000}"/>
    <cellStyle name="Skaičiavimas 15 2 2" xfId="13181" xr:uid="{00000000-0005-0000-0000-000088350000}"/>
    <cellStyle name="Skaičiavimas 15 2 2 2" xfId="24542" xr:uid="{53DE825A-3F50-4DBE-84C4-90C769D44474}"/>
    <cellStyle name="Skaičiavimas 15 2 3" xfId="13182" xr:uid="{00000000-0005-0000-0000-000089350000}"/>
    <cellStyle name="Skaičiavimas 15 2 3 2" xfId="24543" xr:uid="{83D40179-608F-4376-81BD-C3F40EAAE5EE}"/>
    <cellStyle name="Skaičiavimas 15 2 4" xfId="24541" xr:uid="{4FCB2C4F-EDB8-4432-8395-EF04F3EC2B25}"/>
    <cellStyle name="Skaičiavimas 15 3" xfId="13183" xr:uid="{00000000-0005-0000-0000-00008A350000}"/>
    <cellStyle name="Skaičiavimas 15 3 2" xfId="24544" xr:uid="{FF2F8C94-5FBA-4F99-AEBA-B64670510A60}"/>
    <cellStyle name="Skaičiavimas 15 4" xfId="13184" xr:uid="{00000000-0005-0000-0000-00008B350000}"/>
    <cellStyle name="Skaičiavimas 15 4 2" xfId="24545" xr:uid="{2EAD4853-D51E-4743-AC56-6A96EE1E1DCA}"/>
    <cellStyle name="Skaičiavimas 15 5" xfId="24540" xr:uid="{27183163-7514-4E49-B91C-A1C5C8932AC6}"/>
    <cellStyle name="Skaičiavimas 16" xfId="13185" xr:uid="{00000000-0005-0000-0000-00008C350000}"/>
    <cellStyle name="Skaičiavimas 16 2" xfId="13186" xr:uid="{00000000-0005-0000-0000-00008D350000}"/>
    <cellStyle name="Skaičiavimas 16 2 2" xfId="13187" xr:uid="{00000000-0005-0000-0000-00008E350000}"/>
    <cellStyle name="Skaičiavimas 16 2 2 2" xfId="24548" xr:uid="{EEDAE3CD-1851-4AA3-AA5C-F51636626A32}"/>
    <cellStyle name="Skaičiavimas 16 2 3" xfId="13188" xr:uid="{00000000-0005-0000-0000-00008F350000}"/>
    <cellStyle name="Skaičiavimas 16 2 3 2" xfId="24549" xr:uid="{E96EB915-9745-41D8-A33A-626B3882B992}"/>
    <cellStyle name="Skaičiavimas 16 2 4" xfId="24547" xr:uid="{63092A29-894C-4DEF-96BA-8E3D717ED94D}"/>
    <cellStyle name="Skaičiavimas 16 3" xfId="13189" xr:uid="{00000000-0005-0000-0000-000090350000}"/>
    <cellStyle name="Skaičiavimas 16 3 2" xfId="24550" xr:uid="{DAB9E9E3-0546-4012-B31D-9D17B2CCF7CC}"/>
    <cellStyle name="Skaičiavimas 16 4" xfId="13190" xr:uid="{00000000-0005-0000-0000-000091350000}"/>
    <cellStyle name="Skaičiavimas 16 4 2" xfId="24551" xr:uid="{8DBA1D67-1A75-46FD-8111-34652709D20A}"/>
    <cellStyle name="Skaičiavimas 16 5" xfId="24546" xr:uid="{303348C4-31F4-4E68-9572-3DA64EAFA340}"/>
    <cellStyle name="Skaičiavimas 17" xfId="13191" xr:uid="{00000000-0005-0000-0000-000092350000}"/>
    <cellStyle name="Skaičiavimas 17 2" xfId="13192" xr:uid="{00000000-0005-0000-0000-000093350000}"/>
    <cellStyle name="Skaičiavimas 17 2 2" xfId="13193" xr:uid="{00000000-0005-0000-0000-000094350000}"/>
    <cellStyle name="Skaičiavimas 17 2 2 2" xfId="24554" xr:uid="{217EDF07-59E2-484C-B2BE-904C6A333B4F}"/>
    <cellStyle name="Skaičiavimas 17 2 3" xfId="13194" xr:uid="{00000000-0005-0000-0000-000095350000}"/>
    <cellStyle name="Skaičiavimas 17 2 3 2" xfId="24555" xr:uid="{E6005680-3DAF-4069-B084-FCE0DEAB0B35}"/>
    <cellStyle name="Skaičiavimas 17 2 4" xfId="24553" xr:uid="{15D690C4-A029-4F87-903F-F161B9D5F948}"/>
    <cellStyle name="Skaičiavimas 17 3" xfId="13195" xr:uid="{00000000-0005-0000-0000-000096350000}"/>
    <cellStyle name="Skaičiavimas 17 3 2" xfId="24556" xr:uid="{32A4CCE4-923F-47CF-8A7F-58C936403400}"/>
    <cellStyle name="Skaičiavimas 17 4" xfId="13196" xr:uid="{00000000-0005-0000-0000-000097350000}"/>
    <cellStyle name="Skaičiavimas 17 4 2" xfId="24557" xr:uid="{C963BCC6-45DF-40C1-A991-7BCE6B9A5173}"/>
    <cellStyle name="Skaičiavimas 17 5" xfId="24552" xr:uid="{0E20C65C-9EBC-4526-9539-C15B9A654025}"/>
    <cellStyle name="Skaičiavimas 18" xfId="13197" xr:uid="{00000000-0005-0000-0000-000098350000}"/>
    <cellStyle name="Skaičiavimas 18 2" xfId="13198" xr:uid="{00000000-0005-0000-0000-000099350000}"/>
    <cellStyle name="Skaičiavimas 18 2 2" xfId="13199" xr:uid="{00000000-0005-0000-0000-00009A350000}"/>
    <cellStyle name="Skaičiavimas 18 2 2 2" xfId="24560" xr:uid="{8818BFD1-76D4-4A02-871F-525DE235CCDA}"/>
    <cellStyle name="Skaičiavimas 18 2 3" xfId="13200" xr:uid="{00000000-0005-0000-0000-00009B350000}"/>
    <cellStyle name="Skaičiavimas 18 2 3 2" xfId="24561" xr:uid="{EFAAA8F2-05D5-40DB-BEFB-D025DA9FA392}"/>
    <cellStyle name="Skaičiavimas 18 2 4" xfId="24559" xr:uid="{672686B2-7066-41C4-B8D3-A244CFB730CF}"/>
    <cellStyle name="Skaičiavimas 18 3" xfId="13201" xr:uid="{00000000-0005-0000-0000-00009C350000}"/>
    <cellStyle name="Skaičiavimas 18 3 2" xfId="24562" xr:uid="{07BDEB42-E8BE-43FA-9E9D-444D5B1BEFFD}"/>
    <cellStyle name="Skaičiavimas 18 4" xfId="13202" xr:uid="{00000000-0005-0000-0000-00009D350000}"/>
    <cellStyle name="Skaičiavimas 18 4 2" xfId="24563" xr:uid="{C2B51C1B-451B-4520-99FD-67CDE223C729}"/>
    <cellStyle name="Skaičiavimas 18 5" xfId="24558" xr:uid="{464DFAA7-EAF6-4AE7-B83B-F1E5B4BA0221}"/>
    <cellStyle name="Skaičiavimas 19" xfId="13203" xr:uid="{00000000-0005-0000-0000-00009E350000}"/>
    <cellStyle name="Skaičiavimas 19 2" xfId="13204" xr:uid="{00000000-0005-0000-0000-00009F350000}"/>
    <cellStyle name="Skaičiavimas 19 2 2" xfId="24565" xr:uid="{9670DA07-21FE-4297-BC43-C8A81F81D368}"/>
    <cellStyle name="Skaičiavimas 19 3" xfId="13205" xr:uid="{00000000-0005-0000-0000-0000A0350000}"/>
    <cellStyle name="Skaičiavimas 19 3 2" xfId="24566" xr:uid="{40B59F07-1212-4705-98E0-38F79E6D0AF3}"/>
    <cellStyle name="Skaičiavimas 19 4" xfId="24564" xr:uid="{4E9AA3FC-0027-4448-A09F-49B055F4C2ED}"/>
    <cellStyle name="Skaičiavimas 2" xfId="13206" xr:uid="{00000000-0005-0000-0000-0000A1350000}"/>
    <cellStyle name="Skaičiavimas 2 2" xfId="13207" xr:uid="{00000000-0005-0000-0000-0000A2350000}"/>
    <cellStyle name="Skaičiavimas 2 2 2" xfId="13208" xr:uid="{00000000-0005-0000-0000-0000A3350000}"/>
    <cellStyle name="Skaičiavimas 2 2 2 2" xfId="24569" xr:uid="{562F03A4-8D6E-476E-9F38-99D46D869513}"/>
    <cellStyle name="Skaičiavimas 2 2 3" xfId="13209" xr:uid="{00000000-0005-0000-0000-0000A4350000}"/>
    <cellStyle name="Skaičiavimas 2 2 3 2" xfId="24570" xr:uid="{EEF337E1-9B10-4E14-A6D8-8183B8206364}"/>
    <cellStyle name="Skaičiavimas 2 2 4" xfId="24568" xr:uid="{1C2ECCD3-8524-49AC-8BFD-2C255536C01A}"/>
    <cellStyle name="Skaičiavimas 2 3" xfId="13210" xr:uid="{00000000-0005-0000-0000-0000A5350000}"/>
    <cellStyle name="Skaičiavimas 2 3 2" xfId="24571" xr:uid="{0DBAD9F4-63F6-460A-904F-792DAAE788A8}"/>
    <cellStyle name="Skaičiavimas 2 4" xfId="13211" xr:uid="{00000000-0005-0000-0000-0000A6350000}"/>
    <cellStyle name="Skaičiavimas 2 4 2" xfId="24572" xr:uid="{E49E07AE-2A6D-4A62-B3E4-CFCB094C3B94}"/>
    <cellStyle name="Skaičiavimas 2 5" xfId="24567" xr:uid="{1240AEF4-9BEF-457A-BDD3-A2F57FD8ECC3}"/>
    <cellStyle name="Skaičiavimas 20" xfId="13212" xr:uid="{00000000-0005-0000-0000-0000A7350000}"/>
    <cellStyle name="Skaičiavimas 20 2" xfId="24573" xr:uid="{0D5B02C2-3419-4127-9CC7-2115837B2E5C}"/>
    <cellStyle name="Skaičiavimas 21" xfId="13213" xr:uid="{00000000-0005-0000-0000-0000A8350000}"/>
    <cellStyle name="Skaičiavimas 21 2" xfId="24574" xr:uid="{EEB98FC0-124D-439A-B1A3-5EB5C3437A5E}"/>
    <cellStyle name="Skaičiavimas 22" xfId="13214" xr:uid="{00000000-0005-0000-0000-0000A9350000}"/>
    <cellStyle name="Skaičiavimas 22 2" xfId="24575" xr:uid="{E4D77E41-6555-4FAF-A9DB-1E44CC024AEB}"/>
    <cellStyle name="Skaičiavimas 23" xfId="13215" xr:uid="{00000000-0005-0000-0000-0000AA350000}"/>
    <cellStyle name="Skaičiavimas 23 2" xfId="24576" xr:uid="{DE4FEC0A-0995-4381-BBAE-61937662AB03}"/>
    <cellStyle name="Skaičiavimas 24" xfId="15054" xr:uid="{00000000-0005-0000-0000-0000AB350000}"/>
    <cellStyle name="Skaičiavimas 24 2" xfId="25783" xr:uid="{8C5338FA-90F1-4C50-B034-C357E5B7DB4D}"/>
    <cellStyle name="Skaičiavimas 25" xfId="24509" xr:uid="{5D758B37-49D9-45C8-8FF5-7DE8F5BE855F}"/>
    <cellStyle name="Skaičiavimas 3" xfId="13216" xr:uid="{00000000-0005-0000-0000-0000AC350000}"/>
    <cellStyle name="Skaičiavimas 3 2" xfId="13217" xr:uid="{00000000-0005-0000-0000-0000AD350000}"/>
    <cellStyle name="Skaičiavimas 3 2 2" xfId="13218" xr:uid="{00000000-0005-0000-0000-0000AE350000}"/>
    <cellStyle name="Skaičiavimas 3 2 2 2" xfId="24579" xr:uid="{70022AE1-053D-4D5E-885F-D34CDB936F67}"/>
    <cellStyle name="Skaičiavimas 3 2 3" xfId="13219" xr:uid="{00000000-0005-0000-0000-0000AF350000}"/>
    <cellStyle name="Skaičiavimas 3 2 3 2" xfId="24580" xr:uid="{2E7AFBAD-FC54-42FC-86A9-265AAD72CDA9}"/>
    <cellStyle name="Skaičiavimas 3 2 4" xfId="24578" xr:uid="{55F1BDD7-EF13-4188-BCEB-2BCCD5F2C2D0}"/>
    <cellStyle name="Skaičiavimas 3 3" xfId="13220" xr:uid="{00000000-0005-0000-0000-0000B0350000}"/>
    <cellStyle name="Skaičiavimas 3 3 2" xfId="24581" xr:uid="{015CD188-C9CD-42DF-9BF1-61E2EBDBF6D1}"/>
    <cellStyle name="Skaičiavimas 3 4" xfId="13221" xr:uid="{00000000-0005-0000-0000-0000B1350000}"/>
    <cellStyle name="Skaičiavimas 3 4 2" xfId="24582" xr:uid="{B2D15732-6DA9-4124-A063-F8BC985C31C1}"/>
    <cellStyle name="Skaičiavimas 3 5" xfId="24577" xr:uid="{CF03E9BC-6995-4544-9C9B-5531EF925528}"/>
    <cellStyle name="Skaičiavimas 4" xfId="13222" xr:uid="{00000000-0005-0000-0000-0000B2350000}"/>
    <cellStyle name="Skaičiavimas 4 2" xfId="13223" xr:uid="{00000000-0005-0000-0000-0000B3350000}"/>
    <cellStyle name="Skaičiavimas 4 2 2" xfId="13224" xr:uid="{00000000-0005-0000-0000-0000B4350000}"/>
    <cellStyle name="Skaičiavimas 4 2 2 2" xfId="24585" xr:uid="{16C2A1F3-7E6C-49F0-8F76-592F90286FCD}"/>
    <cellStyle name="Skaičiavimas 4 2 3" xfId="13225" xr:uid="{00000000-0005-0000-0000-0000B5350000}"/>
    <cellStyle name="Skaičiavimas 4 2 3 2" xfId="24586" xr:uid="{E7F83B6D-7893-4A8E-A182-A4FCE169F2C0}"/>
    <cellStyle name="Skaičiavimas 4 2 4" xfId="24584" xr:uid="{A45E16B5-99C2-427C-916A-7B9A99E4B67D}"/>
    <cellStyle name="Skaičiavimas 4 3" xfId="13226" xr:uid="{00000000-0005-0000-0000-0000B6350000}"/>
    <cellStyle name="Skaičiavimas 4 3 2" xfId="24587" xr:uid="{8275F243-8F46-4806-9A99-B30D23AAF94F}"/>
    <cellStyle name="Skaičiavimas 4 4" xfId="13227" xr:uid="{00000000-0005-0000-0000-0000B7350000}"/>
    <cellStyle name="Skaičiavimas 4 4 2" xfId="24588" xr:uid="{868903F2-3107-4B92-BF93-2CE1D6CAB6A6}"/>
    <cellStyle name="Skaičiavimas 4 5" xfId="24583" xr:uid="{11F45F73-6903-4291-B96D-9ADC9573ED34}"/>
    <cellStyle name="Skaičiavimas 5" xfId="13228" xr:uid="{00000000-0005-0000-0000-0000B8350000}"/>
    <cellStyle name="Skaičiavimas 5 2" xfId="13229" xr:uid="{00000000-0005-0000-0000-0000B9350000}"/>
    <cellStyle name="Skaičiavimas 5 2 2" xfId="13230" xr:uid="{00000000-0005-0000-0000-0000BA350000}"/>
    <cellStyle name="Skaičiavimas 5 2 2 2" xfId="24591" xr:uid="{60E0B652-3088-41FE-AF92-C331E492D927}"/>
    <cellStyle name="Skaičiavimas 5 2 3" xfId="13231" xr:uid="{00000000-0005-0000-0000-0000BB350000}"/>
    <cellStyle name="Skaičiavimas 5 2 3 2" xfId="24592" xr:uid="{A0A8125D-28CE-498F-B8F1-05B3C653B4EE}"/>
    <cellStyle name="Skaičiavimas 5 2 4" xfId="24590" xr:uid="{8CA0B182-2C34-4F6A-90BD-255D727F6751}"/>
    <cellStyle name="Skaičiavimas 5 3" xfId="13232" xr:uid="{00000000-0005-0000-0000-0000BC350000}"/>
    <cellStyle name="Skaičiavimas 5 3 2" xfId="24593" xr:uid="{64373403-9161-4F6D-9037-4F4E1757106B}"/>
    <cellStyle name="Skaičiavimas 5 4" xfId="13233" xr:uid="{00000000-0005-0000-0000-0000BD350000}"/>
    <cellStyle name="Skaičiavimas 5 4 2" xfId="24594" xr:uid="{7B5D4C7D-3B85-40EE-967F-B024C26896A6}"/>
    <cellStyle name="Skaičiavimas 5 5" xfId="24589" xr:uid="{7F3B9486-9C52-4155-9723-AF2DB4EE8DC3}"/>
    <cellStyle name="Skaičiavimas 6" xfId="13234" xr:uid="{00000000-0005-0000-0000-0000BE350000}"/>
    <cellStyle name="Skaičiavimas 6 2" xfId="13235" xr:uid="{00000000-0005-0000-0000-0000BF350000}"/>
    <cellStyle name="Skaičiavimas 6 2 2" xfId="13236" xr:uid="{00000000-0005-0000-0000-0000C0350000}"/>
    <cellStyle name="Skaičiavimas 6 2 2 2" xfId="24597" xr:uid="{86A84A3B-6A15-47EB-8A3F-84C32D98CE01}"/>
    <cellStyle name="Skaičiavimas 6 2 3" xfId="13237" xr:uid="{00000000-0005-0000-0000-0000C1350000}"/>
    <cellStyle name="Skaičiavimas 6 2 3 2" xfId="24598" xr:uid="{A11543C8-CF0A-4428-9E8B-2BB7004FF9C7}"/>
    <cellStyle name="Skaičiavimas 6 2 4" xfId="24596" xr:uid="{6BFC17B8-28C6-455A-9A00-8006933A624F}"/>
    <cellStyle name="Skaičiavimas 6 3" xfId="13238" xr:uid="{00000000-0005-0000-0000-0000C2350000}"/>
    <cellStyle name="Skaičiavimas 6 3 2" xfId="24599" xr:uid="{B782A5C4-AD9D-4850-9F90-073E343E6429}"/>
    <cellStyle name="Skaičiavimas 6 4" xfId="13239" xr:uid="{00000000-0005-0000-0000-0000C3350000}"/>
    <cellStyle name="Skaičiavimas 6 4 2" xfId="24600" xr:uid="{432DCE83-CA1E-4EF9-9129-5931C7D21B6A}"/>
    <cellStyle name="Skaičiavimas 6 5" xfId="24595" xr:uid="{2AEC2BE5-EE0F-4CF4-9B06-5B9320D08D0D}"/>
    <cellStyle name="Skaičiavimas 7" xfId="13240" xr:uid="{00000000-0005-0000-0000-0000C4350000}"/>
    <cellStyle name="Skaičiavimas 7 2" xfId="13241" xr:uid="{00000000-0005-0000-0000-0000C5350000}"/>
    <cellStyle name="Skaičiavimas 7 2 2" xfId="13242" xr:uid="{00000000-0005-0000-0000-0000C6350000}"/>
    <cellStyle name="Skaičiavimas 7 2 2 2" xfId="24603" xr:uid="{029FF04F-4B7B-45F4-85F8-07F98828D668}"/>
    <cellStyle name="Skaičiavimas 7 2 3" xfId="13243" xr:uid="{00000000-0005-0000-0000-0000C7350000}"/>
    <cellStyle name="Skaičiavimas 7 2 3 2" xfId="24604" xr:uid="{FA912208-C04B-47F0-A9FE-02053882E32D}"/>
    <cellStyle name="Skaičiavimas 7 2 4" xfId="24602" xr:uid="{782D1B33-C636-4638-A4B2-461DE7FA7153}"/>
    <cellStyle name="Skaičiavimas 7 3" xfId="13244" xr:uid="{00000000-0005-0000-0000-0000C8350000}"/>
    <cellStyle name="Skaičiavimas 7 3 2" xfId="24605" xr:uid="{B74A4966-2A56-4BA9-8F19-86AD567E4768}"/>
    <cellStyle name="Skaičiavimas 7 4" xfId="13245" xr:uid="{00000000-0005-0000-0000-0000C9350000}"/>
    <cellStyle name="Skaičiavimas 7 4 2" xfId="24606" xr:uid="{344DB0F5-F4FF-4798-87BB-5492B8F96F30}"/>
    <cellStyle name="Skaičiavimas 7 5" xfId="24601" xr:uid="{8932AC6B-D8CE-49BD-BD8F-D1ECF1EE9DE5}"/>
    <cellStyle name="Skaičiavimas 8" xfId="13246" xr:uid="{00000000-0005-0000-0000-0000CA350000}"/>
    <cellStyle name="Skaičiavimas 8 2" xfId="13247" xr:uid="{00000000-0005-0000-0000-0000CB350000}"/>
    <cellStyle name="Skaičiavimas 8 2 2" xfId="13248" xr:uid="{00000000-0005-0000-0000-0000CC350000}"/>
    <cellStyle name="Skaičiavimas 8 2 2 2" xfId="24609" xr:uid="{772018C6-8398-4075-B553-3E2B9A70EEDE}"/>
    <cellStyle name="Skaičiavimas 8 2 3" xfId="13249" xr:uid="{00000000-0005-0000-0000-0000CD350000}"/>
    <cellStyle name="Skaičiavimas 8 2 3 2" xfId="24610" xr:uid="{DBFFF673-F5CE-4E58-973D-F882344C5D2E}"/>
    <cellStyle name="Skaičiavimas 8 2 4" xfId="24608" xr:uid="{37EEB8B3-7A56-418A-9265-51B60B228B91}"/>
    <cellStyle name="Skaičiavimas 8 3" xfId="13250" xr:uid="{00000000-0005-0000-0000-0000CE350000}"/>
    <cellStyle name="Skaičiavimas 8 3 2" xfId="24611" xr:uid="{066C5AC3-5B79-4666-902B-27E0BB7B98E0}"/>
    <cellStyle name="Skaičiavimas 8 4" xfId="13251" xr:uid="{00000000-0005-0000-0000-0000CF350000}"/>
    <cellStyle name="Skaičiavimas 8 4 2" xfId="24612" xr:uid="{812E2682-CB34-4B5B-8C52-CFBAF4C022BB}"/>
    <cellStyle name="Skaičiavimas 8 5" xfId="24607" xr:uid="{25C0B0C8-96B1-4755-8523-CC6E3EBD9E22}"/>
    <cellStyle name="Skaičiavimas 9" xfId="13252" xr:uid="{00000000-0005-0000-0000-0000D0350000}"/>
    <cellStyle name="Skaičiavimas 9 2" xfId="13253" xr:uid="{00000000-0005-0000-0000-0000D1350000}"/>
    <cellStyle name="Skaičiavimas 9 2 2" xfId="13254" xr:uid="{00000000-0005-0000-0000-0000D2350000}"/>
    <cellStyle name="Skaičiavimas 9 2 2 2" xfId="24615" xr:uid="{9A3089E9-29A8-47FD-BC92-707484E26906}"/>
    <cellStyle name="Skaičiavimas 9 2 3" xfId="13255" xr:uid="{00000000-0005-0000-0000-0000D3350000}"/>
    <cellStyle name="Skaičiavimas 9 2 3 2" xfId="24616" xr:uid="{C4609731-ED50-4DBB-AD3E-FE89516EF6FB}"/>
    <cellStyle name="Skaičiavimas 9 2 4" xfId="24614" xr:uid="{259795AA-DF94-4764-BE07-8E21A751564A}"/>
    <cellStyle name="Skaičiavimas 9 3" xfId="13256" xr:uid="{00000000-0005-0000-0000-0000D4350000}"/>
    <cellStyle name="Skaičiavimas 9 3 2" xfId="24617" xr:uid="{EFCA970F-FE52-4E15-ADD8-F1A5533F6112}"/>
    <cellStyle name="Skaičiavimas 9 4" xfId="13257" xr:uid="{00000000-0005-0000-0000-0000D5350000}"/>
    <cellStyle name="Skaičiavimas 9 4 2" xfId="24618" xr:uid="{92637BA7-068B-48A4-A6B7-9792B0F7FFE7}"/>
    <cellStyle name="Skaičiavimas 9 5" xfId="24613" xr:uid="{386E0BD5-210F-462D-8E9A-422DEB787272}"/>
    <cellStyle name="Skaičiavimas_PGM_CHECK" xfId="14868" xr:uid="{00000000-0005-0000-0000-0000D6350000}"/>
    <cellStyle name="Small" xfId="13258" xr:uid="{00000000-0005-0000-0000-0000D7350000}"/>
    <cellStyle name="Sortie" xfId="15055" xr:uid="{00000000-0005-0000-0000-0000D8350000}"/>
    <cellStyle name="Sortie 10" xfId="13259" xr:uid="{00000000-0005-0000-0000-0000D9350000}"/>
    <cellStyle name="Sortie 10 2" xfId="13260" xr:uid="{00000000-0005-0000-0000-0000DA350000}"/>
    <cellStyle name="Sortie 10 2 2" xfId="13261" xr:uid="{00000000-0005-0000-0000-0000DB350000}"/>
    <cellStyle name="Sortie 10 2 2 2" xfId="24621" xr:uid="{663D4AE8-E90A-43A0-85F5-CCEE7D695295}"/>
    <cellStyle name="Sortie 10 2 3" xfId="13262" xr:uid="{00000000-0005-0000-0000-0000DC350000}"/>
    <cellStyle name="Sortie 10 2 3 2" xfId="24622" xr:uid="{238C8A79-9D5C-4ED3-8CFB-EF793089C279}"/>
    <cellStyle name="Sortie 10 2 4" xfId="24620" xr:uid="{98F167A8-2291-4175-84D6-FCD3EBC44A8B}"/>
    <cellStyle name="Sortie 10 3" xfId="13263" xr:uid="{00000000-0005-0000-0000-0000DD350000}"/>
    <cellStyle name="Sortie 10 3 2" xfId="24623" xr:uid="{15A2FD2F-7F5D-4740-A48F-DA3F1FF86848}"/>
    <cellStyle name="Sortie 10 4" xfId="13264" xr:uid="{00000000-0005-0000-0000-0000DE350000}"/>
    <cellStyle name="Sortie 10 4 2" xfId="24624" xr:uid="{D487BC1A-38E7-48B1-9B27-75F5F2DF9934}"/>
    <cellStyle name="Sortie 10 5" xfId="24619" xr:uid="{16858259-C2B4-478E-B375-84947476F4B4}"/>
    <cellStyle name="Sortie 11" xfId="13265" xr:uid="{00000000-0005-0000-0000-0000DF350000}"/>
    <cellStyle name="Sortie 11 2" xfId="13266" xr:uid="{00000000-0005-0000-0000-0000E0350000}"/>
    <cellStyle name="Sortie 11 2 2" xfId="13267" xr:uid="{00000000-0005-0000-0000-0000E1350000}"/>
    <cellStyle name="Sortie 11 2 2 2" xfId="24627" xr:uid="{161B675B-E3B7-4710-9C19-25B37049205F}"/>
    <cellStyle name="Sortie 11 2 3" xfId="13268" xr:uid="{00000000-0005-0000-0000-0000E2350000}"/>
    <cellStyle name="Sortie 11 2 3 2" xfId="24628" xr:uid="{0E80D78D-7464-44A9-B565-FA99AD790BC8}"/>
    <cellStyle name="Sortie 11 2 4" xfId="24626" xr:uid="{A046C0CD-DAD4-4DBB-9E06-647E0930D2EC}"/>
    <cellStyle name="Sortie 11 3" xfId="13269" xr:uid="{00000000-0005-0000-0000-0000E3350000}"/>
    <cellStyle name="Sortie 11 3 2" xfId="24629" xr:uid="{DF4DDBFE-3073-4923-8DED-998D3FECA349}"/>
    <cellStyle name="Sortie 11 4" xfId="13270" xr:uid="{00000000-0005-0000-0000-0000E4350000}"/>
    <cellStyle name="Sortie 11 4 2" xfId="24630" xr:uid="{DE0CD029-8A3A-4D91-BE0D-F0D3D234BA7F}"/>
    <cellStyle name="Sortie 11 5" xfId="24625" xr:uid="{B016EE00-82C1-4A0F-BFDA-480C8D940221}"/>
    <cellStyle name="Sortie 12" xfId="13271" xr:uid="{00000000-0005-0000-0000-0000E5350000}"/>
    <cellStyle name="Sortie 12 2" xfId="13272" xr:uid="{00000000-0005-0000-0000-0000E6350000}"/>
    <cellStyle name="Sortie 12 2 2" xfId="13273" xr:uid="{00000000-0005-0000-0000-0000E7350000}"/>
    <cellStyle name="Sortie 12 2 2 2" xfId="24633" xr:uid="{66FAA9F1-AFB1-4774-AE1B-9E7FE77C83D8}"/>
    <cellStyle name="Sortie 12 2 3" xfId="13274" xr:uid="{00000000-0005-0000-0000-0000E8350000}"/>
    <cellStyle name="Sortie 12 2 3 2" xfId="24634" xr:uid="{0FF77785-0E59-46D0-AB91-AE41D1E718D9}"/>
    <cellStyle name="Sortie 12 2 4" xfId="24632" xr:uid="{D39861AC-2FAB-4401-B520-B88EE3F4057A}"/>
    <cellStyle name="Sortie 12 3" xfId="13275" xr:uid="{00000000-0005-0000-0000-0000E9350000}"/>
    <cellStyle name="Sortie 12 3 2" xfId="24635" xr:uid="{A1A528C6-B824-4416-BD4F-CB60DCC27339}"/>
    <cellStyle name="Sortie 12 4" xfId="13276" xr:uid="{00000000-0005-0000-0000-0000EA350000}"/>
    <cellStyle name="Sortie 12 4 2" xfId="24636" xr:uid="{85092FAD-E41E-44DE-B9D1-D010268099C1}"/>
    <cellStyle name="Sortie 12 5" xfId="24631" xr:uid="{B7B3581C-7B98-4C0A-BE6D-C0A66DC7EE0E}"/>
    <cellStyle name="Sortie 13" xfId="13277" xr:uid="{00000000-0005-0000-0000-0000EB350000}"/>
    <cellStyle name="Sortie 13 2" xfId="13278" xr:uid="{00000000-0005-0000-0000-0000EC350000}"/>
    <cellStyle name="Sortie 13 2 2" xfId="13279" xr:uid="{00000000-0005-0000-0000-0000ED350000}"/>
    <cellStyle name="Sortie 13 2 2 2" xfId="24639" xr:uid="{4709CE9A-A84F-4E7F-860B-67D17CA562D3}"/>
    <cellStyle name="Sortie 13 2 3" xfId="13280" xr:uid="{00000000-0005-0000-0000-0000EE350000}"/>
    <cellStyle name="Sortie 13 2 3 2" xfId="24640" xr:uid="{66E4D2F1-CD90-414B-A0CC-32FDF1269613}"/>
    <cellStyle name="Sortie 13 2 4" xfId="24638" xr:uid="{67F31790-6CA1-4EAF-8A74-101AC6D8CAE8}"/>
    <cellStyle name="Sortie 13 3" xfId="13281" xr:uid="{00000000-0005-0000-0000-0000EF350000}"/>
    <cellStyle name="Sortie 13 3 2" xfId="24641" xr:uid="{8E9A6AAD-6DEA-4032-BACE-12CD2F3B87F5}"/>
    <cellStyle name="Sortie 13 4" xfId="13282" xr:uid="{00000000-0005-0000-0000-0000F0350000}"/>
    <cellStyle name="Sortie 13 4 2" xfId="24642" xr:uid="{21C907FF-FACF-4B0A-8BDD-9F0E0582B8F5}"/>
    <cellStyle name="Sortie 13 5" xfId="24637" xr:uid="{17E9F852-BED9-44EB-8F90-B4CDEFA6F3E2}"/>
    <cellStyle name="Sortie 14" xfId="13283" xr:uid="{00000000-0005-0000-0000-0000F1350000}"/>
    <cellStyle name="Sortie 14 2" xfId="13284" xr:uid="{00000000-0005-0000-0000-0000F2350000}"/>
    <cellStyle name="Sortie 14 2 2" xfId="13285" xr:uid="{00000000-0005-0000-0000-0000F3350000}"/>
    <cellStyle name="Sortie 14 2 2 2" xfId="24645" xr:uid="{0F782CB2-90B2-4547-B088-6B47A570FCBE}"/>
    <cellStyle name="Sortie 14 2 3" xfId="13286" xr:uid="{00000000-0005-0000-0000-0000F4350000}"/>
    <cellStyle name="Sortie 14 2 3 2" xfId="24646" xr:uid="{B94A1985-B452-42FF-95FA-5E4C21ABE20D}"/>
    <cellStyle name="Sortie 14 2 4" xfId="24644" xr:uid="{3B5791B8-36B8-4E92-B2F9-772006444DB9}"/>
    <cellStyle name="Sortie 14 3" xfId="13287" xr:uid="{00000000-0005-0000-0000-0000F5350000}"/>
    <cellStyle name="Sortie 14 3 2" xfId="24647" xr:uid="{ABAF373C-49DF-426A-8853-4D59E335850C}"/>
    <cellStyle name="Sortie 14 4" xfId="13288" xr:uid="{00000000-0005-0000-0000-0000F6350000}"/>
    <cellStyle name="Sortie 14 4 2" xfId="24648" xr:uid="{22BC2B8A-8F24-44CD-BD0E-A93E0FDA714C}"/>
    <cellStyle name="Sortie 14 5" xfId="24643" xr:uid="{CE02DF5B-D64E-49ED-9AD0-785099EAE9C6}"/>
    <cellStyle name="Sortie 15" xfId="13289" xr:uid="{00000000-0005-0000-0000-0000F7350000}"/>
    <cellStyle name="Sortie 15 2" xfId="13290" xr:uid="{00000000-0005-0000-0000-0000F8350000}"/>
    <cellStyle name="Sortie 15 2 2" xfId="13291" xr:uid="{00000000-0005-0000-0000-0000F9350000}"/>
    <cellStyle name="Sortie 15 2 2 2" xfId="24651" xr:uid="{9B0EB60B-0008-40A1-9B62-980F61DB1ADE}"/>
    <cellStyle name="Sortie 15 2 3" xfId="13292" xr:uid="{00000000-0005-0000-0000-0000FA350000}"/>
    <cellStyle name="Sortie 15 2 3 2" xfId="24652" xr:uid="{7C9A8F99-9220-4CA6-9463-813E04B8BDB2}"/>
    <cellStyle name="Sortie 15 2 4" xfId="24650" xr:uid="{E05E4BC7-6D54-4E0A-80CC-464C652C1501}"/>
    <cellStyle name="Sortie 15 3" xfId="13293" xr:uid="{00000000-0005-0000-0000-0000FB350000}"/>
    <cellStyle name="Sortie 15 3 2" xfId="24653" xr:uid="{3A64FEF0-B113-498D-9C91-334EAC25373E}"/>
    <cellStyle name="Sortie 15 4" xfId="13294" xr:uid="{00000000-0005-0000-0000-0000FC350000}"/>
    <cellStyle name="Sortie 15 4 2" xfId="24654" xr:uid="{91458BC8-A762-4C8E-886A-35E6F6E3A522}"/>
    <cellStyle name="Sortie 15 5" xfId="24649" xr:uid="{618014F0-8C3E-4781-9144-270BD11AC63A}"/>
    <cellStyle name="Sortie 16" xfId="13295" xr:uid="{00000000-0005-0000-0000-0000FD350000}"/>
    <cellStyle name="Sortie 16 2" xfId="13296" xr:uid="{00000000-0005-0000-0000-0000FE350000}"/>
    <cellStyle name="Sortie 16 2 2" xfId="24656" xr:uid="{EFFD3F34-23DA-4540-88CF-67850D9E0258}"/>
    <cellStyle name="Sortie 16 3" xfId="13297" xr:uid="{00000000-0005-0000-0000-0000FF350000}"/>
    <cellStyle name="Sortie 16 3 2" xfId="24657" xr:uid="{50A6BD3B-64FA-47EF-89E3-8F86089CD421}"/>
    <cellStyle name="Sortie 16 4" xfId="24655" xr:uid="{1687BD62-B601-4F71-A57F-3BDC440F986B}"/>
    <cellStyle name="Sortie 17" xfId="13298" xr:uid="{00000000-0005-0000-0000-000000360000}"/>
    <cellStyle name="Sortie 17 2" xfId="13299" xr:uid="{00000000-0005-0000-0000-000001360000}"/>
    <cellStyle name="Sortie 17 2 2" xfId="24659" xr:uid="{BF863D24-C6B6-4279-82DA-2B6388FCB771}"/>
    <cellStyle name="Sortie 17 3" xfId="13300" xr:uid="{00000000-0005-0000-0000-000002360000}"/>
    <cellStyle name="Sortie 17 3 2" xfId="24660" xr:uid="{E9D55715-0476-4D9D-ACD8-452AE7E82CEC}"/>
    <cellStyle name="Sortie 17 4" xfId="24658" xr:uid="{AC8A8C38-89C3-4476-B54B-54EA597FD123}"/>
    <cellStyle name="Sortie 18" xfId="25784" xr:uid="{57C9851D-82C7-4DE0-B787-19098E20F1A3}"/>
    <cellStyle name="Sortie 2" xfId="13301" xr:uid="{00000000-0005-0000-0000-000003360000}"/>
    <cellStyle name="Sortie 2 2" xfId="13302" xr:uid="{00000000-0005-0000-0000-000004360000}"/>
    <cellStyle name="Sortie 2 2 2" xfId="13303" xr:uid="{00000000-0005-0000-0000-000005360000}"/>
    <cellStyle name="Sortie 2 2 2 2" xfId="13304" xr:uid="{00000000-0005-0000-0000-000006360000}"/>
    <cellStyle name="Sortie 2 2 2 2 2" xfId="24664" xr:uid="{AA764F23-6CFD-443A-8678-79C0844D36F6}"/>
    <cellStyle name="Sortie 2 2 2 3" xfId="24663" xr:uid="{1A4FF132-BA45-4D87-8733-6E8A6953E648}"/>
    <cellStyle name="Sortie 2 2 3" xfId="13305" xr:uid="{00000000-0005-0000-0000-000007360000}"/>
    <cellStyle name="Sortie 2 2 3 2" xfId="13306" xr:uid="{00000000-0005-0000-0000-000008360000}"/>
    <cellStyle name="Sortie 2 2 3 2 2" xfId="24666" xr:uid="{30BFAA9F-27DC-4463-992C-92E57CD11464}"/>
    <cellStyle name="Sortie 2 2 3 3" xfId="24665" xr:uid="{55A0D6E2-DD38-4907-9FF8-96BED6A5E85B}"/>
    <cellStyle name="Sortie 2 2 4" xfId="13307" xr:uid="{00000000-0005-0000-0000-000009360000}"/>
    <cellStyle name="Sortie 2 2 4 2" xfId="13308" xr:uid="{00000000-0005-0000-0000-00000A360000}"/>
    <cellStyle name="Sortie 2 2 4 2 2" xfId="24668" xr:uid="{039AF55C-8889-477A-8A92-A19E1F0D66A7}"/>
    <cellStyle name="Sortie 2 2 4 3" xfId="24667" xr:uid="{0F343AD8-B9D5-4E18-B21D-294A3172BD97}"/>
    <cellStyle name="Sortie 2 2 5" xfId="13309" xr:uid="{00000000-0005-0000-0000-00000B360000}"/>
    <cellStyle name="Sortie 2 2 5 2" xfId="24669" xr:uid="{3AF3698C-2A2D-4D92-94A4-DDF5CF982411}"/>
    <cellStyle name="Sortie 2 2 6" xfId="24662" xr:uid="{A6B41F54-2C8A-4769-90D3-EDCAFACCE9DC}"/>
    <cellStyle name="Sortie 2 3" xfId="13310" xr:uid="{00000000-0005-0000-0000-00000C360000}"/>
    <cellStyle name="Sortie 2 3 2" xfId="13311" xr:uid="{00000000-0005-0000-0000-00000D360000}"/>
    <cellStyle name="Sortie 2 3 2 2" xfId="24671" xr:uid="{B4D99A54-2471-433D-A1FA-4FE765F873CE}"/>
    <cellStyle name="Sortie 2 3 3" xfId="24670" xr:uid="{3C3783AC-6811-44C2-9626-26656719C2C0}"/>
    <cellStyle name="Sortie 2 4" xfId="13312" xr:uid="{00000000-0005-0000-0000-00000E360000}"/>
    <cellStyle name="Sortie 2 4 2" xfId="13313" xr:uid="{00000000-0005-0000-0000-00000F360000}"/>
    <cellStyle name="Sortie 2 4 2 2" xfId="24673" xr:uid="{0C4ADD4B-245D-4115-A289-D5A41615FA3C}"/>
    <cellStyle name="Sortie 2 4 3" xfId="24672" xr:uid="{CA4B3491-40C0-4E0A-80B8-46A07844C18D}"/>
    <cellStyle name="Sortie 2 5" xfId="13314" xr:uid="{00000000-0005-0000-0000-000010360000}"/>
    <cellStyle name="Sortie 2 5 2" xfId="13315" xr:uid="{00000000-0005-0000-0000-000011360000}"/>
    <cellStyle name="Sortie 2 5 2 2" xfId="24675" xr:uid="{4443C4D3-9C66-4A3B-968B-030780565833}"/>
    <cellStyle name="Sortie 2 5 3" xfId="24674" xr:uid="{62216508-C250-4681-A5BE-3E9792D94B59}"/>
    <cellStyle name="Sortie 2 6" xfId="13316" xr:uid="{00000000-0005-0000-0000-000012360000}"/>
    <cellStyle name="Sortie 2 6 2" xfId="24676" xr:uid="{E00455DA-1F89-4BF6-B1EB-3BEAF21FA683}"/>
    <cellStyle name="Sortie 2 7" xfId="15184" xr:uid="{00000000-0005-0000-0000-000013360000}"/>
    <cellStyle name="Sortie 2 7 2" xfId="25876" xr:uid="{1A5E616E-B03E-44E5-B9B4-0CDB27707AF4}"/>
    <cellStyle name="Sortie 2 8" xfId="24661" xr:uid="{E8E6F71F-682C-4CB6-BB23-D4634B2A58E7}"/>
    <cellStyle name="Sortie 2_130725 DSNA 2011 Dossier de révision initial" xfId="14851" xr:uid="{00000000-0005-0000-0000-000014360000}"/>
    <cellStyle name="Sortie 3" xfId="13317" xr:uid="{00000000-0005-0000-0000-000015360000}"/>
    <cellStyle name="Sortie 3 2" xfId="13318" xr:uid="{00000000-0005-0000-0000-000016360000}"/>
    <cellStyle name="Sortie 3 2 2" xfId="13319" xr:uid="{00000000-0005-0000-0000-000017360000}"/>
    <cellStyle name="Sortie 3 2 2 2" xfId="24679" xr:uid="{C213C395-DB10-4F1C-845F-4188E90E042C}"/>
    <cellStyle name="Sortie 3 2 3" xfId="13320" xr:uid="{00000000-0005-0000-0000-000018360000}"/>
    <cellStyle name="Sortie 3 2 3 2" xfId="24680" xr:uid="{7A050574-03F8-4535-A31D-03C396258198}"/>
    <cellStyle name="Sortie 3 2 4" xfId="24678" xr:uid="{D7C0CD9B-E6D5-4E28-980B-2D2F50231DFD}"/>
    <cellStyle name="Sortie 3 3" xfId="13321" xr:uid="{00000000-0005-0000-0000-000019360000}"/>
    <cellStyle name="Sortie 3 3 2" xfId="13322" xr:uid="{00000000-0005-0000-0000-00001A360000}"/>
    <cellStyle name="Sortie 3 3 2 2" xfId="24682" xr:uid="{E3A2D414-7ADB-4DAC-8BC6-2F0E619FA3BB}"/>
    <cellStyle name="Sortie 3 3 3" xfId="24681" xr:uid="{63B0580F-62A6-4C0B-8464-E67A739E0B72}"/>
    <cellStyle name="Sortie 3 4" xfId="13323" xr:uid="{00000000-0005-0000-0000-00001B360000}"/>
    <cellStyle name="Sortie 3 4 2" xfId="13324" xr:uid="{00000000-0005-0000-0000-00001C360000}"/>
    <cellStyle name="Sortie 3 4 2 2" xfId="24684" xr:uid="{095FD886-DBBF-4AD1-8FE5-04D212A1A6EC}"/>
    <cellStyle name="Sortie 3 4 3" xfId="24683" xr:uid="{4EE1CC93-EDF8-4417-A473-21AB48F289B9}"/>
    <cellStyle name="Sortie 3 5" xfId="13325" xr:uid="{00000000-0005-0000-0000-00001D360000}"/>
    <cellStyle name="Sortie 3 5 2" xfId="24685" xr:uid="{5C63821E-8DC4-4811-AE37-9D2697EB3BA9}"/>
    <cellStyle name="Sortie 3 6" xfId="13326" xr:uid="{00000000-0005-0000-0000-00001E360000}"/>
    <cellStyle name="Sortie 3 6 2" xfId="24686" xr:uid="{12E9EB7B-AA28-4730-BE77-C18C902313CA}"/>
    <cellStyle name="Sortie 3 7" xfId="24677" xr:uid="{F90D7473-6F4E-4A04-9F55-584BAC2B746C}"/>
    <cellStyle name="Sortie 4" xfId="13327" xr:uid="{00000000-0005-0000-0000-00001F360000}"/>
    <cellStyle name="Sortie 4 2" xfId="13328" xr:uid="{00000000-0005-0000-0000-000020360000}"/>
    <cellStyle name="Sortie 4 2 2" xfId="13329" xr:uid="{00000000-0005-0000-0000-000021360000}"/>
    <cellStyle name="Sortie 4 2 3" xfId="13330" xr:uid="{00000000-0005-0000-0000-000022360000}"/>
    <cellStyle name="Sortie 4 2 3 2" xfId="24687" xr:uid="{7E474BFE-68FD-411A-958F-7AFCFB06EF55}"/>
    <cellStyle name="Sortie 4 2 4" xfId="13331" xr:uid="{00000000-0005-0000-0000-000023360000}"/>
    <cellStyle name="Sortie 4 2 4 2" xfId="24688" xr:uid="{A3971776-03E3-4C61-A616-76743CF8F54A}"/>
    <cellStyle name="Sortie 4 3" xfId="13332" xr:uid="{00000000-0005-0000-0000-000024360000}"/>
    <cellStyle name="Sortie 4 3 2" xfId="13333" xr:uid="{00000000-0005-0000-0000-000025360000}"/>
    <cellStyle name="Sortie 4 3 3" xfId="13334" xr:uid="{00000000-0005-0000-0000-000026360000}"/>
    <cellStyle name="Sortie 4 3 3 2" xfId="24689" xr:uid="{13508F3C-65CC-4CC1-8A5D-00C38B48096D}"/>
    <cellStyle name="Sortie 4 4" xfId="13335" xr:uid="{00000000-0005-0000-0000-000027360000}"/>
    <cellStyle name="Sortie 4 4 2" xfId="24690" xr:uid="{B9C6CEA0-DE9E-4880-873C-219ED74583F1}"/>
    <cellStyle name="Sortie 4 5" xfId="13336" xr:uid="{00000000-0005-0000-0000-000028360000}"/>
    <cellStyle name="Sortie 4 5 2" xfId="24691" xr:uid="{79ED4B3A-8708-4562-8B59-25B959163836}"/>
    <cellStyle name="Sortie 5" xfId="13337" xr:uid="{00000000-0005-0000-0000-000029360000}"/>
    <cellStyle name="Sortie 5 2" xfId="13338" xr:uid="{00000000-0005-0000-0000-00002A360000}"/>
    <cellStyle name="Sortie 5 2 2" xfId="13339" xr:uid="{00000000-0005-0000-0000-00002B360000}"/>
    <cellStyle name="Sortie 5 2 2 2" xfId="24694" xr:uid="{F6454554-12F7-4B31-8305-4E7F2CB763C8}"/>
    <cellStyle name="Sortie 5 2 3" xfId="13340" xr:uid="{00000000-0005-0000-0000-00002C360000}"/>
    <cellStyle name="Sortie 5 2 3 2" xfId="24695" xr:uid="{8145B77D-C7BC-404F-A3CB-015B95FD0BD0}"/>
    <cellStyle name="Sortie 5 2 4" xfId="24693" xr:uid="{D3F11D84-3147-4957-940D-7AD172FC755F}"/>
    <cellStyle name="Sortie 5 3" xfId="13341" xr:uid="{00000000-0005-0000-0000-00002D360000}"/>
    <cellStyle name="Sortie 5 3 2" xfId="13342" xr:uid="{00000000-0005-0000-0000-00002E360000}"/>
    <cellStyle name="Sortie 5 3 2 2" xfId="24697" xr:uid="{77C83B6E-9BDB-4EC7-B5FB-BBD388B85D94}"/>
    <cellStyle name="Sortie 5 3 3" xfId="24696" xr:uid="{D3247C2B-F8B5-44EE-8F1A-2FCE9E70BF53}"/>
    <cellStyle name="Sortie 5 4" xfId="13343" xr:uid="{00000000-0005-0000-0000-00002F360000}"/>
    <cellStyle name="Sortie 5 4 2" xfId="24698" xr:uid="{3020EFFF-43DF-4B11-A825-8307B3A24F84}"/>
    <cellStyle name="Sortie 5 5" xfId="13344" xr:uid="{00000000-0005-0000-0000-000030360000}"/>
    <cellStyle name="Sortie 5 5 2" xfId="24699" xr:uid="{9435269B-C307-4263-B9EB-1EBE94DA3E5A}"/>
    <cellStyle name="Sortie 5 6" xfId="13345" xr:uid="{00000000-0005-0000-0000-000031360000}"/>
    <cellStyle name="Sortie 5 6 2" xfId="24700" xr:uid="{E73E27D2-7BF4-41C8-BAC5-FC6DB5BE5C11}"/>
    <cellStyle name="Sortie 5 7" xfId="24692" xr:uid="{CC72508F-EE62-4F26-B0F3-5E7B3A0568F2}"/>
    <cellStyle name="Sortie 6" xfId="13346" xr:uid="{00000000-0005-0000-0000-000032360000}"/>
    <cellStyle name="Sortie 6 2" xfId="13347" xr:uid="{00000000-0005-0000-0000-000033360000}"/>
    <cellStyle name="Sortie 6 2 2" xfId="13348" xr:uid="{00000000-0005-0000-0000-000034360000}"/>
    <cellStyle name="Sortie 6 2 2 2" xfId="24703" xr:uid="{A30FA38F-B4BC-4DD2-BC62-9A0062FBF8DB}"/>
    <cellStyle name="Sortie 6 2 3" xfId="13349" xr:uid="{00000000-0005-0000-0000-000035360000}"/>
    <cellStyle name="Sortie 6 2 3 2" xfId="24704" xr:uid="{6364B1DB-1F8A-4187-9C7C-54F04CF72B8E}"/>
    <cellStyle name="Sortie 6 2 4" xfId="24702" xr:uid="{FBD961A5-761F-4F5D-AA03-BFF30092E613}"/>
    <cellStyle name="Sortie 6 3" xfId="13350" xr:uid="{00000000-0005-0000-0000-000036360000}"/>
    <cellStyle name="Sortie 6 3 2" xfId="24705" xr:uid="{3F4CA0EE-582A-45F8-97E8-24F215FF2F42}"/>
    <cellStyle name="Sortie 6 4" xfId="13351" xr:uid="{00000000-0005-0000-0000-000037360000}"/>
    <cellStyle name="Sortie 6 4 2" xfId="24706" xr:uid="{F5B91C6B-A261-40CA-837B-584E66622DA7}"/>
    <cellStyle name="Sortie 6 5" xfId="24701" xr:uid="{D365DD36-A12E-491F-864B-34FF19E6084E}"/>
    <cellStyle name="Sortie 7" xfId="13352" xr:uid="{00000000-0005-0000-0000-000038360000}"/>
    <cellStyle name="Sortie 7 2" xfId="13353" xr:uid="{00000000-0005-0000-0000-000039360000}"/>
    <cellStyle name="Sortie 7 2 2" xfId="13354" xr:uid="{00000000-0005-0000-0000-00003A360000}"/>
    <cellStyle name="Sortie 7 2 2 2" xfId="24709" xr:uid="{D96694A6-A675-481A-9DB3-D0792ABB3B5E}"/>
    <cellStyle name="Sortie 7 2 3" xfId="13355" xr:uid="{00000000-0005-0000-0000-00003B360000}"/>
    <cellStyle name="Sortie 7 2 3 2" xfId="24710" xr:uid="{3C70589C-6E7A-4868-A0CA-F9F7206E5075}"/>
    <cellStyle name="Sortie 7 2 4" xfId="24708" xr:uid="{64477F27-B931-4683-8E2D-AB1D2EDC12EB}"/>
    <cellStyle name="Sortie 7 3" xfId="13356" xr:uid="{00000000-0005-0000-0000-00003C360000}"/>
    <cellStyle name="Sortie 7 3 2" xfId="24711" xr:uid="{E8CF8D1D-D9B6-478F-AA1F-E20296377CCD}"/>
    <cellStyle name="Sortie 7 4" xfId="13357" xr:uid="{00000000-0005-0000-0000-00003D360000}"/>
    <cellStyle name="Sortie 7 4 2" xfId="24712" xr:uid="{4717C26D-6319-4B12-9DDE-BAE199426C08}"/>
    <cellStyle name="Sortie 7 5" xfId="24707" xr:uid="{4C61B631-2A87-4293-8E0F-A7F7CA7FB7FF}"/>
    <cellStyle name="Sortie 8" xfId="13358" xr:uid="{00000000-0005-0000-0000-00003E360000}"/>
    <cellStyle name="Sortie 8 2" xfId="13359" xr:uid="{00000000-0005-0000-0000-00003F360000}"/>
    <cellStyle name="Sortie 8 2 2" xfId="13360" xr:uid="{00000000-0005-0000-0000-000040360000}"/>
    <cellStyle name="Sortie 8 2 2 2" xfId="24715" xr:uid="{EB927F3B-C21F-4B99-9A8F-86964B3AAB11}"/>
    <cellStyle name="Sortie 8 2 3" xfId="13361" xr:uid="{00000000-0005-0000-0000-000041360000}"/>
    <cellStyle name="Sortie 8 2 3 2" xfId="24716" xr:uid="{637AE848-ACCD-4B59-A5A8-114FA3B6F9DE}"/>
    <cellStyle name="Sortie 8 2 4" xfId="24714" xr:uid="{390B6406-C10C-413E-AEE6-02670C324B3F}"/>
    <cellStyle name="Sortie 8 3" xfId="13362" xr:uid="{00000000-0005-0000-0000-000042360000}"/>
    <cellStyle name="Sortie 8 3 2" xfId="24717" xr:uid="{5B6A904A-A241-42B5-A4FE-37B0D918036F}"/>
    <cellStyle name="Sortie 8 4" xfId="13363" xr:uid="{00000000-0005-0000-0000-000043360000}"/>
    <cellStyle name="Sortie 8 4 2" xfId="24718" xr:uid="{431F6829-C211-4F8C-86B6-DE5CDF23FAE5}"/>
    <cellStyle name="Sortie 8 5" xfId="24713" xr:uid="{93B602E5-4E3B-4021-9E50-E9A2B3C884D3}"/>
    <cellStyle name="Sortie 9" xfId="13364" xr:uid="{00000000-0005-0000-0000-000044360000}"/>
    <cellStyle name="Sortie 9 2" xfId="13365" xr:uid="{00000000-0005-0000-0000-000045360000}"/>
    <cellStyle name="Sortie 9 2 2" xfId="13366" xr:uid="{00000000-0005-0000-0000-000046360000}"/>
    <cellStyle name="Sortie 9 2 2 2" xfId="24721" xr:uid="{22C7559A-44C6-4DCC-9AEA-7F3E8CFB7712}"/>
    <cellStyle name="Sortie 9 2 3" xfId="13367" xr:uid="{00000000-0005-0000-0000-000047360000}"/>
    <cellStyle name="Sortie 9 2 3 2" xfId="24722" xr:uid="{9F95AB76-1E1F-470E-8086-E91F8E7DD3D1}"/>
    <cellStyle name="Sortie 9 2 4" xfId="24720" xr:uid="{1D4D41CC-D2C5-4E97-8D5F-A58FD3146436}"/>
    <cellStyle name="Sortie 9 3" xfId="13368" xr:uid="{00000000-0005-0000-0000-000048360000}"/>
    <cellStyle name="Sortie 9 3 2" xfId="24723" xr:uid="{67043414-1C22-4F6B-8FAF-073700403F95}"/>
    <cellStyle name="Sortie 9 4" xfId="13369" xr:uid="{00000000-0005-0000-0000-000049360000}"/>
    <cellStyle name="Sortie 9 4 2" xfId="24724" xr:uid="{EC46B367-7D7C-45EE-AE5E-B9FABF6B0360}"/>
    <cellStyle name="Sortie 9 5" xfId="24719" xr:uid="{CA401606-26A2-40DB-8B13-7A53647E9FCF}"/>
    <cellStyle name="Source Field - Green" xfId="13370" xr:uid="{00000000-0005-0000-0000-00004A360000}"/>
    <cellStyle name="Source Field - Green 2" xfId="13371" xr:uid="{00000000-0005-0000-0000-00004B360000}"/>
    <cellStyle name="Source Field - Green 3" xfId="13372" xr:uid="{00000000-0005-0000-0000-00004C360000}"/>
    <cellStyle name="Správně" xfId="13373" xr:uid="{00000000-0005-0000-0000-00004D360000}"/>
    <cellStyle name="ss1" xfId="13374" xr:uid="{00000000-0005-0000-0000-00004E360000}"/>
    <cellStyle name="ss1 2" xfId="13375" xr:uid="{00000000-0005-0000-0000-00004F360000}"/>
    <cellStyle name="ss10" xfId="13376" xr:uid="{00000000-0005-0000-0000-000050360000}"/>
    <cellStyle name="ss10 2" xfId="13377" xr:uid="{00000000-0005-0000-0000-000051360000}"/>
    <cellStyle name="ss10 2 2" xfId="24726" xr:uid="{06F1D0B0-4DAC-4809-B5B7-ED0EC865CF34}"/>
    <cellStyle name="ss10 3" xfId="24725" xr:uid="{63872851-216F-4CFB-A7EB-6A56A3CBFAE0}"/>
    <cellStyle name="ss11" xfId="13378" xr:uid="{00000000-0005-0000-0000-000052360000}"/>
    <cellStyle name="ss11 2" xfId="13379" xr:uid="{00000000-0005-0000-0000-000053360000}"/>
    <cellStyle name="ss11 2 2" xfId="24728" xr:uid="{9FE7D558-C9F3-4AE8-A80F-5C4CF844D86A}"/>
    <cellStyle name="ss11 3" xfId="24727" xr:uid="{752D6CA1-1121-4BB9-B81E-B8CB022B7DA2}"/>
    <cellStyle name="ss12" xfId="13380" xr:uid="{00000000-0005-0000-0000-000054360000}"/>
    <cellStyle name="ss12 2" xfId="13381" xr:uid="{00000000-0005-0000-0000-000055360000}"/>
    <cellStyle name="ss12 2 2" xfId="24730" xr:uid="{4AAEDE3A-2D18-4405-B8F7-4AB6B60F1F13}"/>
    <cellStyle name="ss12 3" xfId="24729" xr:uid="{DB0972F8-35F8-4355-A94A-C83129150D3D}"/>
    <cellStyle name="ss13" xfId="13382" xr:uid="{00000000-0005-0000-0000-000056360000}"/>
    <cellStyle name="ss13 2" xfId="13383" xr:uid="{00000000-0005-0000-0000-000057360000}"/>
    <cellStyle name="ss13 2 2" xfId="24732" xr:uid="{7379A7B8-5829-4A48-9FF2-864E770F34E8}"/>
    <cellStyle name="ss13 3" xfId="24731" xr:uid="{464D63C0-C8A4-435E-8B6A-EEA5F9BE04DE}"/>
    <cellStyle name="ss14" xfId="13384" xr:uid="{00000000-0005-0000-0000-000058360000}"/>
    <cellStyle name="ss14 2" xfId="13385" xr:uid="{00000000-0005-0000-0000-000059360000}"/>
    <cellStyle name="ss14 2 2" xfId="24734" xr:uid="{E3CDAB42-F31E-45DB-85C7-79793133C421}"/>
    <cellStyle name="ss14 3" xfId="24733" xr:uid="{C7200B96-49A9-479C-8FBE-FCBC9AC9AACF}"/>
    <cellStyle name="ss15" xfId="13386" xr:uid="{00000000-0005-0000-0000-00005A360000}"/>
    <cellStyle name="ss15 2" xfId="13387" xr:uid="{00000000-0005-0000-0000-00005B360000}"/>
    <cellStyle name="ss15 2 2" xfId="24736" xr:uid="{A766526B-376A-485B-AB53-6336DE7F02A4}"/>
    <cellStyle name="ss15 3" xfId="24735" xr:uid="{289871F8-92DA-4B32-BC35-8FD2D0C6E8D7}"/>
    <cellStyle name="ss16" xfId="13388" xr:uid="{00000000-0005-0000-0000-00005C360000}"/>
    <cellStyle name="ss16 2" xfId="13389" xr:uid="{00000000-0005-0000-0000-00005D360000}"/>
    <cellStyle name="ss16 2 2" xfId="24738" xr:uid="{1EB49252-BD25-48A8-8223-52F3F2550D02}"/>
    <cellStyle name="ss16 3" xfId="24737" xr:uid="{7D19546E-FF1A-4ABC-BEF4-CDAF676E0F37}"/>
    <cellStyle name="ss17" xfId="13390" xr:uid="{00000000-0005-0000-0000-00005E360000}"/>
    <cellStyle name="ss18" xfId="13391" xr:uid="{00000000-0005-0000-0000-00005F360000}"/>
    <cellStyle name="ss19" xfId="13392" xr:uid="{00000000-0005-0000-0000-000060360000}"/>
    <cellStyle name="ss2" xfId="13393" xr:uid="{00000000-0005-0000-0000-000061360000}"/>
    <cellStyle name="ss20" xfId="13394" xr:uid="{00000000-0005-0000-0000-000062360000}"/>
    <cellStyle name="ss21" xfId="13395" xr:uid="{00000000-0005-0000-0000-000063360000}"/>
    <cellStyle name="ss22" xfId="13396" xr:uid="{00000000-0005-0000-0000-000064360000}"/>
    <cellStyle name="ss23" xfId="13397" xr:uid="{00000000-0005-0000-0000-000065360000}"/>
    <cellStyle name="ss23 2" xfId="24739" xr:uid="{3E830FC0-77DE-4F69-BEED-7A29B983BADF}"/>
    <cellStyle name="ss24" xfId="13398" xr:uid="{00000000-0005-0000-0000-000066360000}"/>
    <cellStyle name="ss24 2" xfId="24740" xr:uid="{5BA2A40B-A651-4784-9089-317DC90CC54A}"/>
    <cellStyle name="ss25" xfId="13399" xr:uid="{00000000-0005-0000-0000-000067360000}"/>
    <cellStyle name="ss25 2" xfId="24741" xr:uid="{7E8BB770-68C3-4FD9-BAA5-7BE29DDF62A8}"/>
    <cellStyle name="ss26" xfId="13400" xr:uid="{00000000-0005-0000-0000-000068360000}"/>
    <cellStyle name="ss26 2" xfId="24742" xr:uid="{CA5FE971-D6F0-4D50-A608-A092C99EFB67}"/>
    <cellStyle name="ss27" xfId="13401" xr:uid="{00000000-0005-0000-0000-000069360000}"/>
    <cellStyle name="ss28" xfId="13402" xr:uid="{00000000-0005-0000-0000-00006A360000}"/>
    <cellStyle name="ss29" xfId="13403" xr:uid="{00000000-0005-0000-0000-00006B360000}"/>
    <cellStyle name="ss3" xfId="13404" xr:uid="{00000000-0005-0000-0000-00006C360000}"/>
    <cellStyle name="ss30" xfId="13405" xr:uid="{00000000-0005-0000-0000-00006D360000}"/>
    <cellStyle name="ss31" xfId="13406" xr:uid="{00000000-0005-0000-0000-00006E360000}"/>
    <cellStyle name="ss32" xfId="13407" xr:uid="{00000000-0005-0000-0000-00006F360000}"/>
    <cellStyle name="ss33" xfId="13408" xr:uid="{00000000-0005-0000-0000-000070360000}"/>
    <cellStyle name="ss34" xfId="13409" xr:uid="{00000000-0005-0000-0000-000071360000}"/>
    <cellStyle name="ss35" xfId="13410" xr:uid="{00000000-0005-0000-0000-000072360000}"/>
    <cellStyle name="ss36" xfId="13411" xr:uid="{00000000-0005-0000-0000-000073360000}"/>
    <cellStyle name="ss37" xfId="13412" xr:uid="{00000000-0005-0000-0000-000074360000}"/>
    <cellStyle name="ss38" xfId="13413" xr:uid="{00000000-0005-0000-0000-000075360000}"/>
    <cellStyle name="ss39" xfId="13414" xr:uid="{00000000-0005-0000-0000-000076360000}"/>
    <cellStyle name="ss39 2" xfId="13415" xr:uid="{00000000-0005-0000-0000-000077360000}"/>
    <cellStyle name="ss4" xfId="13416" xr:uid="{00000000-0005-0000-0000-000078360000}"/>
    <cellStyle name="ss5" xfId="13417" xr:uid="{00000000-0005-0000-0000-000079360000}"/>
    <cellStyle name="ss6" xfId="13418" xr:uid="{00000000-0005-0000-0000-00007A360000}"/>
    <cellStyle name="ss6 2" xfId="13419" xr:uid="{00000000-0005-0000-0000-00007B360000}"/>
    <cellStyle name="ss7" xfId="13420" xr:uid="{00000000-0005-0000-0000-00007C360000}"/>
    <cellStyle name="ss8" xfId="13421" xr:uid="{00000000-0005-0000-0000-00007D360000}"/>
    <cellStyle name="ss9" xfId="13422" xr:uid="{00000000-0005-0000-0000-00007E360000}"/>
    <cellStyle name="Standaard_BoQ Lot B2 Airfield Lighting" xfId="13423" xr:uid="{00000000-0005-0000-0000-00007F360000}"/>
    <cellStyle name="Standard 2" xfId="13424" xr:uid="{00000000-0005-0000-0000-000080360000}"/>
    <cellStyle name="Standard 2 2" xfId="13425" xr:uid="{00000000-0005-0000-0000-000081360000}"/>
    <cellStyle name="Standard 2 3" xfId="13426" xr:uid="{00000000-0005-0000-0000-000082360000}"/>
    <cellStyle name="Standard 3" xfId="13427" xr:uid="{00000000-0005-0000-0000-000083360000}"/>
    <cellStyle name="Standard 3 2" xfId="13428" xr:uid="{00000000-0005-0000-0000-000084360000}"/>
    <cellStyle name="Standard 3 2 2" xfId="13429" xr:uid="{00000000-0005-0000-0000-000085360000}"/>
    <cellStyle name="Standard 3 2 3" xfId="13430" xr:uid="{00000000-0005-0000-0000-000086360000}"/>
    <cellStyle name="Standard 3 2 4" xfId="13431" xr:uid="{00000000-0005-0000-0000-000087360000}"/>
    <cellStyle name="Standard 3 3" xfId="13432" xr:uid="{00000000-0005-0000-0000-000088360000}"/>
    <cellStyle name="Standard 4" xfId="13433" xr:uid="{00000000-0005-0000-0000-000089360000}"/>
    <cellStyle name="Standard 4 2" xfId="13434" xr:uid="{00000000-0005-0000-0000-00008A360000}"/>
    <cellStyle name="Standard 4 2 2" xfId="13435" xr:uid="{00000000-0005-0000-0000-00008B360000}"/>
    <cellStyle name="Standard 4 2 2 2" xfId="13436" xr:uid="{00000000-0005-0000-0000-00008C360000}"/>
    <cellStyle name="Standard 4 2 2 2 2" xfId="13437" xr:uid="{00000000-0005-0000-0000-00008D360000}"/>
    <cellStyle name="Standard 4 2 2 3" xfId="13438" xr:uid="{00000000-0005-0000-0000-00008E360000}"/>
    <cellStyle name="Standard 4 2 3" xfId="13439" xr:uid="{00000000-0005-0000-0000-00008F360000}"/>
    <cellStyle name="Standard 4 2 3 2" xfId="13440" xr:uid="{00000000-0005-0000-0000-000090360000}"/>
    <cellStyle name="Standard 4 2 4" xfId="13441" xr:uid="{00000000-0005-0000-0000-000091360000}"/>
    <cellStyle name="Standard 4 3" xfId="13442" xr:uid="{00000000-0005-0000-0000-000092360000}"/>
    <cellStyle name="Standard 4 4" xfId="13443" xr:uid="{00000000-0005-0000-0000-000093360000}"/>
    <cellStyle name="Standard 4 4 2" xfId="13444" xr:uid="{00000000-0005-0000-0000-000094360000}"/>
    <cellStyle name="Standard 4 4 2 2" xfId="13445" xr:uid="{00000000-0005-0000-0000-000095360000}"/>
    <cellStyle name="Standard 4 4 3" xfId="13446" xr:uid="{00000000-0005-0000-0000-000096360000}"/>
    <cellStyle name="Standard 4 5" xfId="13447" xr:uid="{00000000-0005-0000-0000-000097360000}"/>
    <cellStyle name="Standard 4 5 2" xfId="13448" xr:uid="{00000000-0005-0000-0000-000098360000}"/>
    <cellStyle name="Standard 4 6" xfId="13449" xr:uid="{00000000-0005-0000-0000-000099360000}"/>
    <cellStyle name="Standard 4 6 2" xfId="13450" xr:uid="{00000000-0005-0000-0000-00009A360000}"/>
    <cellStyle name="Standard 4 6 3" xfId="13451" xr:uid="{00000000-0005-0000-0000-00009B360000}"/>
    <cellStyle name="Standard 4 6 4" xfId="13452" xr:uid="{00000000-0005-0000-0000-00009C360000}"/>
    <cellStyle name="Standard 4 7" xfId="13453" xr:uid="{00000000-0005-0000-0000-00009D360000}"/>
    <cellStyle name="Standard 4 7 2" xfId="14748" xr:uid="{00000000-0005-0000-0000-00009E360000}"/>
    <cellStyle name="Standard 4 8" xfId="14710" xr:uid="{00000000-0005-0000-0000-00009F360000}"/>
    <cellStyle name="Standard 5" xfId="13454" xr:uid="{00000000-0005-0000-0000-0000A0360000}"/>
    <cellStyle name="Standard 5 2" xfId="13455" xr:uid="{00000000-0005-0000-0000-0000A1360000}"/>
    <cellStyle name="Standard 6" xfId="13456" xr:uid="{00000000-0005-0000-0000-0000A2360000}"/>
    <cellStyle name="Standard 6 2" xfId="13457" xr:uid="{00000000-0005-0000-0000-0000A3360000}"/>
    <cellStyle name="Standard 7" xfId="13458" xr:uid="{00000000-0005-0000-0000-0000A4360000}"/>
    <cellStyle name="Standard,f,u" xfId="13459" xr:uid="{00000000-0005-0000-0000-0000A5360000}"/>
    <cellStyle name="Standard,f,u 2" xfId="13460" xr:uid="{00000000-0005-0000-0000-0000A6360000}"/>
    <cellStyle name="Standard,f,u 2 2" xfId="14651" xr:uid="{00000000-0005-0000-0000-0000A7360000}"/>
    <cellStyle name="Standard,f,u 2 2 2" xfId="25893" xr:uid="{A628A084-480C-45D2-8613-376E4D64CE04}"/>
    <cellStyle name="Standard,f,u 2 3" xfId="25889" xr:uid="{A5F26419-E820-41F2-B372-F791122DA379}"/>
    <cellStyle name="Standard,f,u 3" xfId="13461" xr:uid="{00000000-0005-0000-0000-0000A8360000}"/>
    <cellStyle name="Standard,f,u 3 2" xfId="14802" xr:uid="{00000000-0005-0000-0000-0000A9360000}"/>
    <cellStyle name="Standard,f,u 3 2 2" xfId="25899" xr:uid="{2A73166F-DF9A-4798-9EDA-00877725DD03}"/>
    <cellStyle name="Standard,f,u 3 3" xfId="25890" xr:uid="{386AA0BD-359B-48AF-A5AB-A23806D992C0}"/>
    <cellStyle name="Standard,f,u 4" xfId="13462" xr:uid="{00000000-0005-0000-0000-0000AA360000}"/>
    <cellStyle name="Standard,f,u 4 2" xfId="24743" xr:uid="{E891AED7-797E-46CF-872A-10F9C9E51455}"/>
    <cellStyle name="Standard,f,u 4 3" xfId="25891" xr:uid="{66831CD2-9951-45E5-A595-CBFB776B5F5A}"/>
    <cellStyle name="Standard,f,u 5" xfId="13463" xr:uid="{00000000-0005-0000-0000-0000AB360000}"/>
    <cellStyle name="Standard,f,u 5 2" xfId="24744" xr:uid="{83197AB8-1D98-4421-9C25-395CA1A3C6FF}"/>
    <cellStyle name="Standard,f,u 5 3" xfId="25892" xr:uid="{DCA452B5-2C8A-4554-BE74-6175C054DC8F}"/>
    <cellStyle name="Standard,f,u 6" xfId="14677" xr:uid="{00000000-0005-0000-0000-0000AC360000}"/>
    <cellStyle name="Standard,f,u 6 2" xfId="25898" xr:uid="{CE1F79FC-09B9-46CA-AA49-D6DC356A19E3}"/>
    <cellStyle name="Standard,f,u 7" xfId="14672" xr:uid="{00000000-0005-0000-0000-0000AD360000}"/>
    <cellStyle name="Standard,f,u 7 2" xfId="25897" xr:uid="{8DDD312C-C688-4BC5-B616-F1ABAA1D359F}"/>
    <cellStyle name="Standard,f,u 8" xfId="25888" xr:uid="{1F9C8B99-1A3F-4536-A276-68F3A171638F}"/>
    <cellStyle name="Standard,Helv 8" xfId="13464" xr:uid="{00000000-0005-0000-0000-0000AE360000}"/>
    <cellStyle name="Standard,Helv 8 2" xfId="13465" xr:uid="{00000000-0005-0000-0000-0000AF360000}"/>
    <cellStyle name="Standard,Helv 8 3" xfId="13466" xr:uid="{00000000-0005-0000-0000-0000B0360000}"/>
    <cellStyle name="Standard,helv,8" xfId="13467" xr:uid="{00000000-0005-0000-0000-0000B1360000}"/>
    <cellStyle name="Standard_20071025_Progn.Ergebnisse-nach_DLE" xfId="13468" xr:uid="{00000000-0005-0000-0000-0000B2360000}"/>
    <cellStyle name="Stile 1" xfId="13469" xr:uid="{00000000-0005-0000-0000-0000B3360000}"/>
    <cellStyle name="Style 1" xfId="13470" xr:uid="{00000000-0005-0000-0000-0000B4360000}"/>
    <cellStyle name="Style 1 2" xfId="13471" xr:uid="{00000000-0005-0000-0000-0000B5360000}"/>
    <cellStyle name="Style 1 2 2" xfId="13472" xr:uid="{00000000-0005-0000-0000-0000B6360000}"/>
    <cellStyle name="Style 1 3" xfId="13473" xr:uid="{00000000-0005-0000-0000-0000B7360000}"/>
    <cellStyle name="Style 1_2012 07 11 budgétisation 2013 2015" xfId="13474" xr:uid="{00000000-0005-0000-0000-0000B8360000}"/>
    <cellStyle name="Style 2" xfId="13475" xr:uid="{00000000-0005-0000-0000-0000B9360000}"/>
    <cellStyle name="Style 2 2" xfId="13476" xr:uid="{00000000-0005-0000-0000-0000BA360000}"/>
    <cellStyle name="Style 2 3" xfId="13477" xr:uid="{00000000-0005-0000-0000-0000BB360000}"/>
    <cellStyle name="Sub totals" xfId="13478" xr:uid="{00000000-0005-0000-0000-0000BC360000}"/>
    <cellStyle name="Sub totals 2" xfId="13479" xr:uid="{00000000-0005-0000-0000-0000BD360000}"/>
    <cellStyle name="Sub totals 2 2" xfId="24746" xr:uid="{EED9CBBC-61C8-42F5-B791-4046D1210659}"/>
    <cellStyle name="Sub totals 3" xfId="13480" xr:uid="{00000000-0005-0000-0000-0000BE360000}"/>
    <cellStyle name="Sub totals 3 2" xfId="24747" xr:uid="{53DA4F28-B4EA-4696-8D71-A9EA2D9B7D75}"/>
    <cellStyle name="Sub totals 4" xfId="13481" xr:uid="{00000000-0005-0000-0000-0000BF360000}"/>
    <cellStyle name="Sub totals 4 2" xfId="24748" xr:uid="{3F63E77F-5561-47AF-920D-DE22E2D6D1AE}"/>
    <cellStyle name="Sub totals 5" xfId="13482" xr:uid="{00000000-0005-0000-0000-0000C0360000}"/>
    <cellStyle name="Sub totals 5 2" xfId="24749" xr:uid="{8AD910AC-85FA-4C8B-AC5C-7C56BAB2FB67}"/>
    <cellStyle name="Sub totals 6" xfId="24745" xr:uid="{0ECFCB84-FDC9-4206-AFDD-F1F80C6DF461}"/>
    <cellStyle name="Subtotal (line)" xfId="13483" xr:uid="{00000000-0005-0000-0000-0000C1360000}"/>
    <cellStyle name="Subtotal (line) 2" xfId="13484" xr:uid="{00000000-0005-0000-0000-0000C2360000}"/>
    <cellStyle name="Subtotal (line) 2 2" xfId="24751" xr:uid="{A1201629-79ED-4CC0-A8FE-60CFC45FE126}"/>
    <cellStyle name="Subtotal (line) 3" xfId="24750" xr:uid="{4DA4AE8C-EBB7-47F8-8AAE-A1AD4A1DEBF3}"/>
    <cellStyle name="Suf OBI" xfId="13485" xr:uid="{00000000-0005-0000-0000-0000C3360000}"/>
    <cellStyle name="Suma" xfId="13486" xr:uid="{00000000-0005-0000-0000-0000C4360000}"/>
    <cellStyle name="Suma 10" xfId="13487" xr:uid="{00000000-0005-0000-0000-0000C5360000}"/>
    <cellStyle name="Suma 10 2" xfId="13488" xr:uid="{00000000-0005-0000-0000-0000C6360000}"/>
    <cellStyle name="Suma 10 2 2" xfId="13489" xr:uid="{00000000-0005-0000-0000-0000C7360000}"/>
    <cellStyle name="Suma 10 2 2 2" xfId="24755" xr:uid="{FE5E468A-3A55-4542-9312-AE2E51FC8534}"/>
    <cellStyle name="Suma 10 2 3" xfId="13490" xr:uid="{00000000-0005-0000-0000-0000C8360000}"/>
    <cellStyle name="Suma 10 2 3 2" xfId="24756" xr:uid="{EA31704C-DE27-4439-9AD8-DDFC10E46F43}"/>
    <cellStyle name="Suma 10 2 4" xfId="24754" xr:uid="{E545B8B9-C0ED-4E0A-9FFC-8253546A1037}"/>
    <cellStyle name="Suma 10 3" xfId="13491" xr:uid="{00000000-0005-0000-0000-0000C9360000}"/>
    <cellStyle name="Suma 10 3 2" xfId="24757" xr:uid="{B8966660-D5EF-4A1C-BAA0-7D3129BD87F4}"/>
    <cellStyle name="Suma 10 4" xfId="13492" xr:uid="{00000000-0005-0000-0000-0000CA360000}"/>
    <cellStyle name="Suma 10 4 2" xfId="24758" xr:uid="{F8CDB664-C65F-4F7C-834D-DB9EF6F0D832}"/>
    <cellStyle name="Suma 10 5" xfId="24753" xr:uid="{1FDF1C16-76B1-469D-9752-02C29C8FC1A5}"/>
    <cellStyle name="Suma 11" xfId="13493" xr:uid="{00000000-0005-0000-0000-0000CB360000}"/>
    <cellStyle name="Suma 11 2" xfId="13494" xr:uid="{00000000-0005-0000-0000-0000CC360000}"/>
    <cellStyle name="Suma 11 2 2" xfId="13495" xr:uid="{00000000-0005-0000-0000-0000CD360000}"/>
    <cellStyle name="Suma 11 2 2 2" xfId="24761" xr:uid="{A18CCE3C-B2B3-49C6-A86C-84901BFD6124}"/>
    <cellStyle name="Suma 11 2 3" xfId="13496" xr:uid="{00000000-0005-0000-0000-0000CE360000}"/>
    <cellStyle name="Suma 11 2 3 2" xfId="24762" xr:uid="{D6CD90D8-2A6B-41D7-8699-A6B388C54AE4}"/>
    <cellStyle name="Suma 11 2 4" xfId="24760" xr:uid="{68052B06-79A1-4E2B-BFF6-13BF4C16E045}"/>
    <cellStyle name="Suma 11 3" xfId="13497" xr:uid="{00000000-0005-0000-0000-0000CF360000}"/>
    <cellStyle name="Suma 11 3 2" xfId="24763" xr:uid="{EBBCA1FA-DE27-449E-806C-099D713B420E}"/>
    <cellStyle name="Suma 11 4" xfId="13498" xr:uid="{00000000-0005-0000-0000-0000D0360000}"/>
    <cellStyle name="Suma 11 4 2" xfId="24764" xr:uid="{86FCBCDC-9C8B-4CE3-BCE5-74DF68613005}"/>
    <cellStyle name="Suma 11 5" xfId="24759" xr:uid="{37985849-2FE9-4127-9476-B2DFA84413BB}"/>
    <cellStyle name="Suma 12" xfId="13499" xr:uid="{00000000-0005-0000-0000-0000D1360000}"/>
    <cellStyle name="Suma 12 2" xfId="13500" xr:uid="{00000000-0005-0000-0000-0000D2360000}"/>
    <cellStyle name="Suma 12 2 2" xfId="13501" xr:uid="{00000000-0005-0000-0000-0000D3360000}"/>
    <cellStyle name="Suma 12 2 2 2" xfId="24767" xr:uid="{B2CB4205-90A5-4576-8491-C54221721870}"/>
    <cellStyle name="Suma 12 2 3" xfId="13502" xr:uid="{00000000-0005-0000-0000-0000D4360000}"/>
    <cellStyle name="Suma 12 2 3 2" xfId="24768" xr:uid="{475ECA3C-84C7-431F-9CAC-AFDA5AADBA81}"/>
    <cellStyle name="Suma 12 2 4" xfId="24766" xr:uid="{4FB57426-D4B0-47D1-866E-8A95BC1C3E7B}"/>
    <cellStyle name="Suma 12 3" xfId="13503" xr:uid="{00000000-0005-0000-0000-0000D5360000}"/>
    <cellStyle name="Suma 12 3 2" xfId="24769" xr:uid="{20CDDA91-DF0D-477C-9F0F-E9EB7E7A2B86}"/>
    <cellStyle name="Suma 12 4" xfId="13504" xr:uid="{00000000-0005-0000-0000-0000D6360000}"/>
    <cellStyle name="Suma 12 4 2" xfId="24770" xr:uid="{8EA3D9B9-7C57-4D6D-935E-C3662D234E3D}"/>
    <cellStyle name="Suma 12 5" xfId="24765" xr:uid="{FE61D97E-47F8-4C38-943F-087A64744D57}"/>
    <cellStyle name="Suma 13" xfId="13505" xr:uid="{00000000-0005-0000-0000-0000D7360000}"/>
    <cellStyle name="Suma 13 2" xfId="13506" xr:uid="{00000000-0005-0000-0000-0000D8360000}"/>
    <cellStyle name="Suma 13 2 2" xfId="13507" xr:uid="{00000000-0005-0000-0000-0000D9360000}"/>
    <cellStyle name="Suma 13 2 2 2" xfId="24773" xr:uid="{D6EFD095-54B8-4654-8B50-4818C0B31530}"/>
    <cellStyle name="Suma 13 2 3" xfId="13508" xr:uid="{00000000-0005-0000-0000-0000DA360000}"/>
    <cellStyle name="Suma 13 2 3 2" xfId="24774" xr:uid="{8CA511D8-A8E8-492E-9F72-7EB85F9B97A1}"/>
    <cellStyle name="Suma 13 2 4" xfId="24772" xr:uid="{164FFCF1-44A3-448D-8E5B-85C1C392279E}"/>
    <cellStyle name="Suma 13 3" xfId="13509" xr:uid="{00000000-0005-0000-0000-0000DB360000}"/>
    <cellStyle name="Suma 13 3 2" xfId="24775" xr:uid="{78B19BB2-33C8-4954-996B-967688D69FF7}"/>
    <cellStyle name="Suma 13 4" xfId="13510" xr:uid="{00000000-0005-0000-0000-0000DC360000}"/>
    <cellStyle name="Suma 13 4 2" xfId="24776" xr:uid="{8B3BEFE9-95A9-4817-9A47-694799F9C038}"/>
    <cellStyle name="Suma 13 5" xfId="24771" xr:uid="{0E31735D-34A0-4D18-9E96-6D203F222907}"/>
    <cellStyle name="Suma 14" xfId="13511" xr:uid="{00000000-0005-0000-0000-0000DD360000}"/>
    <cellStyle name="Suma 14 2" xfId="13512" xr:uid="{00000000-0005-0000-0000-0000DE360000}"/>
    <cellStyle name="Suma 14 2 2" xfId="13513" xr:uid="{00000000-0005-0000-0000-0000DF360000}"/>
    <cellStyle name="Suma 14 2 2 2" xfId="24779" xr:uid="{67E2648D-E8AB-4F76-95E7-8669A5E6F94C}"/>
    <cellStyle name="Suma 14 2 3" xfId="13514" xr:uid="{00000000-0005-0000-0000-0000E0360000}"/>
    <cellStyle name="Suma 14 2 3 2" xfId="24780" xr:uid="{3107366A-4816-405E-B19B-4B7BE4636F94}"/>
    <cellStyle name="Suma 14 2 4" xfId="24778" xr:uid="{4E714C00-4ED5-4F97-9197-19208F93EB35}"/>
    <cellStyle name="Suma 14 3" xfId="13515" xr:uid="{00000000-0005-0000-0000-0000E1360000}"/>
    <cellStyle name="Suma 14 3 2" xfId="24781" xr:uid="{E4FBC391-0A0D-423C-8824-E144415E5E7C}"/>
    <cellStyle name="Suma 14 4" xfId="13516" xr:uid="{00000000-0005-0000-0000-0000E2360000}"/>
    <cellStyle name="Suma 14 4 2" xfId="24782" xr:uid="{36BE4708-6FEF-4BD1-80AD-773ED838EBA4}"/>
    <cellStyle name="Suma 14 5" xfId="24777" xr:uid="{E78DCEC6-5505-43E0-9076-159CE138A6A9}"/>
    <cellStyle name="Suma 15" xfId="13517" xr:uid="{00000000-0005-0000-0000-0000E3360000}"/>
    <cellStyle name="Suma 15 2" xfId="13518" xr:uid="{00000000-0005-0000-0000-0000E4360000}"/>
    <cellStyle name="Suma 15 2 2" xfId="13519" xr:uid="{00000000-0005-0000-0000-0000E5360000}"/>
    <cellStyle name="Suma 15 2 2 2" xfId="24785" xr:uid="{2B6EED56-D677-4545-B937-9B01A7F5DEF5}"/>
    <cellStyle name="Suma 15 2 3" xfId="13520" xr:uid="{00000000-0005-0000-0000-0000E6360000}"/>
    <cellStyle name="Suma 15 2 3 2" xfId="24786" xr:uid="{75ACD6BA-51D3-44E1-BA42-A9C1E35C8C7A}"/>
    <cellStyle name="Suma 15 2 4" xfId="24784" xr:uid="{251836A2-9A8A-423B-87FD-CE836F76D6D8}"/>
    <cellStyle name="Suma 15 3" xfId="13521" xr:uid="{00000000-0005-0000-0000-0000E7360000}"/>
    <cellStyle name="Suma 15 3 2" xfId="24787" xr:uid="{E084E142-4E69-4CEF-AB53-8544355B5337}"/>
    <cellStyle name="Suma 15 4" xfId="13522" xr:uid="{00000000-0005-0000-0000-0000E8360000}"/>
    <cellStyle name="Suma 15 4 2" xfId="24788" xr:uid="{16B7F7E5-67B6-45D3-8C4F-C4E33A1A3ED9}"/>
    <cellStyle name="Suma 15 5" xfId="24783" xr:uid="{A500CADD-008F-4A45-A4D0-30F46AC8864B}"/>
    <cellStyle name="Suma 16" xfId="13523" xr:uid="{00000000-0005-0000-0000-0000E9360000}"/>
    <cellStyle name="Suma 16 2" xfId="13524" xr:uid="{00000000-0005-0000-0000-0000EA360000}"/>
    <cellStyle name="Suma 16 2 2" xfId="13525" xr:uid="{00000000-0005-0000-0000-0000EB360000}"/>
    <cellStyle name="Suma 16 2 2 2" xfId="24791" xr:uid="{9679BE47-86A8-4982-AA39-1B020D589021}"/>
    <cellStyle name="Suma 16 2 3" xfId="13526" xr:uid="{00000000-0005-0000-0000-0000EC360000}"/>
    <cellStyle name="Suma 16 2 3 2" xfId="24792" xr:uid="{8E7E032C-8E7B-4B19-81D8-E2BCD05E8DC0}"/>
    <cellStyle name="Suma 16 2 4" xfId="24790" xr:uid="{42B4388D-FF51-4870-8A8D-87DAC29B7EC4}"/>
    <cellStyle name="Suma 16 3" xfId="13527" xr:uid="{00000000-0005-0000-0000-0000ED360000}"/>
    <cellStyle name="Suma 16 3 2" xfId="24793" xr:uid="{1A8FA07E-3305-494D-A981-3F4C135354DB}"/>
    <cellStyle name="Suma 16 4" xfId="13528" xr:uid="{00000000-0005-0000-0000-0000EE360000}"/>
    <cellStyle name="Suma 16 4 2" xfId="24794" xr:uid="{C4C9159F-AABC-4C4D-A4A6-CDE78F6F1729}"/>
    <cellStyle name="Suma 16 5" xfId="24789" xr:uid="{A2E09B58-D1CA-4A11-B368-073E11830ED7}"/>
    <cellStyle name="Suma 17" xfId="13529" xr:uid="{00000000-0005-0000-0000-0000EF360000}"/>
    <cellStyle name="Suma 17 2" xfId="13530" xr:uid="{00000000-0005-0000-0000-0000F0360000}"/>
    <cellStyle name="Suma 17 2 2" xfId="13531" xr:uid="{00000000-0005-0000-0000-0000F1360000}"/>
    <cellStyle name="Suma 17 2 2 2" xfId="24797" xr:uid="{DFACB38B-A755-46EE-947D-BB64B0B0E529}"/>
    <cellStyle name="Suma 17 2 3" xfId="13532" xr:uid="{00000000-0005-0000-0000-0000F2360000}"/>
    <cellStyle name="Suma 17 2 3 2" xfId="24798" xr:uid="{30FC2DC7-2D64-4261-9EC0-6B2D33B18401}"/>
    <cellStyle name="Suma 17 2 4" xfId="24796" xr:uid="{9643A1BC-3721-4D95-A226-A3A7A5961BBB}"/>
    <cellStyle name="Suma 17 3" xfId="13533" xr:uid="{00000000-0005-0000-0000-0000F3360000}"/>
    <cellStyle name="Suma 17 3 2" xfId="24799" xr:uid="{8CB705D6-4F65-4225-886A-619F1A204D24}"/>
    <cellStyle name="Suma 17 4" xfId="13534" xr:uid="{00000000-0005-0000-0000-0000F4360000}"/>
    <cellStyle name="Suma 17 4 2" xfId="24800" xr:uid="{F1B83410-E7AC-4ABD-BFBB-E679093657BE}"/>
    <cellStyle name="Suma 17 5" xfId="24795" xr:uid="{F7ABE2F9-1E76-447F-A716-EB80958BEBD3}"/>
    <cellStyle name="Suma 18" xfId="13535" xr:uid="{00000000-0005-0000-0000-0000F5360000}"/>
    <cellStyle name="Suma 18 2" xfId="13536" xr:uid="{00000000-0005-0000-0000-0000F6360000}"/>
    <cellStyle name="Suma 18 2 2" xfId="24802" xr:uid="{907BF9E2-19DD-4D72-A637-50BC9BC42353}"/>
    <cellStyle name="Suma 18 3" xfId="13537" xr:uid="{00000000-0005-0000-0000-0000F7360000}"/>
    <cellStyle name="Suma 18 3 2" xfId="24803" xr:uid="{D0852857-2493-411A-A79E-D32949CD3FF3}"/>
    <cellStyle name="Suma 18 4" xfId="24801" xr:uid="{C603EBB1-7AD6-408E-B83C-5BE6BF6B6EAC}"/>
    <cellStyle name="Suma 19" xfId="13538" xr:uid="{00000000-0005-0000-0000-0000F8360000}"/>
    <cellStyle name="Suma 19 2" xfId="13539" xr:uid="{00000000-0005-0000-0000-0000F9360000}"/>
    <cellStyle name="Suma 19 2 2" xfId="24805" xr:uid="{84A14F94-93D1-46BB-BA3D-0A92C7857B89}"/>
    <cellStyle name="Suma 19 3" xfId="13540" xr:uid="{00000000-0005-0000-0000-0000FA360000}"/>
    <cellStyle name="Suma 19 3 2" xfId="24806" xr:uid="{9B336373-2348-4636-9A8A-B20B3F6489D0}"/>
    <cellStyle name="Suma 19 4" xfId="24804" xr:uid="{2EC1DC94-77EF-40EC-A72D-946D3818A70C}"/>
    <cellStyle name="Suma 2" xfId="13541" xr:uid="{00000000-0005-0000-0000-0000FB360000}"/>
    <cellStyle name="Suma 2 2" xfId="13542" xr:uid="{00000000-0005-0000-0000-0000FC360000}"/>
    <cellStyle name="Suma 2 2 2" xfId="13543" xr:uid="{00000000-0005-0000-0000-0000FD360000}"/>
    <cellStyle name="Suma 2 2 2 2" xfId="24809" xr:uid="{01D4B50C-DE9E-4E5F-B1DC-FD57F9A8CCD2}"/>
    <cellStyle name="Suma 2 2 3" xfId="13544" xr:uid="{00000000-0005-0000-0000-0000FE360000}"/>
    <cellStyle name="Suma 2 2 3 2" xfId="24810" xr:uid="{89F2F6E3-5D75-46D3-9436-99304E19EA51}"/>
    <cellStyle name="Suma 2 2 4" xfId="24808" xr:uid="{124D181D-4618-4135-B8C6-FB70010855F7}"/>
    <cellStyle name="Suma 2 3" xfId="13545" xr:uid="{00000000-0005-0000-0000-0000FF360000}"/>
    <cellStyle name="Suma 2 3 2" xfId="24811" xr:uid="{0C0381D7-AAA9-4583-AE34-06B9479984CE}"/>
    <cellStyle name="Suma 2 4" xfId="13546" xr:uid="{00000000-0005-0000-0000-000000370000}"/>
    <cellStyle name="Suma 2 4 2" xfId="24812" xr:uid="{90AB62EB-8A5A-4422-9232-DE934485A987}"/>
    <cellStyle name="Suma 2 5" xfId="24807" xr:uid="{37AF86FF-4F89-4834-A929-8B0236767290}"/>
    <cellStyle name="Suma 20" xfId="13547" xr:uid="{00000000-0005-0000-0000-000001370000}"/>
    <cellStyle name="Suma 20 2" xfId="24813" xr:uid="{99E30B3B-26EE-4492-8057-6136359DC74C}"/>
    <cellStyle name="Suma 21" xfId="13548" xr:uid="{00000000-0005-0000-0000-000002370000}"/>
    <cellStyle name="Suma 21 2" xfId="24814" xr:uid="{EA4CD14E-B9D1-475A-95A6-0F7189B4CED3}"/>
    <cellStyle name="Suma 22" xfId="13549" xr:uid="{00000000-0005-0000-0000-000003370000}"/>
    <cellStyle name="Suma 22 2" xfId="24815" xr:uid="{EA837BBC-5ED1-47E1-A5CE-EE0803AEFC21}"/>
    <cellStyle name="Suma 23" xfId="13550" xr:uid="{00000000-0005-0000-0000-000004370000}"/>
    <cellStyle name="Suma 23 2" xfId="24816" xr:uid="{A16207D5-1210-48EF-A9DA-A887A7C97A6E}"/>
    <cellStyle name="Suma 24" xfId="15056" xr:uid="{00000000-0005-0000-0000-000005370000}"/>
    <cellStyle name="Suma 24 2" xfId="25785" xr:uid="{0E31E6FC-3D21-414D-9253-0E59CD4E75E2}"/>
    <cellStyle name="Suma 25" xfId="24752" xr:uid="{98ADE703-32EE-4558-BB84-BFA5C5F79551}"/>
    <cellStyle name="Suma 3" xfId="13551" xr:uid="{00000000-0005-0000-0000-000006370000}"/>
    <cellStyle name="Suma 3 2" xfId="13552" xr:uid="{00000000-0005-0000-0000-000007370000}"/>
    <cellStyle name="Suma 3 2 2" xfId="13553" xr:uid="{00000000-0005-0000-0000-000008370000}"/>
    <cellStyle name="Suma 3 2 2 2" xfId="24819" xr:uid="{4E5EFDED-9374-4E84-97A1-6973E0D19095}"/>
    <cellStyle name="Suma 3 2 3" xfId="13554" xr:uid="{00000000-0005-0000-0000-000009370000}"/>
    <cellStyle name="Suma 3 2 3 2" xfId="24820" xr:uid="{1EBCB261-DB8F-4ECA-93A4-3BE35BA5788C}"/>
    <cellStyle name="Suma 3 2 4" xfId="24818" xr:uid="{1AACD862-B616-4D53-90D5-276C8C5D1FBF}"/>
    <cellStyle name="Suma 3 3" xfId="13555" xr:uid="{00000000-0005-0000-0000-00000A370000}"/>
    <cellStyle name="Suma 3 3 2" xfId="24821" xr:uid="{BCC24752-6CF1-447A-B94E-123CF0142E66}"/>
    <cellStyle name="Suma 3 4" xfId="13556" xr:uid="{00000000-0005-0000-0000-00000B370000}"/>
    <cellStyle name="Suma 3 4 2" xfId="24822" xr:uid="{288F17B1-B7F2-4171-88E8-A8E53BB78E31}"/>
    <cellStyle name="Suma 3 5" xfId="24817" xr:uid="{061FB646-9D59-4C09-9E9C-EC8B3EA3B42F}"/>
    <cellStyle name="Suma 4" xfId="13557" xr:uid="{00000000-0005-0000-0000-00000C370000}"/>
    <cellStyle name="Suma 4 2" xfId="13558" xr:uid="{00000000-0005-0000-0000-00000D370000}"/>
    <cellStyle name="Suma 4 2 2" xfId="13559" xr:uid="{00000000-0005-0000-0000-00000E370000}"/>
    <cellStyle name="Suma 4 2 2 2" xfId="24825" xr:uid="{4F0473B1-95CA-4838-ACCE-CCD8452EEFA1}"/>
    <cellStyle name="Suma 4 2 3" xfId="13560" xr:uid="{00000000-0005-0000-0000-00000F370000}"/>
    <cellStyle name="Suma 4 2 3 2" xfId="24826" xr:uid="{127543D7-65FE-4F24-805F-E0C29B025137}"/>
    <cellStyle name="Suma 4 2 4" xfId="24824" xr:uid="{C01E4D43-8DCE-4683-9F75-97068F915745}"/>
    <cellStyle name="Suma 4 3" xfId="13561" xr:uid="{00000000-0005-0000-0000-000010370000}"/>
    <cellStyle name="Suma 4 3 2" xfId="24827" xr:uid="{557432CD-71D0-44C6-ABC4-B30364683FE6}"/>
    <cellStyle name="Suma 4 4" xfId="13562" xr:uid="{00000000-0005-0000-0000-000011370000}"/>
    <cellStyle name="Suma 4 4 2" xfId="24828" xr:uid="{6A20A2A8-838B-49E1-AB78-AFFD528814CD}"/>
    <cellStyle name="Suma 4 5" xfId="24823" xr:uid="{15921047-4B51-4AAF-B797-E5FA4536FF8B}"/>
    <cellStyle name="Suma 5" xfId="13563" xr:uid="{00000000-0005-0000-0000-000012370000}"/>
    <cellStyle name="Suma 5 2" xfId="13564" xr:uid="{00000000-0005-0000-0000-000013370000}"/>
    <cellStyle name="Suma 5 2 2" xfId="13565" xr:uid="{00000000-0005-0000-0000-000014370000}"/>
    <cellStyle name="Suma 5 2 2 2" xfId="24831" xr:uid="{34F340BB-DE4C-43C3-9F5B-82C6B7990866}"/>
    <cellStyle name="Suma 5 2 3" xfId="13566" xr:uid="{00000000-0005-0000-0000-000015370000}"/>
    <cellStyle name="Suma 5 2 3 2" xfId="24832" xr:uid="{8F92FB76-36C6-4E43-9191-0F55FBF86939}"/>
    <cellStyle name="Suma 5 2 4" xfId="24830" xr:uid="{B9835546-FCCF-4C30-828C-E60D4C708930}"/>
    <cellStyle name="Suma 5 3" xfId="13567" xr:uid="{00000000-0005-0000-0000-000016370000}"/>
    <cellStyle name="Suma 5 3 2" xfId="24833" xr:uid="{0388C4AA-F053-4B09-ABDD-3B5C870952A2}"/>
    <cellStyle name="Suma 5 4" xfId="13568" xr:uid="{00000000-0005-0000-0000-000017370000}"/>
    <cellStyle name="Suma 5 4 2" xfId="24834" xr:uid="{1111646F-B4AB-4605-815D-67702F21390A}"/>
    <cellStyle name="Suma 5 5" xfId="24829" xr:uid="{1E206DAF-6129-45B3-A9C4-DF6503480C02}"/>
    <cellStyle name="Suma 6" xfId="13569" xr:uid="{00000000-0005-0000-0000-000018370000}"/>
    <cellStyle name="Suma 6 2" xfId="13570" xr:uid="{00000000-0005-0000-0000-000019370000}"/>
    <cellStyle name="Suma 6 2 2" xfId="13571" xr:uid="{00000000-0005-0000-0000-00001A370000}"/>
    <cellStyle name="Suma 6 2 2 2" xfId="24837" xr:uid="{9966AB14-0F5D-41FE-94D0-6D22FC9B62E1}"/>
    <cellStyle name="Suma 6 2 3" xfId="13572" xr:uid="{00000000-0005-0000-0000-00001B370000}"/>
    <cellStyle name="Suma 6 2 3 2" xfId="24838" xr:uid="{7071C352-CD8D-4FE5-BD90-DB65AB36C3B7}"/>
    <cellStyle name="Suma 6 2 4" xfId="24836" xr:uid="{5B5DDDB4-DF62-4E29-BB1D-7039D80B333F}"/>
    <cellStyle name="Suma 6 3" xfId="13573" xr:uid="{00000000-0005-0000-0000-00001C370000}"/>
    <cellStyle name="Suma 6 3 2" xfId="24839" xr:uid="{AF76F3F8-E027-4D9A-A8EF-3BF1F17D06D5}"/>
    <cellStyle name="Suma 6 4" xfId="13574" xr:uid="{00000000-0005-0000-0000-00001D370000}"/>
    <cellStyle name="Suma 6 4 2" xfId="24840" xr:uid="{DDD6494F-B951-41EB-B234-2DE1EE872A0D}"/>
    <cellStyle name="Suma 6 5" xfId="24835" xr:uid="{7EA4859D-FACC-4226-BFC5-2529CF745E6A}"/>
    <cellStyle name="Suma 7" xfId="13575" xr:uid="{00000000-0005-0000-0000-00001E370000}"/>
    <cellStyle name="Suma 7 2" xfId="13576" xr:uid="{00000000-0005-0000-0000-00001F370000}"/>
    <cellStyle name="Suma 7 2 2" xfId="13577" xr:uid="{00000000-0005-0000-0000-000020370000}"/>
    <cellStyle name="Suma 7 2 2 2" xfId="24843" xr:uid="{AC8B66A7-BAE5-4ABE-8FA6-450E8D283EE4}"/>
    <cellStyle name="Suma 7 2 3" xfId="13578" xr:uid="{00000000-0005-0000-0000-000021370000}"/>
    <cellStyle name="Suma 7 2 3 2" xfId="24844" xr:uid="{F56FBE62-E02F-4A06-B7D9-44D5C26E388A}"/>
    <cellStyle name="Suma 7 2 4" xfId="24842" xr:uid="{4CC6FE38-3872-481A-AE1A-4E3C79753378}"/>
    <cellStyle name="Suma 7 3" xfId="13579" xr:uid="{00000000-0005-0000-0000-000022370000}"/>
    <cellStyle name="Suma 7 3 2" xfId="24845" xr:uid="{58230EBC-D43A-439F-9186-4D3E66867BF3}"/>
    <cellStyle name="Suma 7 4" xfId="13580" xr:uid="{00000000-0005-0000-0000-000023370000}"/>
    <cellStyle name="Suma 7 4 2" xfId="24846" xr:uid="{766ED3DF-FDF0-4162-8BCB-40589F7C9E7B}"/>
    <cellStyle name="Suma 7 5" xfId="24841" xr:uid="{64E262F0-9158-417E-9E99-6680D09C7787}"/>
    <cellStyle name="Suma 8" xfId="13581" xr:uid="{00000000-0005-0000-0000-000024370000}"/>
    <cellStyle name="Suma 8 2" xfId="13582" xr:uid="{00000000-0005-0000-0000-000025370000}"/>
    <cellStyle name="Suma 8 2 2" xfId="13583" xr:uid="{00000000-0005-0000-0000-000026370000}"/>
    <cellStyle name="Suma 8 2 2 2" xfId="24849" xr:uid="{5556CF9A-53FB-40D4-86C6-0EDF8899DC4B}"/>
    <cellStyle name="Suma 8 2 3" xfId="13584" xr:uid="{00000000-0005-0000-0000-000027370000}"/>
    <cellStyle name="Suma 8 2 3 2" xfId="24850" xr:uid="{731A93D7-655F-44C4-8BC8-5D7828F3F1EA}"/>
    <cellStyle name="Suma 8 2 4" xfId="24848" xr:uid="{ECFE3C0F-14C4-48DC-BB35-623C95BA76CA}"/>
    <cellStyle name="Suma 8 3" xfId="13585" xr:uid="{00000000-0005-0000-0000-000028370000}"/>
    <cellStyle name="Suma 8 3 2" xfId="24851" xr:uid="{0BD72D77-CD43-485C-B10E-C2181A68D7DE}"/>
    <cellStyle name="Suma 8 4" xfId="13586" xr:uid="{00000000-0005-0000-0000-000029370000}"/>
    <cellStyle name="Suma 8 4 2" xfId="24852" xr:uid="{B5833123-82E6-4400-B858-2C78D175EC93}"/>
    <cellStyle name="Suma 8 5" xfId="24847" xr:uid="{66A5B5B1-A01A-472F-841A-1E93C3AD16C4}"/>
    <cellStyle name="Suma 9" xfId="13587" xr:uid="{00000000-0005-0000-0000-00002A370000}"/>
    <cellStyle name="Suma 9 2" xfId="13588" xr:uid="{00000000-0005-0000-0000-00002B370000}"/>
    <cellStyle name="Suma 9 2 2" xfId="13589" xr:uid="{00000000-0005-0000-0000-00002C370000}"/>
    <cellStyle name="Suma 9 2 2 2" xfId="24855" xr:uid="{1D3B07B8-FF85-4B45-AACB-62A1BD668E54}"/>
    <cellStyle name="Suma 9 2 3" xfId="13590" xr:uid="{00000000-0005-0000-0000-00002D370000}"/>
    <cellStyle name="Suma 9 2 3 2" xfId="24856" xr:uid="{87706A66-5E59-4F71-9721-7020E2798C1A}"/>
    <cellStyle name="Suma 9 2 4" xfId="24854" xr:uid="{1BFF575B-6461-429F-8921-4D9D5BACE788}"/>
    <cellStyle name="Suma 9 3" xfId="13591" xr:uid="{00000000-0005-0000-0000-00002E370000}"/>
    <cellStyle name="Suma 9 3 2" xfId="24857" xr:uid="{5478C94E-E3BB-44BC-B681-05563C67873B}"/>
    <cellStyle name="Suma 9 4" xfId="13592" xr:uid="{00000000-0005-0000-0000-00002F370000}"/>
    <cellStyle name="Suma 9 4 2" xfId="24858" xr:uid="{AB723B19-69ED-4AC6-8153-F0A9721947EF}"/>
    <cellStyle name="Suma 9 5" xfId="24853" xr:uid="{8F5A740B-4D27-4550-AE77-F349E67C26E9}"/>
    <cellStyle name="Suma_PGM_CHECK" xfId="14673" xr:uid="{00000000-0005-0000-0000-000030370000}"/>
    <cellStyle name="Summa" xfId="14639" xr:uid="{00000000-0005-0000-0000-000031370000}"/>
    <cellStyle name="Summa 10" xfId="13593" xr:uid="{00000000-0005-0000-0000-000032370000}"/>
    <cellStyle name="Summa 10 2" xfId="13594" xr:uid="{00000000-0005-0000-0000-000033370000}"/>
    <cellStyle name="Summa 10 2 2" xfId="13595" xr:uid="{00000000-0005-0000-0000-000034370000}"/>
    <cellStyle name="Summa 10 2 2 2" xfId="24861" xr:uid="{E25E960D-20EF-4916-8F29-6E6BAFDC6D40}"/>
    <cellStyle name="Summa 10 2 3" xfId="13596" xr:uid="{00000000-0005-0000-0000-000035370000}"/>
    <cellStyle name="Summa 10 2 3 2" xfId="24862" xr:uid="{C7CDBCEB-FEA0-4199-A729-41E46D91A30D}"/>
    <cellStyle name="Summa 10 2 4" xfId="24860" xr:uid="{D3B9DF62-BB55-47B9-A05B-99A26E272236}"/>
    <cellStyle name="Summa 10 3" xfId="13597" xr:uid="{00000000-0005-0000-0000-000036370000}"/>
    <cellStyle name="Summa 10 3 2" xfId="24863" xr:uid="{14178FD1-7556-4FE8-BD27-4CF26FF6EF71}"/>
    <cellStyle name="Summa 10 4" xfId="13598" xr:uid="{00000000-0005-0000-0000-000037370000}"/>
    <cellStyle name="Summa 10 4 2" xfId="24864" xr:uid="{926A30E7-B2A7-4227-AB92-C324DF77554F}"/>
    <cellStyle name="Summa 10 5" xfId="24859" xr:uid="{C794B708-B855-4EFA-AAB4-DEB7499A5105}"/>
    <cellStyle name="Summa 11" xfId="13599" xr:uid="{00000000-0005-0000-0000-000038370000}"/>
    <cellStyle name="Summa 11 2" xfId="13600" xr:uid="{00000000-0005-0000-0000-000039370000}"/>
    <cellStyle name="Summa 11 2 2" xfId="13601" xr:uid="{00000000-0005-0000-0000-00003A370000}"/>
    <cellStyle name="Summa 11 2 2 2" xfId="24867" xr:uid="{C8C59BBA-3577-40DA-8456-65D0C85BEC28}"/>
    <cellStyle name="Summa 11 2 3" xfId="13602" xr:uid="{00000000-0005-0000-0000-00003B370000}"/>
    <cellStyle name="Summa 11 2 3 2" xfId="24868" xr:uid="{30226384-5BA0-4564-B075-D100E5DDBFE0}"/>
    <cellStyle name="Summa 11 2 4" xfId="24866" xr:uid="{1BC021B1-4E31-4C45-9037-643203E659FF}"/>
    <cellStyle name="Summa 11 3" xfId="13603" xr:uid="{00000000-0005-0000-0000-00003C370000}"/>
    <cellStyle name="Summa 11 3 2" xfId="24869" xr:uid="{5B4EABD8-90BD-4891-A0C7-0E1E274D59D8}"/>
    <cellStyle name="Summa 11 4" xfId="13604" xr:uid="{00000000-0005-0000-0000-00003D370000}"/>
    <cellStyle name="Summa 11 4 2" xfId="24870" xr:uid="{30ACB586-50AF-4971-9F11-7CC5C67427AD}"/>
    <cellStyle name="Summa 11 5" xfId="24865" xr:uid="{7C75E679-76E1-4EF2-9076-9A2A42A1B02E}"/>
    <cellStyle name="Summa 12" xfId="13605" xr:uid="{00000000-0005-0000-0000-00003E370000}"/>
    <cellStyle name="Summa 12 2" xfId="13606" xr:uid="{00000000-0005-0000-0000-00003F370000}"/>
    <cellStyle name="Summa 12 2 2" xfId="13607" xr:uid="{00000000-0005-0000-0000-000040370000}"/>
    <cellStyle name="Summa 12 2 2 2" xfId="24873" xr:uid="{A951ECFD-05D3-4FC4-A4E2-B070C1581535}"/>
    <cellStyle name="Summa 12 2 3" xfId="13608" xr:uid="{00000000-0005-0000-0000-000041370000}"/>
    <cellStyle name="Summa 12 2 3 2" xfId="24874" xr:uid="{ABE07577-AE7E-4E39-A2B5-8B24111F2639}"/>
    <cellStyle name="Summa 12 2 4" xfId="24872" xr:uid="{5772FB5C-189D-49E0-8637-320C469D3F26}"/>
    <cellStyle name="Summa 12 3" xfId="13609" xr:uid="{00000000-0005-0000-0000-000042370000}"/>
    <cellStyle name="Summa 12 3 2" xfId="24875" xr:uid="{0013AF54-65CA-481A-83D3-32FC6082A82E}"/>
    <cellStyle name="Summa 12 4" xfId="13610" xr:uid="{00000000-0005-0000-0000-000043370000}"/>
    <cellStyle name="Summa 12 4 2" xfId="24876" xr:uid="{09CE072B-3269-4336-AEB5-016DE795568E}"/>
    <cellStyle name="Summa 12 5" xfId="24871" xr:uid="{7861472A-2253-463D-B874-56486C85C578}"/>
    <cellStyle name="Summa 13" xfId="13611" xr:uid="{00000000-0005-0000-0000-000044370000}"/>
    <cellStyle name="Summa 13 2" xfId="13612" xr:uid="{00000000-0005-0000-0000-000045370000}"/>
    <cellStyle name="Summa 13 2 2" xfId="13613" xr:uid="{00000000-0005-0000-0000-000046370000}"/>
    <cellStyle name="Summa 13 2 2 2" xfId="24879" xr:uid="{A56C952B-8C81-494E-AA8D-EED51AF6ECFA}"/>
    <cellStyle name="Summa 13 2 3" xfId="13614" xr:uid="{00000000-0005-0000-0000-000047370000}"/>
    <cellStyle name="Summa 13 2 3 2" xfId="24880" xr:uid="{84A4FF74-FA6B-4A06-B76E-2C1789ECFAC6}"/>
    <cellStyle name="Summa 13 2 4" xfId="24878" xr:uid="{2649E83D-1B2D-46B4-ADEC-8C07F7184A39}"/>
    <cellStyle name="Summa 13 3" xfId="13615" xr:uid="{00000000-0005-0000-0000-000048370000}"/>
    <cellStyle name="Summa 13 3 2" xfId="24881" xr:uid="{C3E41870-0391-4D08-9750-F0D1FD0267B8}"/>
    <cellStyle name="Summa 13 4" xfId="13616" xr:uid="{00000000-0005-0000-0000-000049370000}"/>
    <cellStyle name="Summa 13 4 2" xfId="24882" xr:uid="{3585C3B7-26DE-43C2-89CC-32B9148E8417}"/>
    <cellStyle name="Summa 13 5" xfId="24877" xr:uid="{B305253C-DCC6-4A84-979C-17C121889896}"/>
    <cellStyle name="Summa 14" xfId="13617" xr:uid="{00000000-0005-0000-0000-00004A370000}"/>
    <cellStyle name="Summa 14 2" xfId="13618" xr:uid="{00000000-0005-0000-0000-00004B370000}"/>
    <cellStyle name="Summa 14 2 2" xfId="13619" xr:uid="{00000000-0005-0000-0000-00004C370000}"/>
    <cellStyle name="Summa 14 2 2 2" xfId="24885" xr:uid="{F19CEC35-D527-46F2-94BB-88681EB651EB}"/>
    <cellStyle name="Summa 14 2 3" xfId="13620" xr:uid="{00000000-0005-0000-0000-00004D370000}"/>
    <cellStyle name="Summa 14 2 3 2" xfId="24886" xr:uid="{7DCEB4B6-2C85-49DA-8EB6-367F7AFD3FCA}"/>
    <cellStyle name="Summa 14 2 4" xfId="24884" xr:uid="{8E377876-F751-4166-9AB5-DAC1C78F42F5}"/>
    <cellStyle name="Summa 14 3" xfId="13621" xr:uid="{00000000-0005-0000-0000-00004E370000}"/>
    <cellStyle name="Summa 14 3 2" xfId="24887" xr:uid="{C03EA3CB-C7FE-4C46-993E-953B4099939B}"/>
    <cellStyle name="Summa 14 4" xfId="13622" xr:uid="{00000000-0005-0000-0000-00004F370000}"/>
    <cellStyle name="Summa 14 4 2" xfId="24888" xr:uid="{30960120-B088-4F3B-89D9-C97781800651}"/>
    <cellStyle name="Summa 14 5" xfId="24883" xr:uid="{90DC3E9B-9498-4460-B14C-E8A375BF9F0F}"/>
    <cellStyle name="Summa 15" xfId="13623" xr:uid="{00000000-0005-0000-0000-000050370000}"/>
    <cellStyle name="Summa 15 2" xfId="13624" xr:uid="{00000000-0005-0000-0000-000051370000}"/>
    <cellStyle name="Summa 15 2 2" xfId="13625" xr:uid="{00000000-0005-0000-0000-000052370000}"/>
    <cellStyle name="Summa 15 2 2 2" xfId="24891" xr:uid="{D74472D0-A5E7-43EC-A3B6-E798028870D0}"/>
    <cellStyle name="Summa 15 2 3" xfId="13626" xr:uid="{00000000-0005-0000-0000-000053370000}"/>
    <cellStyle name="Summa 15 2 3 2" xfId="24892" xr:uid="{9B5CBB82-A996-4EEE-86DB-93A12383C1E6}"/>
    <cellStyle name="Summa 15 2 4" xfId="24890" xr:uid="{8425CC7E-D320-4C6A-A252-D1BE7E3C0F09}"/>
    <cellStyle name="Summa 15 3" xfId="13627" xr:uid="{00000000-0005-0000-0000-000054370000}"/>
    <cellStyle name="Summa 15 3 2" xfId="24893" xr:uid="{B5A46E71-71BD-4671-8A12-B8E9BEF0CB70}"/>
    <cellStyle name="Summa 15 4" xfId="13628" xr:uid="{00000000-0005-0000-0000-000055370000}"/>
    <cellStyle name="Summa 15 4 2" xfId="24894" xr:uid="{BD101446-3933-4D39-B72C-63B4C6B591DC}"/>
    <cellStyle name="Summa 15 5" xfId="24889" xr:uid="{E0CD5377-1C55-43AF-B643-BC5DA2457FEC}"/>
    <cellStyle name="Summa 16" xfId="13629" xr:uid="{00000000-0005-0000-0000-000056370000}"/>
    <cellStyle name="Summa 16 2" xfId="13630" xr:uid="{00000000-0005-0000-0000-000057370000}"/>
    <cellStyle name="Summa 16 2 2" xfId="13631" xr:uid="{00000000-0005-0000-0000-000058370000}"/>
    <cellStyle name="Summa 16 2 2 2" xfId="24897" xr:uid="{1050433E-ECB6-4C6B-8283-8438C12AD369}"/>
    <cellStyle name="Summa 16 2 3" xfId="13632" xr:uid="{00000000-0005-0000-0000-000059370000}"/>
    <cellStyle name="Summa 16 2 3 2" xfId="24898" xr:uid="{795F08D1-208D-48CC-AAAC-E4DA9FBC74D2}"/>
    <cellStyle name="Summa 16 2 4" xfId="24896" xr:uid="{C9D8486F-3C67-48D6-98C0-A51C9BD06D96}"/>
    <cellStyle name="Summa 16 3" xfId="13633" xr:uid="{00000000-0005-0000-0000-00005A370000}"/>
    <cellStyle name="Summa 16 3 2" xfId="24899" xr:uid="{CFC65019-AE83-47BC-B0FA-A77E34BE3735}"/>
    <cellStyle name="Summa 16 4" xfId="13634" xr:uid="{00000000-0005-0000-0000-00005B370000}"/>
    <cellStyle name="Summa 16 4 2" xfId="24900" xr:uid="{F28CA08A-238F-427B-B5A8-1C55DE4C8531}"/>
    <cellStyle name="Summa 16 5" xfId="24895" xr:uid="{6156873A-3543-4E08-9B12-5A7F6C28682B}"/>
    <cellStyle name="Summa 17" xfId="13635" xr:uid="{00000000-0005-0000-0000-00005C370000}"/>
    <cellStyle name="Summa 17 2" xfId="13636" xr:uid="{00000000-0005-0000-0000-00005D370000}"/>
    <cellStyle name="Summa 17 2 2" xfId="13637" xr:uid="{00000000-0005-0000-0000-00005E370000}"/>
    <cellStyle name="Summa 17 2 2 2" xfId="24903" xr:uid="{810D93F9-DEF6-4FF1-AEA6-A63609849901}"/>
    <cellStyle name="Summa 17 2 3" xfId="13638" xr:uid="{00000000-0005-0000-0000-00005F370000}"/>
    <cellStyle name="Summa 17 2 3 2" xfId="24904" xr:uid="{0CFE8B90-D0C7-4688-81E7-D3DB098F6E08}"/>
    <cellStyle name="Summa 17 2 4" xfId="24902" xr:uid="{32FB0139-E148-4509-B680-D2A04DBAFC2D}"/>
    <cellStyle name="Summa 17 3" xfId="13639" xr:uid="{00000000-0005-0000-0000-000060370000}"/>
    <cellStyle name="Summa 17 3 2" xfId="24905" xr:uid="{2F438F60-2DB0-4DD7-951F-411F8E092B2F}"/>
    <cellStyle name="Summa 17 4" xfId="13640" xr:uid="{00000000-0005-0000-0000-000061370000}"/>
    <cellStyle name="Summa 17 4 2" xfId="24906" xr:uid="{D828CD30-432E-4A58-ABE1-225D2B6C8A7B}"/>
    <cellStyle name="Summa 17 5" xfId="24901" xr:uid="{6F1FF333-58A3-472F-B87A-9A20D5F4DE0A}"/>
    <cellStyle name="Summa 18" xfId="13641" xr:uid="{00000000-0005-0000-0000-000062370000}"/>
    <cellStyle name="Summa 18 2" xfId="13642" xr:uid="{00000000-0005-0000-0000-000063370000}"/>
    <cellStyle name="Summa 18 2 2" xfId="24908" xr:uid="{9DCCCB7D-8A00-4DC3-8E77-94336BCB2E59}"/>
    <cellStyle name="Summa 18 3" xfId="13643" xr:uid="{00000000-0005-0000-0000-000064370000}"/>
    <cellStyle name="Summa 18 3 2" xfId="24909" xr:uid="{C18A5082-C87D-4ABE-8BA7-32298DD42728}"/>
    <cellStyle name="Summa 18 4" xfId="24907" xr:uid="{C2A9AF11-C233-4EC9-B6BA-034FF0029B52}"/>
    <cellStyle name="Summa 19" xfId="13644" xr:uid="{00000000-0005-0000-0000-000065370000}"/>
    <cellStyle name="Summa 19 2" xfId="24910" xr:uid="{E4E87F73-82B4-4FEF-99F5-18BDFE467091}"/>
    <cellStyle name="Summa 2" xfId="13645" xr:uid="{00000000-0005-0000-0000-000066370000}"/>
    <cellStyle name="Summa 2 2" xfId="13646" xr:uid="{00000000-0005-0000-0000-000067370000}"/>
    <cellStyle name="Summa 2 2 2" xfId="13647" xr:uid="{00000000-0005-0000-0000-000068370000}"/>
    <cellStyle name="Summa 2 2 2 2" xfId="24913" xr:uid="{1E7E96FA-8678-4509-A0ED-FEA885027FF4}"/>
    <cellStyle name="Summa 2 2 3" xfId="13648" xr:uid="{00000000-0005-0000-0000-000069370000}"/>
    <cellStyle name="Summa 2 2 3 2" xfId="24914" xr:uid="{E1ECD28A-D0D6-462E-8987-6FD4200A960B}"/>
    <cellStyle name="Summa 2 2 4" xfId="24912" xr:uid="{D3C5A99B-498E-498B-B549-80AE13315AB5}"/>
    <cellStyle name="Summa 2 3" xfId="13649" xr:uid="{00000000-0005-0000-0000-00006A370000}"/>
    <cellStyle name="Summa 2 3 2" xfId="24915" xr:uid="{75EBCD7F-9674-422E-8F9C-25157EA4CAAB}"/>
    <cellStyle name="Summa 2 4" xfId="13650" xr:uid="{00000000-0005-0000-0000-00006B370000}"/>
    <cellStyle name="Summa 2 4 2" xfId="24916" xr:uid="{5E0E85EB-2AF4-4517-8524-BD1E081CE0D4}"/>
    <cellStyle name="Summa 2 5" xfId="24911" xr:uid="{C74AD3E5-2884-4F70-897B-13BC62D46C17}"/>
    <cellStyle name="Summa 20" xfId="13651" xr:uid="{00000000-0005-0000-0000-00006C370000}"/>
    <cellStyle name="Summa 20 2" xfId="24917" xr:uid="{25A5B34D-61AE-47B3-83C7-4933BF6A95F0}"/>
    <cellStyle name="Summa 21" xfId="13652" xr:uid="{00000000-0005-0000-0000-00006D370000}"/>
    <cellStyle name="Summa 21 2" xfId="24918" xr:uid="{71956811-2487-480D-BA98-F6D6BFF3ADAC}"/>
    <cellStyle name="Summa 22" xfId="13653" xr:uid="{00000000-0005-0000-0000-00006E370000}"/>
    <cellStyle name="Summa 22 2" xfId="24919" xr:uid="{AB34367D-AACD-4CED-AEEB-0649791E2690}"/>
    <cellStyle name="Summa 23" xfId="15057" xr:uid="{00000000-0005-0000-0000-00006F370000}"/>
    <cellStyle name="Summa 23 2" xfId="25786" xr:uid="{360F4CFF-5D60-4B50-B4CA-2C51158008E2}"/>
    <cellStyle name="Summa 3" xfId="13654" xr:uid="{00000000-0005-0000-0000-000070370000}"/>
    <cellStyle name="Summa 3 2" xfId="13655" xr:uid="{00000000-0005-0000-0000-000071370000}"/>
    <cellStyle name="Summa 3 2 2" xfId="13656" xr:uid="{00000000-0005-0000-0000-000072370000}"/>
    <cellStyle name="Summa 3 2 2 2" xfId="24922" xr:uid="{356F1CC5-4B31-4571-B60D-B915C90D57F7}"/>
    <cellStyle name="Summa 3 2 3" xfId="13657" xr:uid="{00000000-0005-0000-0000-000073370000}"/>
    <cellStyle name="Summa 3 2 3 2" xfId="24923" xr:uid="{64AAF084-AF24-478B-A401-527C9FEF9149}"/>
    <cellStyle name="Summa 3 2 4" xfId="24921" xr:uid="{F340F123-0D1D-4BE2-9911-9D2F2E13F758}"/>
    <cellStyle name="Summa 3 3" xfId="13658" xr:uid="{00000000-0005-0000-0000-000074370000}"/>
    <cellStyle name="Summa 3 3 2" xfId="24924" xr:uid="{C1916994-3AB8-4164-A9A7-AB7CF31957E8}"/>
    <cellStyle name="Summa 3 4" xfId="13659" xr:uid="{00000000-0005-0000-0000-000075370000}"/>
    <cellStyle name="Summa 3 4 2" xfId="24925" xr:uid="{D2926130-203D-469F-A198-4C26E010F8A8}"/>
    <cellStyle name="Summa 3 5" xfId="24920" xr:uid="{5E2926B2-B8BD-454E-AD04-B03A9D4FAC3F}"/>
    <cellStyle name="Summa 4" xfId="13660" xr:uid="{00000000-0005-0000-0000-000076370000}"/>
    <cellStyle name="Summa 4 2" xfId="13661" xr:uid="{00000000-0005-0000-0000-000077370000}"/>
    <cellStyle name="Summa 4 2 2" xfId="13662" xr:uid="{00000000-0005-0000-0000-000078370000}"/>
    <cellStyle name="Summa 4 2 2 2" xfId="24928" xr:uid="{7E70BE57-1A71-43E6-9C00-8309A037492C}"/>
    <cellStyle name="Summa 4 2 3" xfId="13663" xr:uid="{00000000-0005-0000-0000-000079370000}"/>
    <cellStyle name="Summa 4 2 3 2" xfId="24929" xr:uid="{F709B913-A439-402B-8138-7E6579BAC87D}"/>
    <cellStyle name="Summa 4 2 4" xfId="24927" xr:uid="{22660CB1-FC78-4F7B-84DE-6FC4D2708AAF}"/>
    <cellStyle name="Summa 4 3" xfId="13664" xr:uid="{00000000-0005-0000-0000-00007A370000}"/>
    <cellStyle name="Summa 4 3 2" xfId="24930" xr:uid="{FD82E992-45A3-4DED-ABB4-B0B9C04299E9}"/>
    <cellStyle name="Summa 4 4" xfId="13665" xr:uid="{00000000-0005-0000-0000-00007B370000}"/>
    <cellStyle name="Summa 4 4 2" xfId="24931" xr:uid="{42A313DF-2FCB-4E19-ABF3-C5750BD27713}"/>
    <cellStyle name="Summa 4 5" xfId="24926" xr:uid="{76CA555A-FA0F-4BC2-8F49-9E1A87EC6D4A}"/>
    <cellStyle name="Summa 5" xfId="13666" xr:uid="{00000000-0005-0000-0000-00007C370000}"/>
    <cellStyle name="Summa 5 2" xfId="13667" xr:uid="{00000000-0005-0000-0000-00007D370000}"/>
    <cellStyle name="Summa 5 2 2" xfId="13668" xr:uid="{00000000-0005-0000-0000-00007E370000}"/>
    <cellStyle name="Summa 5 2 2 2" xfId="24934" xr:uid="{405DD035-5C29-43DC-8C8B-5B287C25C08A}"/>
    <cellStyle name="Summa 5 2 3" xfId="13669" xr:uid="{00000000-0005-0000-0000-00007F370000}"/>
    <cellStyle name="Summa 5 2 3 2" xfId="24935" xr:uid="{08392AC3-0658-47E5-8ED1-267F0B297300}"/>
    <cellStyle name="Summa 5 2 4" xfId="24933" xr:uid="{A9B9F880-45FF-4896-949F-31228869C9C8}"/>
    <cellStyle name="Summa 5 3" xfId="13670" xr:uid="{00000000-0005-0000-0000-000080370000}"/>
    <cellStyle name="Summa 5 3 2" xfId="24936" xr:uid="{B35A58C8-B90F-40A6-89FD-BD3DE9CFCE39}"/>
    <cellStyle name="Summa 5 4" xfId="13671" xr:uid="{00000000-0005-0000-0000-000081370000}"/>
    <cellStyle name="Summa 5 4 2" xfId="24937" xr:uid="{56510FBE-9C63-4FC6-8937-8756DA28CF24}"/>
    <cellStyle name="Summa 5 5" xfId="24932" xr:uid="{4CD38C9B-A422-4F30-AAEB-32617F9EF754}"/>
    <cellStyle name="Summa 6" xfId="13672" xr:uid="{00000000-0005-0000-0000-000082370000}"/>
    <cellStyle name="Summa 6 2" xfId="13673" xr:uid="{00000000-0005-0000-0000-000083370000}"/>
    <cellStyle name="Summa 6 2 2" xfId="13674" xr:uid="{00000000-0005-0000-0000-000084370000}"/>
    <cellStyle name="Summa 6 2 2 2" xfId="24940" xr:uid="{94F54093-ED10-4277-BEDA-96C6C60140BA}"/>
    <cellStyle name="Summa 6 2 3" xfId="13675" xr:uid="{00000000-0005-0000-0000-000085370000}"/>
    <cellStyle name="Summa 6 2 3 2" xfId="24941" xr:uid="{508C1CBE-D802-4C82-A47C-5235145D501E}"/>
    <cellStyle name="Summa 6 2 4" xfId="24939" xr:uid="{BA73EB3A-2662-43A5-A3A8-CBAF0B7755FC}"/>
    <cellStyle name="Summa 6 3" xfId="13676" xr:uid="{00000000-0005-0000-0000-000086370000}"/>
    <cellStyle name="Summa 6 3 2" xfId="24942" xr:uid="{AF36D5F3-8747-4694-ACA5-71538D4851E8}"/>
    <cellStyle name="Summa 6 4" xfId="13677" xr:uid="{00000000-0005-0000-0000-000087370000}"/>
    <cellStyle name="Summa 6 4 2" xfId="24943" xr:uid="{0DF41C25-2616-40AE-857B-C5753992E5C0}"/>
    <cellStyle name="Summa 6 5" xfId="24938" xr:uid="{08B55897-0D03-48B8-88BD-EB57BEB4AB54}"/>
    <cellStyle name="Summa 7" xfId="13678" xr:uid="{00000000-0005-0000-0000-000088370000}"/>
    <cellStyle name="Summa 7 2" xfId="13679" xr:uid="{00000000-0005-0000-0000-000089370000}"/>
    <cellStyle name="Summa 7 2 2" xfId="13680" xr:uid="{00000000-0005-0000-0000-00008A370000}"/>
    <cellStyle name="Summa 7 2 2 2" xfId="24946" xr:uid="{C353EC8C-19BE-4B4F-9329-85856047FD48}"/>
    <cellStyle name="Summa 7 2 3" xfId="13681" xr:uid="{00000000-0005-0000-0000-00008B370000}"/>
    <cellStyle name="Summa 7 2 3 2" xfId="24947" xr:uid="{E67BCC46-58FE-4CCB-AEA8-2B9B5E2BB237}"/>
    <cellStyle name="Summa 7 2 4" xfId="24945" xr:uid="{09F44078-6CCB-4AF7-A4CE-00AF81D63E06}"/>
    <cellStyle name="Summa 7 3" xfId="13682" xr:uid="{00000000-0005-0000-0000-00008C370000}"/>
    <cellStyle name="Summa 7 3 2" xfId="24948" xr:uid="{FFFE9F16-E0D6-4512-8C92-FA19333856E3}"/>
    <cellStyle name="Summa 7 4" xfId="13683" xr:uid="{00000000-0005-0000-0000-00008D370000}"/>
    <cellStyle name="Summa 7 4 2" xfId="24949" xr:uid="{396E8AD8-81F6-43BB-B117-8687A1A744F0}"/>
    <cellStyle name="Summa 7 5" xfId="24944" xr:uid="{1D355977-8942-4717-A2D6-EB0DF2C77B86}"/>
    <cellStyle name="Summa 8" xfId="13684" xr:uid="{00000000-0005-0000-0000-00008E370000}"/>
    <cellStyle name="Summa 8 2" xfId="13685" xr:uid="{00000000-0005-0000-0000-00008F370000}"/>
    <cellStyle name="Summa 8 2 2" xfId="13686" xr:uid="{00000000-0005-0000-0000-000090370000}"/>
    <cellStyle name="Summa 8 2 2 2" xfId="24952" xr:uid="{36C3E898-1F97-431F-9734-D1811FE477F2}"/>
    <cellStyle name="Summa 8 2 3" xfId="13687" xr:uid="{00000000-0005-0000-0000-000091370000}"/>
    <cellStyle name="Summa 8 2 3 2" xfId="24953" xr:uid="{14460086-6F47-4FA3-BC44-ABB3B044D958}"/>
    <cellStyle name="Summa 8 2 4" xfId="24951" xr:uid="{91A4FD9E-6BE1-4475-96C5-BA7E6B415FDE}"/>
    <cellStyle name="Summa 8 3" xfId="13688" xr:uid="{00000000-0005-0000-0000-000092370000}"/>
    <cellStyle name="Summa 8 3 2" xfId="24954" xr:uid="{C5F72C67-7793-4C42-B73C-F5CB71652A4D}"/>
    <cellStyle name="Summa 8 4" xfId="13689" xr:uid="{00000000-0005-0000-0000-000093370000}"/>
    <cellStyle name="Summa 8 4 2" xfId="24955" xr:uid="{E3A0FFAC-59C2-4085-980F-8EB8A1B928B4}"/>
    <cellStyle name="Summa 8 5" xfId="24950" xr:uid="{390B37E9-2D6E-4E2D-802A-FFE4ABCA1E2E}"/>
    <cellStyle name="Summa 9" xfId="13690" xr:uid="{00000000-0005-0000-0000-000094370000}"/>
    <cellStyle name="Summa 9 2" xfId="13691" xr:uid="{00000000-0005-0000-0000-000095370000}"/>
    <cellStyle name="Summa 9 2 2" xfId="13692" xr:uid="{00000000-0005-0000-0000-000096370000}"/>
    <cellStyle name="Summa 9 2 2 2" xfId="24958" xr:uid="{CDF5306A-C0DB-47DE-82EE-C9CCE0DC611B}"/>
    <cellStyle name="Summa 9 2 3" xfId="13693" xr:uid="{00000000-0005-0000-0000-000097370000}"/>
    <cellStyle name="Summa 9 2 3 2" xfId="24959" xr:uid="{A11ED45C-06B4-4126-B881-9C4C5D2322FC}"/>
    <cellStyle name="Summa 9 2 4" xfId="24957" xr:uid="{A626B212-C193-4BBD-B782-584B2ECF744C}"/>
    <cellStyle name="Summa 9 3" xfId="13694" xr:uid="{00000000-0005-0000-0000-000098370000}"/>
    <cellStyle name="Summa 9 3 2" xfId="24960" xr:uid="{A5D5799B-6075-4824-9819-6CAC951CA1C9}"/>
    <cellStyle name="Summa 9 4" xfId="13695" xr:uid="{00000000-0005-0000-0000-000099370000}"/>
    <cellStyle name="Summa 9 4 2" xfId="24961" xr:uid="{55B6933C-896C-455B-85E9-2A5373970D70}"/>
    <cellStyle name="Summa 9 5" xfId="24956" xr:uid="{D25BF027-C55F-48EF-8C56-C12DDFC374C6}"/>
    <cellStyle name="Summa_PGM_CHECK" xfId="14852" xr:uid="{00000000-0005-0000-0000-00009A370000}"/>
    <cellStyle name="Susietas langelis" xfId="13696" xr:uid="{00000000-0005-0000-0000-00009B370000}"/>
    <cellStyle name="Switch" xfId="13697" xr:uid="{00000000-0005-0000-0000-00009C370000}"/>
    <cellStyle name="Syöttö" xfId="13698" builtinId="20" customBuiltin="1"/>
    <cellStyle name="Syöttö 10" xfId="13699" xr:uid="{00000000-0005-0000-0000-00009E370000}"/>
    <cellStyle name="Syöttö 10 2" xfId="13700" xr:uid="{00000000-0005-0000-0000-00009F370000}"/>
    <cellStyle name="Syöttö 10 2 2" xfId="13701" xr:uid="{00000000-0005-0000-0000-0000A0370000}"/>
    <cellStyle name="Syöttö 10 2 2 2" xfId="24965" xr:uid="{9A1D4DC4-1A2F-4D6A-AE51-59422753551C}"/>
    <cellStyle name="Syöttö 10 2 3" xfId="13702" xr:uid="{00000000-0005-0000-0000-0000A1370000}"/>
    <cellStyle name="Syöttö 10 2 3 2" xfId="24966" xr:uid="{68EA4AC6-FF4C-4B79-BC73-42DA71418059}"/>
    <cellStyle name="Syöttö 10 2 4" xfId="24964" xr:uid="{D7D40DC1-D610-4008-AB09-2C11B07E4C57}"/>
    <cellStyle name="Syöttö 10 3" xfId="13703" xr:uid="{00000000-0005-0000-0000-0000A2370000}"/>
    <cellStyle name="Syöttö 10 3 2" xfId="24967" xr:uid="{D453E6C0-CEB9-4DF9-BB97-BB6F69785F99}"/>
    <cellStyle name="Syöttö 10 4" xfId="13704" xr:uid="{00000000-0005-0000-0000-0000A3370000}"/>
    <cellStyle name="Syöttö 10 4 2" xfId="24968" xr:uid="{26C10713-9A4F-47A7-A27B-5EF63DF5D3D2}"/>
    <cellStyle name="Syöttö 10 5" xfId="24963" xr:uid="{CB405400-CBD9-4F7B-B9CB-F33E7FECC0E4}"/>
    <cellStyle name="Syöttö 11" xfId="13705" xr:uid="{00000000-0005-0000-0000-0000A4370000}"/>
    <cellStyle name="Syöttö 11 2" xfId="13706" xr:uid="{00000000-0005-0000-0000-0000A5370000}"/>
    <cellStyle name="Syöttö 11 2 2" xfId="13707" xr:uid="{00000000-0005-0000-0000-0000A6370000}"/>
    <cellStyle name="Syöttö 11 2 2 2" xfId="24971" xr:uid="{51072A66-BF70-4CC0-B332-D9F910FF8708}"/>
    <cellStyle name="Syöttö 11 2 3" xfId="13708" xr:uid="{00000000-0005-0000-0000-0000A7370000}"/>
    <cellStyle name="Syöttö 11 2 3 2" xfId="24972" xr:uid="{1E02439A-26B3-4EE9-8674-5C0204D38B89}"/>
    <cellStyle name="Syöttö 11 2 4" xfId="24970" xr:uid="{BDF4C22B-95B3-4399-8216-117DEAC454A3}"/>
    <cellStyle name="Syöttö 11 3" xfId="13709" xr:uid="{00000000-0005-0000-0000-0000A8370000}"/>
    <cellStyle name="Syöttö 11 3 2" xfId="24973" xr:uid="{E3222A80-D780-4FE1-8A8A-D19DE02A01F4}"/>
    <cellStyle name="Syöttö 11 4" xfId="13710" xr:uid="{00000000-0005-0000-0000-0000A9370000}"/>
    <cellStyle name="Syöttö 11 4 2" xfId="24974" xr:uid="{089AF74C-E18A-4B3C-8A58-7DBF01CE487B}"/>
    <cellStyle name="Syöttö 11 5" xfId="24969" xr:uid="{8B8C7A10-DCCD-4B14-867D-E08D1810A540}"/>
    <cellStyle name="Syöttö 12" xfId="13711" xr:uid="{00000000-0005-0000-0000-0000AA370000}"/>
    <cellStyle name="Syöttö 12 2" xfId="13712" xr:uid="{00000000-0005-0000-0000-0000AB370000}"/>
    <cellStyle name="Syöttö 12 2 2" xfId="13713" xr:uid="{00000000-0005-0000-0000-0000AC370000}"/>
    <cellStyle name="Syöttö 12 2 2 2" xfId="24977" xr:uid="{AFD5814B-0810-46CC-91EC-ED07E211792E}"/>
    <cellStyle name="Syöttö 12 2 3" xfId="13714" xr:uid="{00000000-0005-0000-0000-0000AD370000}"/>
    <cellStyle name="Syöttö 12 2 3 2" xfId="24978" xr:uid="{4D709540-3920-401C-A7A9-462DC3D146E6}"/>
    <cellStyle name="Syöttö 12 2 4" xfId="24976" xr:uid="{5D42ACB0-1CCE-4FAD-8349-1C6B8C769BD8}"/>
    <cellStyle name="Syöttö 12 3" xfId="13715" xr:uid="{00000000-0005-0000-0000-0000AE370000}"/>
    <cellStyle name="Syöttö 12 3 2" xfId="24979" xr:uid="{855A8F22-55E8-4264-BE64-6F55503F0DAC}"/>
    <cellStyle name="Syöttö 12 4" xfId="13716" xr:uid="{00000000-0005-0000-0000-0000AF370000}"/>
    <cellStyle name="Syöttö 12 4 2" xfId="24980" xr:uid="{88B8299E-A7CC-442F-B924-6A03BDFB739D}"/>
    <cellStyle name="Syöttö 12 5" xfId="24975" xr:uid="{458E3F93-E31F-424D-8635-D436BB1EF0F2}"/>
    <cellStyle name="Syöttö 13" xfId="13717" xr:uid="{00000000-0005-0000-0000-0000B0370000}"/>
    <cellStyle name="Syöttö 13 2" xfId="13718" xr:uid="{00000000-0005-0000-0000-0000B1370000}"/>
    <cellStyle name="Syöttö 13 2 2" xfId="13719" xr:uid="{00000000-0005-0000-0000-0000B2370000}"/>
    <cellStyle name="Syöttö 13 2 2 2" xfId="24983" xr:uid="{28D0E174-3023-4965-A975-9C47EA22218C}"/>
    <cellStyle name="Syöttö 13 2 3" xfId="13720" xr:uid="{00000000-0005-0000-0000-0000B3370000}"/>
    <cellStyle name="Syöttö 13 2 3 2" xfId="24984" xr:uid="{D05AC56D-B392-4308-A957-A76C38393A9A}"/>
    <cellStyle name="Syöttö 13 2 4" xfId="24982" xr:uid="{F1CEF96C-7C77-4F0B-8006-30EA8377E150}"/>
    <cellStyle name="Syöttö 13 3" xfId="13721" xr:uid="{00000000-0005-0000-0000-0000B4370000}"/>
    <cellStyle name="Syöttö 13 3 2" xfId="24985" xr:uid="{0ADE26D2-D66B-4592-890C-96B5A6D67FB1}"/>
    <cellStyle name="Syöttö 13 4" xfId="13722" xr:uid="{00000000-0005-0000-0000-0000B5370000}"/>
    <cellStyle name="Syöttö 13 4 2" xfId="24986" xr:uid="{679E1EF0-05F1-409C-AACA-489220304145}"/>
    <cellStyle name="Syöttö 13 5" xfId="24981" xr:uid="{9983E268-E55B-4044-8BC4-B5357FF13225}"/>
    <cellStyle name="Syöttö 14" xfId="13723" xr:uid="{00000000-0005-0000-0000-0000B6370000}"/>
    <cellStyle name="Syöttö 14 2" xfId="13724" xr:uid="{00000000-0005-0000-0000-0000B7370000}"/>
    <cellStyle name="Syöttö 14 2 2" xfId="13725" xr:uid="{00000000-0005-0000-0000-0000B8370000}"/>
    <cellStyle name="Syöttö 14 2 2 2" xfId="24989" xr:uid="{45B5743D-AA0B-4E81-A0D6-FDF50EF0240D}"/>
    <cellStyle name="Syöttö 14 2 3" xfId="13726" xr:uid="{00000000-0005-0000-0000-0000B9370000}"/>
    <cellStyle name="Syöttö 14 2 3 2" xfId="24990" xr:uid="{AD9D9A31-718E-4950-8D2E-CCDFD82BEBEC}"/>
    <cellStyle name="Syöttö 14 2 4" xfId="24988" xr:uid="{AD8C1C8F-0B8D-4FB8-9F8A-31EAB502E9F3}"/>
    <cellStyle name="Syöttö 14 3" xfId="13727" xr:uid="{00000000-0005-0000-0000-0000BA370000}"/>
    <cellStyle name="Syöttö 14 3 2" xfId="24991" xr:uid="{6AAB2FA0-9395-44B4-AA23-920B606E3D49}"/>
    <cellStyle name="Syöttö 14 4" xfId="13728" xr:uid="{00000000-0005-0000-0000-0000BB370000}"/>
    <cellStyle name="Syöttö 14 4 2" xfId="24992" xr:uid="{77FC96AD-2F16-4CBD-9D04-50F172EADDA1}"/>
    <cellStyle name="Syöttö 14 5" xfId="24987" xr:uid="{91086A16-A195-496E-9C67-952FBA6AA45A}"/>
    <cellStyle name="Syöttö 15" xfId="13729" xr:uid="{00000000-0005-0000-0000-0000BC370000}"/>
    <cellStyle name="Syöttö 15 2" xfId="13730" xr:uid="{00000000-0005-0000-0000-0000BD370000}"/>
    <cellStyle name="Syöttö 15 2 2" xfId="13731" xr:uid="{00000000-0005-0000-0000-0000BE370000}"/>
    <cellStyle name="Syöttö 15 2 2 2" xfId="24995" xr:uid="{7C88700E-C75A-45C9-933C-E5761C7F394C}"/>
    <cellStyle name="Syöttö 15 2 3" xfId="13732" xr:uid="{00000000-0005-0000-0000-0000BF370000}"/>
    <cellStyle name="Syöttö 15 2 3 2" xfId="24996" xr:uid="{53E5102B-88D6-4839-8A89-BB58777FAF19}"/>
    <cellStyle name="Syöttö 15 2 4" xfId="24994" xr:uid="{4835E3C2-F07F-4680-8707-DE585CA4CD07}"/>
    <cellStyle name="Syöttö 15 3" xfId="13733" xr:uid="{00000000-0005-0000-0000-0000C0370000}"/>
    <cellStyle name="Syöttö 15 3 2" xfId="24997" xr:uid="{899FD6BB-1415-4C4E-AA8E-92DD259F2509}"/>
    <cellStyle name="Syöttö 15 4" xfId="13734" xr:uid="{00000000-0005-0000-0000-0000C1370000}"/>
    <cellStyle name="Syöttö 15 4 2" xfId="24998" xr:uid="{2740394E-47BC-488A-AC23-79CB058BB666}"/>
    <cellStyle name="Syöttö 15 5" xfId="24993" xr:uid="{7267D474-6705-4433-AD90-A327599AC140}"/>
    <cellStyle name="Syöttö 16" xfId="13735" xr:uid="{00000000-0005-0000-0000-0000C2370000}"/>
    <cellStyle name="Syöttö 16 2" xfId="13736" xr:uid="{00000000-0005-0000-0000-0000C3370000}"/>
    <cellStyle name="Syöttö 16 2 2" xfId="13737" xr:uid="{00000000-0005-0000-0000-0000C4370000}"/>
    <cellStyle name="Syöttö 16 2 2 2" xfId="25001" xr:uid="{A2C0CD39-2B9F-4FED-8666-4113043AC06D}"/>
    <cellStyle name="Syöttö 16 2 3" xfId="13738" xr:uid="{00000000-0005-0000-0000-0000C5370000}"/>
    <cellStyle name="Syöttö 16 2 3 2" xfId="25002" xr:uid="{B38BBB09-3C8F-46A6-95DF-B5FF1C77B788}"/>
    <cellStyle name="Syöttö 16 2 4" xfId="25000" xr:uid="{EF8B8245-EC2D-4E43-98EA-F42E4A7C17DC}"/>
    <cellStyle name="Syöttö 16 3" xfId="13739" xr:uid="{00000000-0005-0000-0000-0000C6370000}"/>
    <cellStyle name="Syöttö 16 3 2" xfId="25003" xr:uid="{B10D2076-D293-47B4-A445-C679F42E8C95}"/>
    <cellStyle name="Syöttö 16 4" xfId="13740" xr:uid="{00000000-0005-0000-0000-0000C7370000}"/>
    <cellStyle name="Syöttö 16 4 2" xfId="25004" xr:uid="{3358FA9C-81EA-4A2B-9348-1B1527D23132}"/>
    <cellStyle name="Syöttö 16 5" xfId="24999" xr:uid="{43A378A9-655D-4855-8769-34010187CDD4}"/>
    <cellStyle name="Syöttö 17" xfId="13741" xr:uid="{00000000-0005-0000-0000-0000C8370000}"/>
    <cellStyle name="Syöttö 17 2" xfId="13742" xr:uid="{00000000-0005-0000-0000-0000C9370000}"/>
    <cellStyle name="Syöttö 17 2 2" xfId="13743" xr:uid="{00000000-0005-0000-0000-0000CA370000}"/>
    <cellStyle name="Syöttö 17 2 2 2" xfId="25007" xr:uid="{AFA6D338-4F38-4D5E-B64D-F595B0636667}"/>
    <cellStyle name="Syöttö 17 2 3" xfId="13744" xr:uid="{00000000-0005-0000-0000-0000CB370000}"/>
    <cellStyle name="Syöttö 17 2 3 2" xfId="25008" xr:uid="{9FDD9BE4-F2C9-4737-B9F2-08459FF7D608}"/>
    <cellStyle name="Syöttö 17 2 4" xfId="25006" xr:uid="{8672AFFF-6899-4FDE-8350-19863B1FF04F}"/>
    <cellStyle name="Syöttö 17 3" xfId="13745" xr:uid="{00000000-0005-0000-0000-0000CC370000}"/>
    <cellStyle name="Syöttö 17 3 2" xfId="25009" xr:uid="{3556C6F8-0756-43C4-BB52-F000189902A5}"/>
    <cellStyle name="Syöttö 17 4" xfId="13746" xr:uid="{00000000-0005-0000-0000-0000CD370000}"/>
    <cellStyle name="Syöttö 17 4 2" xfId="25010" xr:uid="{775B8DA8-3F40-4960-B99F-663730197DD5}"/>
    <cellStyle name="Syöttö 17 5" xfId="25005" xr:uid="{05C3D116-8F5F-479D-BDDD-A6CCDFD1B0BA}"/>
    <cellStyle name="Syöttö 18" xfId="13747" xr:uid="{00000000-0005-0000-0000-0000CE370000}"/>
    <cellStyle name="Syöttö 18 2" xfId="13748" xr:uid="{00000000-0005-0000-0000-0000CF370000}"/>
    <cellStyle name="Syöttö 18 2 2" xfId="13749" xr:uid="{00000000-0005-0000-0000-0000D0370000}"/>
    <cellStyle name="Syöttö 18 2 2 2" xfId="25013" xr:uid="{C133AC73-4177-44D9-B030-AE7AF7D4DC99}"/>
    <cellStyle name="Syöttö 18 2 3" xfId="13750" xr:uid="{00000000-0005-0000-0000-0000D1370000}"/>
    <cellStyle name="Syöttö 18 2 3 2" xfId="25014" xr:uid="{4ABF29A2-94AE-428D-8246-C29E4B274BAE}"/>
    <cellStyle name="Syöttö 18 2 4" xfId="25012" xr:uid="{CCC7CDFC-D241-451F-BAF7-8CD79394B516}"/>
    <cellStyle name="Syöttö 18 3" xfId="13751" xr:uid="{00000000-0005-0000-0000-0000D2370000}"/>
    <cellStyle name="Syöttö 18 3 2" xfId="25015" xr:uid="{D3D2EEB8-C000-448A-9584-E8FAC0271DB7}"/>
    <cellStyle name="Syöttö 18 4" xfId="13752" xr:uid="{00000000-0005-0000-0000-0000D3370000}"/>
    <cellStyle name="Syöttö 18 4 2" xfId="25016" xr:uid="{AD0D4138-9021-4F08-AC0F-E870542BC016}"/>
    <cellStyle name="Syöttö 18 5" xfId="25011" xr:uid="{F7C85D1E-9021-4711-ADDE-92F36EB21905}"/>
    <cellStyle name="Syöttö 19" xfId="13753" xr:uid="{00000000-0005-0000-0000-0000D4370000}"/>
    <cellStyle name="Syöttö 19 2" xfId="13754" xr:uid="{00000000-0005-0000-0000-0000D5370000}"/>
    <cellStyle name="Syöttö 19 2 2" xfId="25018" xr:uid="{EA677EC0-D32B-44A9-B387-106A9DAA02AC}"/>
    <cellStyle name="Syöttö 19 3" xfId="13755" xr:uid="{00000000-0005-0000-0000-0000D6370000}"/>
    <cellStyle name="Syöttö 19 3 2" xfId="25019" xr:uid="{E1B39383-7EDE-494C-8148-32DC5FFBB179}"/>
    <cellStyle name="Syöttö 19 4" xfId="25017" xr:uid="{5BED9691-F311-4576-A98B-D6AAA92384DC}"/>
    <cellStyle name="Syöttö 2" xfId="13756" xr:uid="{00000000-0005-0000-0000-0000D7370000}"/>
    <cellStyle name="Syöttö 2 2" xfId="13757" xr:uid="{00000000-0005-0000-0000-0000D8370000}"/>
    <cellStyle name="Syöttö 2 2 2" xfId="13758" xr:uid="{00000000-0005-0000-0000-0000D9370000}"/>
    <cellStyle name="Syöttö 2 2 2 2" xfId="25022" xr:uid="{7D357ECC-439C-48C3-A3E8-E9C8E460CB61}"/>
    <cellStyle name="Syöttö 2 2 3" xfId="13759" xr:uid="{00000000-0005-0000-0000-0000DA370000}"/>
    <cellStyle name="Syöttö 2 2 3 2" xfId="25023" xr:uid="{F74904A8-3E3B-4968-8426-EDC392363623}"/>
    <cellStyle name="Syöttö 2 2 4" xfId="25021" xr:uid="{F273545D-CFD5-4A02-9BD2-B21D4C4E96DB}"/>
    <cellStyle name="Syöttö 2 3" xfId="13760" xr:uid="{00000000-0005-0000-0000-0000DB370000}"/>
    <cellStyle name="Syöttö 2 3 2" xfId="25024" xr:uid="{9C37662A-1B73-47EE-8F12-4A3E3885991D}"/>
    <cellStyle name="Syöttö 2 4" xfId="13761" xr:uid="{00000000-0005-0000-0000-0000DC370000}"/>
    <cellStyle name="Syöttö 2 4 2" xfId="25025" xr:uid="{8F1739EC-7410-4ED2-8119-523114FA521B}"/>
    <cellStyle name="Syöttö 2 5" xfId="25020" xr:uid="{475AEB99-E029-4E18-AC77-7D0AD844D871}"/>
    <cellStyle name="Syöttö 20" xfId="13762" xr:uid="{00000000-0005-0000-0000-0000DD370000}"/>
    <cellStyle name="Syöttö 20 2" xfId="25026" xr:uid="{5A13462B-F621-4397-9ED9-3E80F89D42E2}"/>
    <cellStyle name="Syöttö 21" xfId="13763" xr:uid="{00000000-0005-0000-0000-0000DE370000}"/>
    <cellStyle name="Syöttö 21 2" xfId="25027" xr:uid="{E80F5704-8B68-454B-A6F0-DC6B95BCA0AE}"/>
    <cellStyle name="Syöttö 22" xfId="13764" xr:uid="{00000000-0005-0000-0000-0000DF370000}"/>
    <cellStyle name="Syöttö 22 2" xfId="25028" xr:uid="{A9CFC4D0-1878-4C65-9717-607A454904C6}"/>
    <cellStyle name="Syöttö 23" xfId="13765" xr:uid="{00000000-0005-0000-0000-0000E0370000}"/>
    <cellStyle name="Syöttö 23 2" xfId="25029" xr:uid="{E5339A83-6ECA-44E6-BB75-91C70C3544DD}"/>
    <cellStyle name="Syöttö 24" xfId="15058" xr:uid="{00000000-0005-0000-0000-0000E1370000}"/>
    <cellStyle name="Syöttö 24 2" xfId="25787" xr:uid="{185313DB-A7ED-4F37-98DC-B4DDB8FEAE51}"/>
    <cellStyle name="Syöttö 25" xfId="24962" xr:uid="{4C03BCCD-8FD9-4B4D-BB4F-0D21CE12689F}"/>
    <cellStyle name="Syöttö 3" xfId="13766" xr:uid="{00000000-0005-0000-0000-0000E2370000}"/>
    <cellStyle name="Syöttö 3 2" xfId="13767" xr:uid="{00000000-0005-0000-0000-0000E3370000}"/>
    <cellStyle name="Syöttö 3 2 2" xfId="13768" xr:uid="{00000000-0005-0000-0000-0000E4370000}"/>
    <cellStyle name="Syöttö 3 2 2 2" xfId="25032" xr:uid="{1135DE3D-17ED-409E-AE3C-5A1E42476817}"/>
    <cellStyle name="Syöttö 3 2 3" xfId="13769" xr:uid="{00000000-0005-0000-0000-0000E5370000}"/>
    <cellStyle name="Syöttö 3 2 3 2" xfId="25033" xr:uid="{ACB2A313-103E-4534-B54C-7FD50D38BBE5}"/>
    <cellStyle name="Syöttö 3 2 4" xfId="25031" xr:uid="{67FBA7C4-1A78-46CF-BFEA-E5C03A34F0B5}"/>
    <cellStyle name="Syöttö 3 3" xfId="13770" xr:uid="{00000000-0005-0000-0000-0000E6370000}"/>
    <cellStyle name="Syöttö 3 3 2" xfId="25034" xr:uid="{B27AC629-169E-48FE-B49E-D12F010D4699}"/>
    <cellStyle name="Syöttö 3 4" xfId="13771" xr:uid="{00000000-0005-0000-0000-0000E7370000}"/>
    <cellStyle name="Syöttö 3 4 2" xfId="25035" xr:uid="{CB85D4E8-1C29-4D38-9BC5-DFFD418582B1}"/>
    <cellStyle name="Syöttö 3 5" xfId="25030" xr:uid="{048C1321-01D6-470D-8A77-45D9877DBFF0}"/>
    <cellStyle name="Syöttö 4" xfId="13772" xr:uid="{00000000-0005-0000-0000-0000E8370000}"/>
    <cellStyle name="Syöttö 4 2" xfId="13773" xr:uid="{00000000-0005-0000-0000-0000E9370000}"/>
    <cellStyle name="Syöttö 4 2 2" xfId="13774" xr:uid="{00000000-0005-0000-0000-0000EA370000}"/>
    <cellStyle name="Syöttö 4 2 2 2" xfId="25038" xr:uid="{AE4B6BBD-DF78-463E-B176-9200048BE90C}"/>
    <cellStyle name="Syöttö 4 2 3" xfId="13775" xr:uid="{00000000-0005-0000-0000-0000EB370000}"/>
    <cellStyle name="Syöttö 4 2 3 2" xfId="25039" xr:uid="{EF3CA622-3D1B-415A-B296-50FA50866D03}"/>
    <cellStyle name="Syöttö 4 2 4" xfId="25037" xr:uid="{A3296FAC-4F30-4B99-8E02-1B1D237A355D}"/>
    <cellStyle name="Syöttö 4 3" xfId="13776" xr:uid="{00000000-0005-0000-0000-0000EC370000}"/>
    <cellStyle name="Syöttö 4 3 2" xfId="25040" xr:uid="{403ACF7F-8AD4-4886-864B-7EF637BDF7DA}"/>
    <cellStyle name="Syöttö 4 4" xfId="13777" xr:uid="{00000000-0005-0000-0000-0000ED370000}"/>
    <cellStyle name="Syöttö 4 4 2" xfId="25041" xr:uid="{E6D6EB26-F287-4D46-AC8B-C059C03F5872}"/>
    <cellStyle name="Syöttö 4 5" xfId="25036" xr:uid="{3A9197D1-06A4-4F2E-8203-E4B15692E307}"/>
    <cellStyle name="Syöttö 5" xfId="13778" xr:uid="{00000000-0005-0000-0000-0000EE370000}"/>
    <cellStyle name="Syöttö 5 2" xfId="13779" xr:uid="{00000000-0005-0000-0000-0000EF370000}"/>
    <cellStyle name="Syöttö 5 2 2" xfId="13780" xr:uid="{00000000-0005-0000-0000-0000F0370000}"/>
    <cellStyle name="Syöttö 5 2 2 2" xfId="25044" xr:uid="{94666804-0948-46A0-9F75-623532BF713F}"/>
    <cellStyle name="Syöttö 5 2 3" xfId="13781" xr:uid="{00000000-0005-0000-0000-0000F1370000}"/>
    <cellStyle name="Syöttö 5 2 3 2" xfId="25045" xr:uid="{3A086AB5-4EF8-46D4-92F7-F2265C6C3098}"/>
    <cellStyle name="Syöttö 5 2 4" xfId="25043" xr:uid="{3B23193A-FC3D-4C96-8D06-91005B312507}"/>
    <cellStyle name="Syöttö 5 3" xfId="13782" xr:uid="{00000000-0005-0000-0000-0000F2370000}"/>
    <cellStyle name="Syöttö 5 3 2" xfId="25046" xr:uid="{0C7C5B35-6D09-4BA0-B78F-1BFEC8526FA4}"/>
    <cellStyle name="Syöttö 5 4" xfId="13783" xr:uid="{00000000-0005-0000-0000-0000F3370000}"/>
    <cellStyle name="Syöttö 5 4 2" xfId="25047" xr:uid="{895FB097-2F95-488E-A31D-D41148684C92}"/>
    <cellStyle name="Syöttö 5 5" xfId="25042" xr:uid="{4F8959DF-121B-426D-994E-DD9097885E44}"/>
    <cellStyle name="Syöttö 6" xfId="13784" xr:uid="{00000000-0005-0000-0000-0000F4370000}"/>
    <cellStyle name="Syöttö 6 2" xfId="13785" xr:uid="{00000000-0005-0000-0000-0000F5370000}"/>
    <cellStyle name="Syöttö 6 2 2" xfId="13786" xr:uid="{00000000-0005-0000-0000-0000F6370000}"/>
    <cellStyle name="Syöttö 6 2 2 2" xfId="25050" xr:uid="{3C02253F-610B-4AFB-A4BB-096D3AC75D15}"/>
    <cellStyle name="Syöttö 6 2 3" xfId="13787" xr:uid="{00000000-0005-0000-0000-0000F7370000}"/>
    <cellStyle name="Syöttö 6 2 3 2" xfId="25051" xr:uid="{D712C833-82EF-46F5-B947-D7C55A2A4EBC}"/>
    <cellStyle name="Syöttö 6 2 4" xfId="25049" xr:uid="{1E00409D-57F9-49C4-9083-A65802B6A151}"/>
    <cellStyle name="Syöttö 6 3" xfId="13788" xr:uid="{00000000-0005-0000-0000-0000F8370000}"/>
    <cellStyle name="Syöttö 6 3 2" xfId="25052" xr:uid="{D2939AC1-5038-47FE-903F-7FCD78493BF5}"/>
    <cellStyle name="Syöttö 6 4" xfId="13789" xr:uid="{00000000-0005-0000-0000-0000F9370000}"/>
    <cellStyle name="Syöttö 6 4 2" xfId="25053" xr:uid="{4A30ADE5-A860-4AFB-8AA2-1A899C02D9D7}"/>
    <cellStyle name="Syöttö 6 5" xfId="25048" xr:uid="{E7BCE735-C4CD-4F1E-92C0-65A04A1FFD98}"/>
    <cellStyle name="Syöttö 7" xfId="13790" xr:uid="{00000000-0005-0000-0000-0000FA370000}"/>
    <cellStyle name="Syöttö 7 2" xfId="13791" xr:uid="{00000000-0005-0000-0000-0000FB370000}"/>
    <cellStyle name="Syöttö 7 2 2" xfId="13792" xr:uid="{00000000-0005-0000-0000-0000FC370000}"/>
    <cellStyle name="Syöttö 7 2 2 2" xfId="25056" xr:uid="{1577C8B4-84A8-4595-8F82-E66F51E63DC4}"/>
    <cellStyle name="Syöttö 7 2 3" xfId="13793" xr:uid="{00000000-0005-0000-0000-0000FD370000}"/>
    <cellStyle name="Syöttö 7 2 3 2" xfId="25057" xr:uid="{77CA705F-B292-4FD1-BDA6-4F163109F353}"/>
    <cellStyle name="Syöttö 7 2 4" xfId="25055" xr:uid="{2B563B5C-875F-4C3D-94B6-F5ECF0E43F58}"/>
    <cellStyle name="Syöttö 7 3" xfId="13794" xr:uid="{00000000-0005-0000-0000-0000FE370000}"/>
    <cellStyle name="Syöttö 7 3 2" xfId="25058" xr:uid="{8BB58266-445A-472B-9B93-1BACD7E97ADD}"/>
    <cellStyle name="Syöttö 7 4" xfId="13795" xr:uid="{00000000-0005-0000-0000-0000FF370000}"/>
    <cellStyle name="Syöttö 7 4 2" xfId="25059" xr:uid="{90E98BCB-5764-4344-AB7E-5419568CB763}"/>
    <cellStyle name="Syöttö 7 5" xfId="25054" xr:uid="{A3258808-B09F-44BE-9FE2-2F415EDD2461}"/>
    <cellStyle name="Syöttö 8" xfId="13796" xr:uid="{00000000-0005-0000-0000-000000380000}"/>
    <cellStyle name="Syöttö 8 2" xfId="13797" xr:uid="{00000000-0005-0000-0000-000001380000}"/>
    <cellStyle name="Syöttö 8 2 2" xfId="13798" xr:uid="{00000000-0005-0000-0000-000002380000}"/>
    <cellStyle name="Syöttö 8 2 2 2" xfId="25062" xr:uid="{CA69853E-4FDE-4057-9455-89B72A9C73B5}"/>
    <cellStyle name="Syöttö 8 2 3" xfId="13799" xr:uid="{00000000-0005-0000-0000-000003380000}"/>
    <cellStyle name="Syöttö 8 2 3 2" xfId="25063" xr:uid="{6D83EF13-418A-45D4-A660-5D2E7D8578F6}"/>
    <cellStyle name="Syöttö 8 2 4" xfId="25061" xr:uid="{6B28EB75-9846-4465-86C6-9B3FCBD14A7F}"/>
    <cellStyle name="Syöttö 8 3" xfId="13800" xr:uid="{00000000-0005-0000-0000-000004380000}"/>
    <cellStyle name="Syöttö 8 3 2" xfId="25064" xr:uid="{7A4CC333-2B2D-4F43-92A2-A76FB7AD6B48}"/>
    <cellStyle name="Syöttö 8 4" xfId="13801" xr:uid="{00000000-0005-0000-0000-000005380000}"/>
    <cellStyle name="Syöttö 8 4 2" xfId="25065" xr:uid="{D9329E01-7F97-4785-A605-D2C4B23787DF}"/>
    <cellStyle name="Syöttö 8 5" xfId="25060" xr:uid="{5875AA3F-8563-4547-8DE5-646A539939A8}"/>
    <cellStyle name="Syöttö 9" xfId="13802" xr:uid="{00000000-0005-0000-0000-000006380000}"/>
    <cellStyle name="Syöttö 9 2" xfId="13803" xr:uid="{00000000-0005-0000-0000-000007380000}"/>
    <cellStyle name="Syöttö 9 2 2" xfId="13804" xr:uid="{00000000-0005-0000-0000-000008380000}"/>
    <cellStyle name="Syöttö 9 2 2 2" xfId="25068" xr:uid="{66AEE270-1CC7-4EC5-87B4-CAFC7E366B0C}"/>
    <cellStyle name="Syöttö 9 2 3" xfId="13805" xr:uid="{00000000-0005-0000-0000-000009380000}"/>
    <cellStyle name="Syöttö 9 2 3 2" xfId="25069" xr:uid="{DEE26BDC-BBAC-4A7E-B115-AAC45F891E8B}"/>
    <cellStyle name="Syöttö 9 2 4" xfId="25067" xr:uid="{8CC8D9FC-8815-43BE-A6B2-4A24AE11E679}"/>
    <cellStyle name="Syöttö 9 3" xfId="13806" xr:uid="{00000000-0005-0000-0000-00000A380000}"/>
    <cellStyle name="Syöttö 9 3 2" xfId="25070" xr:uid="{8456D5CF-2892-40A0-9B62-ABEBA5916863}"/>
    <cellStyle name="Syöttö 9 4" xfId="13807" xr:uid="{00000000-0005-0000-0000-00000B380000}"/>
    <cellStyle name="Syöttö 9 4 2" xfId="25071" xr:uid="{FC7CFB18-D55F-4B34-BBE9-BE372E3CC631}"/>
    <cellStyle name="Syöttö 9 5" xfId="25066" xr:uid="{12AA5CB7-05FD-495C-BF07-CBF9C06FCE20}"/>
    <cellStyle name="Számítás 2" xfId="13808" xr:uid="{00000000-0005-0000-0000-00000C380000}"/>
    <cellStyle name="Számítás 2 2" xfId="13809" xr:uid="{00000000-0005-0000-0000-00000D380000}"/>
    <cellStyle name="Számítás 2 2 2" xfId="25073" xr:uid="{19BB83E4-873B-48DD-9797-68D1C0084509}"/>
    <cellStyle name="Számítás 2 3" xfId="13810" xr:uid="{00000000-0005-0000-0000-00000E380000}"/>
    <cellStyle name="Számítás 2 3 2" xfId="25074" xr:uid="{0BADBAB7-152C-4D7F-B67B-AE3235823BD7}"/>
    <cellStyle name="Számítás 2 4" xfId="15185" xr:uid="{00000000-0005-0000-0000-00000F380000}"/>
    <cellStyle name="Számítás 2 4 2" xfId="25877" xr:uid="{9585F1CA-7A86-4CC2-A838-85E2FE431A41}"/>
    <cellStyle name="Számítás 2 5" xfId="25072" xr:uid="{D036A37C-5D9A-449F-B5ED-C9D926244147}"/>
    <cellStyle name="Százalék 2" xfId="13811" xr:uid="{00000000-0005-0000-0000-000010380000}"/>
    <cellStyle name="Százalék 3" xfId="13812" xr:uid="{00000000-0005-0000-0000-000011380000}"/>
    <cellStyle name="Table Col Head" xfId="13813" xr:uid="{00000000-0005-0000-0000-000012380000}"/>
    <cellStyle name="Table Head" xfId="13814" xr:uid="{00000000-0005-0000-0000-000013380000}"/>
    <cellStyle name="Table Head Aligned" xfId="13815" xr:uid="{00000000-0005-0000-0000-000014380000}"/>
    <cellStyle name="Table Head Aligned 2" xfId="25075" xr:uid="{4A76FDC0-6356-47A5-A695-8591E242555A}"/>
    <cellStyle name="Table Head Blue" xfId="13816" xr:uid="{00000000-0005-0000-0000-000015380000}"/>
    <cellStyle name="Table Head Green" xfId="13817" xr:uid="{00000000-0005-0000-0000-000016380000}"/>
    <cellStyle name="Table Head Green 2" xfId="25076" xr:uid="{EFDA8350-391C-4873-BD0A-3B2943AC81FD}"/>
    <cellStyle name="Table Sub Head" xfId="13818" xr:uid="{00000000-0005-0000-0000-000017380000}"/>
    <cellStyle name="Table Title" xfId="13819" xr:uid="{00000000-0005-0000-0000-000018380000}"/>
    <cellStyle name="Table Units" xfId="13820" xr:uid="{00000000-0005-0000-0000-000019380000}"/>
    <cellStyle name="Tableau_corps_euro" xfId="14871" xr:uid="{00000000-0005-0000-0000-00001A380000}"/>
    <cellStyle name="TableBorder" xfId="13821" xr:uid="{00000000-0005-0000-0000-00001B380000}"/>
    <cellStyle name="Tarkistussolu" xfId="13822" xr:uid="{00000000-0005-0000-0000-00001C380000}"/>
    <cellStyle name="Tekst objaśnienia" xfId="13823" xr:uid="{00000000-0005-0000-0000-00001D380000}"/>
    <cellStyle name="Tekst objaśnienia 2" xfId="13824" xr:uid="{00000000-0005-0000-0000-00001E380000}"/>
    <cellStyle name="Tekst ostrzeżenia" xfId="13825" xr:uid="{00000000-0005-0000-0000-00001F380000}"/>
    <cellStyle name="Tekst ostrzeżenia 2" xfId="13826" xr:uid="{00000000-0005-0000-0000-000020380000}"/>
    <cellStyle name="Testo avviso 2" xfId="13827" xr:uid="{00000000-0005-0000-0000-000021380000}"/>
    <cellStyle name="Testo avviso 3" xfId="13828" xr:uid="{00000000-0005-0000-0000-000022380000}"/>
    <cellStyle name="Testo descrittivo 2" xfId="13829" xr:uid="{00000000-0005-0000-0000-000023380000}"/>
    <cellStyle name="Testo descrittivo 3" xfId="13830" xr:uid="{00000000-0005-0000-0000-000024380000}"/>
    <cellStyle name="Text" xfId="13831" xr:uid="{00000000-0005-0000-0000-000025380000}"/>
    <cellStyle name="Text upozornění" xfId="13832" xr:uid="{00000000-0005-0000-0000-000026380000}"/>
    <cellStyle name="texte" xfId="13833" xr:uid="{00000000-0005-0000-0000-000027380000}"/>
    <cellStyle name="Texte explicatif" xfId="15059" xr:uid="{00000000-0005-0000-0000-000028380000}"/>
    <cellStyle name="Texte explicatif 2" xfId="13834" xr:uid="{00000000-0005-0000-0000-000029380000}"/>
    <cellStyle name="Texte explicatif 2 2" xfId="13835" xr:uid="{00000000-0005-0000-0000-00002A380000}"/>
    <cellStyle name="Texte explicatif 3" xfId="13836" xr:uid="{00000000-0005-0000-0000-00002B380000}"/>
    <cellStyle name="Texte explicatif 3 2" xfId="13837" xr:uid="{00000000-0005-0000-0000-00002C380000}"/>
    <cellStyle name="Texte explicatif 4" xfId="13838" xr:uid="{00000000-0005-0000-0000-00002D380000}"/>
    <cellStyle name="Texte explicatif 4 2" xfId="13839" xr:uid="{00000000-0005-0000-0000-00002E380000}"/>
    <cellStyle name="Texte explicatif 5" xfId="13840" xr:uid="{00000000-0005-0000-0000-00002F380000}"/>
    <cellStyle name="Texto de advertencia" xfId="13841" xr:uid="{00000000-0005-0000-0000-000030380000}"/>
    <cellStyle name="Texto explicativo" xfId="13842" xr:uid="{00000000-0005-0000-0000-000031380000}"/>
    <cellStyle name="Thousands" xfId="13843" xr:uid="{00000000-0005-0000-0000-000032380000}"/>
    <cellStyle name="Tikrinimo langelis" xfId="13844" xr:uid="{00000000-0005-0000-0000-000033380000}"/>
    <cellStyle name="TimeReport" xfId="13845" xr:uid="{00000000-0005-0000-0000-000034380000}"/>
    <cellStyle name="Titel" xfId="13846" xr:uid="{00000000-0005-0000-0000-000035380000}"/>
    <cellStyle name="Title" xfId="14628" xr:uid="{00000000-0005-0000-0000-000036380000}"/>
    <cellStyle name="Title 1" xfId="13847" xr:uid="{00000000-0005-0000-0000-000037380000}"/>
    <cellStyle name="Title 2" xfId="13848" xr:uid="{00000000-0005-0000-0000-000038380000}"/>
    <cellStyle name="Title 3" xfId="13849" xr:uid="{00000000-0005-0000-0000-000039380000}"/>
    <cellStyle name="Title 4" xfId="13850" xr:uid="{00000000-0005-0000-0000-00003A380000}"/>
    <cellStyle name="Title 5" xfId="13851" xr:uid="{00000000-0005-0000-0000-00003B380000}"/>
    <cellStyle name="Titolo 1 2" xfId="13852" xr:uid="{00000000-0005-0000-0000-00003C380000}"/>
    <cellStyle name="Titolo 1 3" xfId="13853" xr:uid="{00000000-0005-0000-0000-00003D380000}"/>
    <cellStyle name="Titolo 2 2" xfId="13854" xr:uid="{00000000-0005-0000-0000-00003E380000}"/>
    <cellStyle name="Titolo 2 3" xfId="13855" xr:uid="{00000000-0005-0000-0000-00003F380000}"/>
    <cellStyle name="Titolo 3 2" xfId="13856" xr:uid="{00000000-0005-0000-0000-000040380000}"/>
    <cellStyle name="Titolo 3 3" xfId="13857" xr:uid="{00000000-0005-0000-0000-000041380000}"/>
    <cellStyle name="Titolo 4 2" xfId="13858" xr:uid="{00000000-0005-0000-0000-000042380000}"/>
    <cellStyle name="Titolo 4 3" xfId="13859" xr:uid="{00000000-0005-0000-0000-000043380000}"/>
    <cellStyle name="Titolo 5" xfId="13860" xr:uid="{00000000-0005-0000-0000-000044380000}"/>
    <cellStyle name="Titolo 6" xfId="13861" xr:uid="{00000000-0005-0000-0000-000045380000}"/>
    <cellStyle name="Titre" xfId="15060" xr:uid="{00000000-0005-0000-0000-000046380000}"/>
    <cellStyle name="Titre 1" xfId="13862" xr:uid="{00000000-0005-0000-0000-000047380000}"/>
    <cellStyle name="Titre 1 1" xfId="13863" xr:uid="{00000000-0005-0000-0000-000048380000}"/>
    <cellStyle name="Titre 1 2" xfId="13864" xr:uid="{00000000-0005-0000-0000-000049380000}"/>
    <cellStyle name="Titre 1 3" xfId="13865" xr:uid="{00000000-0005-0000-0000-00004A380000}"/>
    <cellStyle name="Titre 1_pluriannuel ANTAI exec 2011 et prev 2012 recalées (3)" xfId="14872" xr:uid="{00000000-0005-0000-0000-00004B380000}"/>
    <cellStyle name="Titre 2" xfId="13866" xr:uid="{00000000-0005-0000-0000-00004C380000}"/>
    <cellStyle name="Titre 2 2" xfId="13867" xr:uid="{00000000-0005-0000-0000-00004D380000}"/>
    <cellStyle name="Titre 2 2 2" xfId="25077" xr:uid="{B762482C-E5D0-4BB9-91F0-19824B00A74B}"/>
    <cellStyle name="Titre 2 3" xfId="13868" xr:uid="{00000000-0005-0000-0000-00004E380000}"/>
    <cellStyle name="Titre 2 3 2" xfId="25078" xr:uid="{A2C2B6F9-A18F-4AB5-81BD-1243152C3462}"/>
    <cellStyle name="Titre 2 4" xfId="13869" xr:uid="{00000000-0005-0000-0000-00004F380000}"/>
    <cellStyle name="Titre 2 4 2" xfId="25079" xr:uid="{B733DE3A-CA51-4ADE-B593-9E09D8332629}"/>
    <cellStyle name="Titre 2 5" xfId="13870" xr:uid="{00000000-0005-0000-0000-000050380000}"/>
    <cellStyle name="Titre 2 5 2" xfId="25080" xr:uid="{85B7049A-1113-4603-9C69-F5FD37B66078}"/>
    <cellStyle name="Titre 2 6" xfId="15062" xr:uid="{00000000-0005-0000-0000-000051380000}"/>
    <cellStyle name="Titre 3" xfId="13871" xr:uid="{00000000-0005-0000-0000-000052380000}"/>
    <cellStyle name="Titre 3 2" xfId="13872" xr:uid="{00000000-0005-0000-0000-000053380000}"/>
    <cellStyle name="Titre 3 2 2" xfId="25081" xr:uid="{1C46FD3A-86FF-49B5-AD9C-A8EEFD29A585}"/>
    <cellStyle name="Titre 3 3" xfId="13873" xr:uid="{00000000-0005-0000-0000-000054380000}"/>
    <cellStyle name="Titre 3 3 2" xfId="25082" xr:uid="{AB5818D2-76AB-4506-B4A4-74344026F731}"/>
    <cellStyle name="Titre 3 4" xfId="13874" xr:uid="{00000000-0005-0000-0000-000055380000}"/>
    <cellStyle name="Titre 3 4 2" xfId="25083" xr:uid="{AA99B8B7-9668-45AB-A32F-30026A9B1B6C}"/>
    <cellStyle name="Titre 3 5" xfId="25788" xr:uid="{C47F7D37-DDBD-40D8-9D04-697E63FA6073}"/>
    <cellStyle name="Titre 4" xfId="13875" xr:uid="{00000000-0005-0000-0000-000056380000}"/>
    <cellStyle name="Titre 4 2" xfId="13876" xr:uid="{00000000-0005-0000-0000-000057380000}"/>
    <cellStyle name="Titre 4 2 2" xfId="25084" xr:uid="{18555E21-AF92-4858-86F6-A6FB01B9F9D5}"/>
    <cellStyle name="Titre 4 3" xfId="13877" xr:uid="{00000000-0005-0000-0000-000058380000}"/>
    <cellStyle name="Titre 4 3 2" xfId="25085" xr:uid="{C69B6AF1-E241-49CE-B896-03177190B2D3}"/>
    <cellStyle name="Titre 4 4" xfId="13878" xr:uid="{00000000-0005-0000-0000-000059380000}"/>
    <cellStyle name="Titre 4 4 2" xfId="25086" xr:uid="{8C09A2A4-B3B6-4AED-8882-AF2CD1705F10}"/>
    <cellStyle name="Titre 4 5" xfId="25789" xr:uid="{54CBD400-A6E4-4EE3-B6A6-5A818EA1957B}"/>
    <cellStyle name="Titre 5" xfId="13879" xr:uid="{00000000-0005-0000-0000-00005A380000}"/>
    <cellStyle name="Titre de la feuille" xfId="13880" xr:uid="{00000000-0005-0000-0000-00005B380000}"/>
    <cellStyle name="Titre " xfId="13881" xr:uid="{00000000-0005-0000-0000-00005C380000}"/>
    <cellStyle name="Titre 1" xfId="15061" xr:uid="{00000000-0005-0000-0000-00005D380000}"/>
    <cellStyle name="Titre 1 2" xfId="13882" xr:uid="{00000000-0005-0000-0000-00005E380000}"/>
    <cellStyle name="Titre 1 2 2" xfId="13883" xr:uid="{00000000-0005-0000-0000-00005F380000}"/>
    <cellStyle name="Titre 1 2_130725 DSNA 2011 Dossier de révision initial" xfId="13884" xr:uid="{00000000-0005-0000-0000-000060380000}"/>
    <cellStyle name="Titre 1 3" xfId="13885" xr:uid="{00000000-0005-0000-0000-000061380000}"/>
    <cellStyle name="Titre 1 4" xfId="13886" xr:uid="{00000000-0005-0000-0000-000062380000}"/>
    <cellStyle name="Titre 1 4 2" xfId="13887" xr:uid="{00000000-0005-0000-0000-000063380000}"/>
    <cellStyle name="Titre 1 4 3" xfId="13888" xr:uid="{00000000-0005-0000-0000-000064380000}"/>
    <cellStyle name="Titre 1 5" xfId="13889" xr:uid="{00000000-0005-0000-0000-000065380000}"/>
    <cellStyle name="Titre 1 6" xfId="13890" xr:uid="{00000000-0005-0000-0000-000066380000}"/>
    <cellStyle name="Titre 2 2" xfId="13891" xr:uid="{00000000-0005-0000-0000-000067380000}"/>
    <cellStyle name="Titre 2 2 2" xfId="13892" xr:uid="{00000000-0005-0000-0000-000068380000}"/>
    <cellStyle name="Titre 2 2_130725 DSNA 2011 Dossier de révision initial" xfId="13893" xr:uid="{00000000-0005-0000-0000-000069380000}"/>
    <cellStyle name="Titre 2 3" xfId="13894" xr:uid="{00000000-0005-0000-0000-00006A380000}"/>
    <cellStyle name="Titre 2 4" xfId="13895" xr:uid="{00000000-0005-0000-0000-00006B380000}"/>
    <cellStyle name="Titre 2 4 2" xfId="13896" xr:uid="{00000000-0005-0000-0000-00006C380000}"/>
    <cellStyle name="Titre 2 4 3" xfId="13897" xr:uid="{00000000-0005-0000-0000-00006D380000}"/>
    <cellStyle name="Titre 2 5" xfId="13898" xr:uid="{00000000-0005-0000-0000-00006E380000}"/>
    <cellStyle name="Titre 2 6" xfId="13899" xr:uid="{00000000-0005-0000-0000-00006F380000}"/>
    <cellStyle name="Titre 3" xfId="15063" xr:uid="{00000000-0005-0000-0000-000070380000}"/>
    <cellStyle name="Titre 3 2" xfId="13900" xr:uid="{00000000-0005-0000-0000-000071380000}"/>
    <cellStyle name="Titre 3 2 2" xfId="13901" xr:uid="{00000000-0005-0000-0000-000072380000}"/>
    <cellStyle name="Titre 3 2_130725 DSNA 2011 Dossier de révision initial" xfId="13902" xr:uid="{00000000-0005-0000-0000-000073380000}"/>
    <cellStyle name="Titre 3 3" xfId="13903" xr:uid="{00000000-0005-0000-0000-000074380000}"/>
    <cellStyle name="Titre 3 4" xfId="13904" xr:uid="{00000000-0005-0000-0000-000075380000}"/>
    <cellStyle name="Titre 3 4 2" xfId="13905" xr:uid="{00000000-0005-0000-0000-000076380000}"/>
    <cellStyle name="Titre 3 4 3" xfId="13906" xr:uid="{00000000-0005-0000-0000-000077380000}"/>
    <cellStyle name="Titre 3 5" xfId="13907" xr:uid="{00000000-0005-0000-0000-000078380000}"/>
    <cellStyle name="Titre 4" xfId="15064" xr:uid="{00000000-0005-0000-0000-000079380000}"/>
    <cellStyle name="Titre 4 2" xfId="13908" xr:uid="{00000000-0005-0000-0000-00007A380000}"/>
    <cellStyle name="Titre 4 2 2" xfId="13909" xr:uid="{00000000-0005-0000-0000-00007B380000}"/>
    <cellStyle name="Titre 4 3" xfId="13910" xr:uid="{00000000-0005-0000-0000-00007C380000}"/>
    <cellStyle name="Titre 4 4" xfId="13911" xr:uid="{00000000-0005-0000-0000-00007D380000}"/>
    <cellStyle name="Titre 4 4 2" xfId="13912" xr:uid="{00000000-0005-0000-0000-00007E380000}"/>
    <cellStyle name="Titre 4 4 3" xfId="13913" xr:uid="{00000000-0005-0000-0000-00007F380000}"/>
    <cellStyle name="Titre 4 5" xfId="13914" xr:uid="{00000000-0005-0000-0000-000080380000}"/>
    <cellStyle name="Titre_APPOGGIO 2010-2014" xfId="15065" xr:uid="{00000000-0005-0000-0000-000081380000}"/>
    <cellStyle name="Titre10" xfId="13915" xr:uid="{00000000-0005-0000-0000-000082380000}"/>
    <cellStyle name="Titre11" xfId="13916" xr:uid="{00000000-0005-0000-0000-000083380000}"/>
    <cellStyle name="Titre12" xfId="13917" xr:uid="{00000000-0005-0000-0000-000084380000}"/>
    <cellStyle name="Titre16" xfId="13918" xr:uid="{00000000-0005-0000-0000-000085380000}"/>
    <cellStyle name="Titulo" xfId="13919" xr:uid="{00000000-0005-0000-0000-000086380000}"/>
    <cellStyle name="Título" xfId="13920" xr:uid="{00000000-0005-0000-0000-000087380000}"/>
    <cellStyle name="Título 1" xfId="13921" xr:uid="{00000000-0005-0000-0000-000088380000}"/>
    <cellStyle name="Título 2" xfId="13922" xr:uid="{00000000-0005-0000-0000-000089380000}"/>
    <cellStyle name="Título 3" xfId="13923" xr:uid="{00000000-0005-0000-0000-00008A380000}"/>
    <cellStyle name="To" xfId="13924" xr:uid="{00000000-0005-0000-0000-00008B380000}"/>
    <cellStyle name="Total (line)" xfId="13925" xr:uid="{00000000-0005-0000-0000-00008C380000}"/>
    <cellStyle name="Total (line) 2" xfId="13926" xr:uid="{00000000-0005-0000-0000-00008D380000}"/>
    <cellStyle name="Total (line) 2 2" xfId="25088" xr:uid="{46C700D2-6D7F-4DCE-B449-AF11CA2B989C}"/>
    <cellStyle name="Total (line) 3" xfId="13927" xr:uid="{00000000-0005-0000-0000-00008E380000}"/>
    <cellStyle name="Total (line) 3 2" xfId="25089" xr:uid="{038162F6-D052-45D3-AEE9-6D2CD32CB89F}"/>
    <cellStyle name="Total (line) 4" xfId="13928" xr:uid="{00000000-0005-0000-0000-00008F380000}"/>
    <cellStyle name="Total (line) 4 2" xfId="25090" xr:uid="{DD7D739E-1526-466C-A284-6A58E83AB9E8}"/>
    <cellStyle name="Total (line) 5" xfId="13929" xr:uid="{00000000-0005-0000-0000-000090380000}"/>
    <cellStyle name="Total (line) 5 2" xfId="25091" xr:uid="{2AB92BD6-013C-4941-99B1-93CAAED8ADFC}"/>
    <cellStyle name="Total (line) 6" xfId="25087" xr:uid="{DB858651-5C5C-435C-BD1D-CAF43E7C883D}"/>
    <cellStyle name="Total 10" xfId="13930" xr:uid="{00000000-0005-0000-0000-000091380000}"/>
    <cellStyle name="Total 10 2" xfId="13931" xr:uid="{00000000-0005-0000-0000-000092380000}"/>
    <cellStyle name="Total 10 2 2" xfId="13932" xr:uid="{00000000-0005-0000-0000-000093380000}"/>
    <cellStyle name="Total 10 2 2 2" xfId="25094" xr:uid="{D19C73C6-B88A-4CD3-BB74-DCAB213657CD}"/>
    <cellStyle name="Total 10 2 3" xfId="13933" xr:uid="{00000000-0005-0000-0000-000094380000}"/>
    <cellStyle name="Total 10 2 3 2" xfId="25095" xr:uid="{B103E3F8-0842-499B-BB4E-C2F739D3745A}"/>
    <cellStyle name="Total 10 2 4" xfId="25093" xr:uid="{358191BD-8AFC-404C-8D6F-2FF7FE411A01}"/>
    <cellStyle name="Total 10 3" xfId="13934" xr:uid="{00000000-0005-0000-0000-000095380000}"/>
    <cellStyle name="Total 10 3 2" xfId="25096" xr:uid="{EF07FF1E-21EF-4E08-8688-6D6FD602F10D}"/>
    <cellStyle name="Total 10 4" xfId="13935" xr:uid="{00000000-0005-0000-0000-000096380000}"/>
    <cellStyle name="Total 10 4 2" xfId="25097" xr:uid="{B8A6F664-F7AA-4A27-9BCF-8EB7DE20E1DE}"/>
    <cellStyle name="Total 10 5" xfId="25092" xr:uid="{6CA3555B-AF42-40F2-9256-98867525CECA}"/>
    <cellStyle name="Total 11" xfId="13936" xr:uid="{00000000-0005-0000-0000-000097380000}"/>
    <cellStyle name="Total 11 2" xfId="13937" xr:uid="{00000000-0005-0000-0000-000098380000}"/>
    <cellStyle name="Total 11 2 2" xfId="13938" xr:uid="{00000000-0005-0000-0000-000099380000}"/>
    <cellStyle name="Total 11 2 2 2" xfId="25100" xr:uid="{3880A6FC-AA1E-4DA1-B4C7-84AFCE2B8CFF}"/>
    <cellStyle name="Total 11 2 3" xfId="13939" xr:uid="{00000000-0005-0000-0000-00009A380000}"/>
    <cellStyle name="Total 11 2 3 2" xfId="25101" xr:uid="{2844542C-D1A1-4CA2-8004-4141EC50F3D3}"/>
    <cellStyle name="Total 11 2 4" xfId="25099" xr:uid="{26336207-08A7-409B-9B9D-04AD839F2546}"/>
    <cellStyle name="Total 11 3" xfId="13940" xr:uid="{00000000-0005-0000-0000-00009B380000}"/>
    <cellStyle name="Total 11 3 2" xfId="25102" xr:uid="{FA26CE20-DB3D-40B9-8CD6-B3095AEE27AB}"/>
    <cellStyle name="Total 11 4" xfId="13941" xr:uid="{00000000-0005-0000-0000-00009C380000}"/>
    <cellStyle name="Total 11 4 2" xfId="25103" xr:uid="{C20DFD49-192C-4796-8C08-4420A93F81DD}"/>
    <cellStyle name="Total 11 5" xfId="25098" xr:uid="{2D5372EA-4B5F-47FF-8F8D-22938D29C4F9}"/>
    <cellStyle name="Total 12" xfId="13942" xr:uid="{00000000-0005-0000-0000-00009D380000}"/>
    <cellStyle name="Total 12 2" xfId="13943" xr:uid="{00000000-0005-0000-0000-00009E380000}"/>
    <cellStyle name="Total 12 2 2" xfId="13944" xr:uid="{00000000-0005-0000-0000-00009F380000}"/>
    <cellStyle name="Total 12 2 2 2" xfId="25106" xr:uid="{07BE1301-9683-400E-BCEF-12ABD1322F35}"/>
    <cellStyle name="Total 12 2 3" xfId="13945" xr:uid="{00000000-0005-0000-0000-0000A0380000}"/>
    <cellStyle name="Total 12 2 3 2" xfId="25107" xr:uid="{36993398-C055-4AB7-A57B-3CECF90A4398}"/>
    <cellStyle name="Total 12 2 4" xfId="25105" xr:uid="{BEE88FA4-8E05-4C88-9421-599833ED5D10}"/>
    <cellStyle name="Total 12 3" xfId="13946" xr:uid="{00000000-0005-0000-0000-0000A1380000}"/>
    <cellStyle name="Total 12 3 2" xfId="25108" xr:uid="{20924FDC-67DA-41F6-821E-F393C285CDFE}"/>
    <cellStyle name="Total 12 4" xfId="13947" xr:uid="{00000000-0005-0000-0000-0000A2380000}"/>
    <cellStyle name="Total 12 4 2" xfId="25109" xr:uid="{96CF2ACE-BC44-4990-B682-81AB3BF56ACF}"/>
    <cellStyle name="Total 12 5" xfId="25104" xr:uid="{FB1310A9-2E9E-4DB4-AAF4-753D6CF966C6}"/>
    <cellStyle name="Total 13" xfId="13948" xr:uid="{00000000-0005-0000-0000-0000A3380000}"/>
    <cellStyle name="Total 13 2" xfId="13949" xr:uid="{00000000-0005-0000-0000-0000A4380000}"/>
    <cellStyle name="Total 13 2 2" xfId="13950" xr:uid="{00000000-0005-0000-0000-0000A5380000}"/>
    <cellStyle name="Total 13 2 2 2" xfId="25112" xr:uid="{4B01E684-0B2E-48EC-B638-9E4785D11839}"/>
    <cellStyle name="Total 13 2 3" xfId="13951" xr:uid="{00000000-0005-0000-0000-0000A6380000}"/>
    <cellStyle name="Total 13 2 3 2" xfId="25113" xr:uid="{170716BC-251D-4861-B3FE-402003F16FE1}"/>
    <cellStyle name="Total 13 2 4" xfId="25111" xr:uid="{A2732F77-1F3A-4BC1-A363-70FED3119F09}"/>
    <cellStyle name="Total 13 3" xfId="13952" xr:uid="{00000000-0005-0000-0000-0000A7380000}"/>
    <cellStyle name="Total 13 3 2" xfId="25114" xr:uid="{0E437E3E-E9B9-457F-91D0-5FB129B02C7F}"/>
    <cellStyle name="Total 13 4" xfId="13953" xr:uid="{00000000-0005-0000-0000-0000A8380000}"/>
    <cellStyle name="Total 13 4 2" xfId="25115" xr:uid="{88D12045-14A3-4593-8A0E-024A30FDAAC7}"/>
    <cellStyle name="Total 13 5" xfId="25110" xr:uid="{FC6AAB3D-DCE1-410B-89CC-A97CF40818FB}"/>
    <cellStyle name="Total 14" xfId="13954" xr:uid="{00000000-0005-0000-0000-0000A9380000}"/>
    <cellStyle name="Total 14 2" xfId="13955" xr:uid="{00000000-0005-0000-0000-0000AA380000}"/>
    <cellStyle name="Total 14 2 2" xfId="13956" xr:uid="{00000000-0005-0000-0000-0000AB380000}"/>
    <cellStyle name="Total 14 2 2 2" xfId="25118" xr:uid="{2B265F24-B620-4026-BE5E-9D98448D0058}"/>
    <cellStyle name="Total 14 2 3" xfId="13957" xr:uid="{00000000-0005-0000-0000-0000AC380000}"/>
    <cellStyle name="Total 14 2 3 2" xfId="25119" xr:uid="{36B4BCA0-BD30-4C84-85FD-D0DD5AB796A0}"/>
    <cellStyle name="Total 14 2 4" xfId="25117" xr:uid="{F82F2D0C-8815-4E80-9EDA-2FC0C09AA04B}"/>
    <cellStyle name="Total 14 3" xfId="13958" xr:uid="{00000000-0005-0000-0000-0000AD380000}"/>
    <cellStyle name="Total 14 3 2" xfId="25120" xr:uid="{CF5BA9D9-509F-47C7-AEB5-03D4D9A8E960}"/>
    <cellStyle name="Total 14 4" xfId="13959" xr:uid="{00000000-0005-0000-0000-0000AE380000}"/>
    <cellStyle name="Total 14 4 2" xfId="25121" xr:uid="{7863751D-0255-46D1-BB8D-C10CD8911976}"/>
    <cellStyle name="Total 14 5" xfId="25116" xr:uid="{772192E3-CA81-49AC-B6D8-DD9D8736327E}"/>
    <cellStyle name="Total 15" xfId="13960" xr:uid="{00000000-0005-0000-0000-0000AF380000}"/>
    <cellStyle name="Total 15 2" xfId="13961" xr:uid="{00000000-0005-0000-0000-0000B0380000}"/>
    <cellStyle name="Total 15 2 2" xfId="13962" xr:uid="{00000000-0005-0000-0000-0000B1380000}"/>
    <cellStyle name="Total 15 2 2 2" xfId="25124" xr:uid="{5E84444D-AB01-4E9A-8940-B1EFA1B6A278}"/>
    <cellStyle name="Total 15 2 3" xfId="13963" xr:uid="{00000000-0005-0000-0000-0000B2380000}"/>
    <cellStyle name="Total 15 2 3 2" xfId="25125" xr:uid="{C55C36E3-D7D4-49D4-8318-DDBF5B5BD816}"/>
    <cellStyle name="Total 15 2 4" xfId="25123" xr:uid="{B07944EB-A68C-4643-8668-3D6911580FEE}"/>
    <cellStyle name="Total 15 3" xfId="13964" xr:uid="{00000000-0005-0000-0000-0000B3380000}"/>
    <cellStyle name="Total 15 3 2" xfId="25126" xr:uid="{6BFC413A-4F83-43C6-97AD-EC456CB94856}"/>
    <cellStyle name="Total 15 4" xfId="13965" xr:uid="{00000000-0005-0000-0000-0000B4380000}"/>
    <cellStyle name="Total 15 4 2" xfId="25127" xr:uid="{D8A57B4F-668A-4F74-8AEB-9C146DA3C715}"/>
    <cellStyle name="Total 15 5" xfId="25122" xr:uid="{396A8BC1-03FB-4183-AD0A-FC04CC0D90B5}"/>
    <cellStyle name="Total 16" xfId="13966" xr:uid="{00000000-0005-0000-0000-0000B5380000}"/>
    <cellStyle name="Total 16 2" xfId="13967" xr:uid="{00000000-0005-0000-0000-0000B6380000}"/>
    <cellStyle name="Total 16 2 2" xfId="25129" xr:uid="{503909B8-9F19-4614-98C5-601CA8A481D6}"/>
    <cellStyle name="Total 16 3" xfId="13968" xr:uid="{00000000-0005-0000-0000-0000B7380000}"/>
    <cellStyle name="Total 16 3 2" xfId="25130" xr:uid="{E0DBEF8C-CCED-4FE2-B138-1978158064F8}"/>
    <cellStyle name="Total 16 4" xfId="25128" xr:uid="{5364F67B-B108-498E-8721-8214BCE812FB}"/>
    <cellStyle name="Total 17" xfId="13969" xr:uid="{00000000-0005-0000-0000-0000B8380000}"/>
    <cellStyle name="Total 17 2" xfId="13970" xr:uid="{00000000-0005-0000-0000-0000B9380000}"/>
    <cellStyle name="Total 17 2 2" xfId="25132" xr:uid="{CCC6C9BF-DE16-44F8-8040-CC718F3E8BFA}"/>
    <cellStyle name="Total 17 3" xfId="13971" xr:uid="{00000000-0005-0000-0000-0000BA380000}"/>
    <cellStyle name="Total 17 3 2" xfId="25133" xr:uid="{6BDF3971-71D0-4E38-85CB-B126E4CA6B8C}"/>
    <cellStyle name="Total 17 4" xfId="25131" xr:uid="{707EAEEE-FAA4-4582-8726-4EB78515ACF5}"/>
    <cellStyle name="Total 18" xfId="13972" xr:uid="{00000000-0005-0000-0000-0000BB380000}"/>
    <cellStyle name="Total 18 2" xfId="13973" xr:uid="{00000000-0005-0000-0000-0000BC380000}"/>
    <cellStyle name="Total 18 2 2" xfId="25135" xr:uid="{E51C6211-F5A7-415A-B99E-06309B2B2036}"/>
    <cellStyle name="Total 18 3" xfId="13974" xr:uid="{00000000-0005-0000-0000-0000BD380000}"/>
    <cellStyle name="Total 18 3 2" xfId="25136" xr:uid="{BA5524BF-1BC1-42E8-AB5F-EB4FE3CE74D5}"/>
    <cellStyle name="Total 18 4" xfId="25134" xr:uid="{66E9B626-7608-49A8-88F2-601D7CBAAA5D}"/>
    <cellStyle name="Total 19" xfId="13975" xr:uid="{00000000-0005-0000-0000-0000BE380000}"/>
    <cellStyle name="Total 19 2" xfId="13976" xr:uid="{00000000-0005-0000-0000-0000BF380000}"/>
    <cellStyle name="Total 19 2 2" xfId="25138" xr:uid="{1ABC4998-2492-46BC-B83D-ED75E6A95CEA}"/>
    <cellStyle name="Total 19 3" xfId="13977" xr:uid="{00000000-0005-0000-0000-0000C0380000}"/>
    <cellStyle name="Total 19 3 2" xfId="25139" xr:uid="{6B026670-9C2C-4DD4-8F4C-BBE303E1885B}"/>
    <cellStyle name="Total 19 4" xfId="25137" xr:uid="{F05A0D48-96E3-405F-95F8-3D01F29808E0}"/>
    <cellStyle name="Total 2" xfId="13978" xr:uid="{00000000-0005-0000-0000-0000C1380000}"/>
    <cellStyle name="Total 2 2" xfId="13979" xr:uid="{00000000-0005-0000-0000-0000C2380000}"/>
    <cellStyle name="Total 2 2 2" xfId="13980" xr:uid="{00000000-0005-0000-0000-0000C3380000}"/>
    <cellStyle name="Total 2 2 2 2" xfId="25142" xr:uid="{3177B12B-B323-40CA-B549-AAE16A01B164}"/>
    <cellStyle name="Total 2 2 3" xfId="13981" xr:uid="{00000000-0005-0000-0000-0000C4380000}"/>
    <cellStyle name="Total 2 2 3 2" xfId="25143" xr:uid="{F7488483-F9BD-47D0-98AD-A68A14DB4A18}"/>
    <cellStyle name="Total 2 2 4" xfId="13982" xr:uid="{00000000-0005-0000-0000-0000C5380000}"/>
    <cellStyle name="Total 2 2 4 2" xfId="25144" xr:uid="{824DBF12-FC65-45E0-A567-21B919DC0E86}"/>
    <cellStyle name="Total 2 2 5" xfId="13983" xr:uid="{00000000-0005-0000-0000-0000C6380000}"/>
    <cellStyle name="Total 2 2 5 2" xfId="25145" xr:uid="{E7C5ABF1-005A-48E5-97EE-F25AD132C829}"/>
    <cellStyle name="Total 2 2 6" xfId="25141" xr:uid="{1C3367DD-6FD7-473F-8CFA-2D6B443E877D}"/>
    <cellStyle name="Total 2 3" xfId="13984" xr:uid="{00000000-0005-0000-0000-0000C7380000}"/>
    <cellStyle name="Total 2 3 2" xfId="13985" xr:uid="{00000000-0005-0000-0000-0000C8380000}"/>
    <cellStyle name="Total 2 3 2 2" xfId="25147" xr:uid="{D9D0F00A-A0EB-4507-979D-315ABC278C04}"/>
    <cellStyle name="Total 2 3 3" xfId="13986" xr:uid="{00000000-0005-0000-0000-0000C9380000}"/>
    <cellStyle name="Total 2 3 3 2" xfId="25148" xr:uid="{19BE9297-5A90-4D2C-8F72-16C25FFD9FFF}"/>
    <cellStyle name="Total 2 3 4" xfId="25146" xr:uid="{D5258CF3-708A-46A7-BA36-0C79F44E2A0E}"/>
    <cellStyle name="Total 2 4" xfId="13987" xr:uid="{00000000-0005-0000-0000-0000CA380000}"/>
    <cellStyle name="Total 2 4 2" xfId="13988" xr:uid="{00000000-0005-0000-0000-0000CB380000}"/>
    <cellStyle name="Total 2 4 2 2" xfId="25150" xr:uid="{3228A221-C26D-44D4-9E18-A20C41EB6432}"/>
    <cellStyle name="Total 2 4 3" xfId="25149" xr:uid="{3F4D37DD-93FF-417E-8E22-5634901DA7D8}"/>
    <cellStyle name="Total 2 5" xfId="13989" xr:uid="{00000000-0005-0000-0000-0000CC380000}"/>
    <cellStyle name="Total 2 5 2" xfId="25151" xr:uid="{6A1C185E-979D-4826-B2A7-132D2D936003}"/>
    <cellStyle name="Total 2 6" xfId="13990" xr:uid="{00000000-0005-0000-0000-0000CD380000}"/>
    <cellStyle name="Total 2 6 2" xfId="25152" xr:uid="{C232C2EF-F255-4ABA-981C-2BF369D8B724}"/>
    <cellStyle name="Total 2 7" xfId="13991" xr:uid="{00000000-0005-0000-0000-0000CE380000}"/>
    <cellStyle name="Total 2 7 2" xfId="25153" xr:uid="{5B82B13A-C9B3-472E-AF7B-65DE6ABA32D9}"/>
    <cellStyle name="Total 2 8" xfId="15066" xr:uid="{00000000-0005-0000-0000-0000CF380000}"/>
    <cellStyle name="Total 2 8 2" xfId="25790" xr:uid="{4A29D798-D9B4-4DB0-BE7E-1E70A5D848FC}"/>
    <cellStyle name="Total 2 9" xfId="25140" xr:uid="{499D3D08-1853-4C35-9008-E687840E992E}"/>
    <cellStyle name="Total 20" xfId="13992" xr:uid="{00000000-0005-0000-0000-0000D0380000}"/>
    <cellStyle name="Total 20 2" xfId="13993" xr:uid="{00000000-0005-0000-0000-0000D1380000}"/>
    <cellStyle name="Total 20 2 2" xfId="25155" xr:uid="{B6F9B44B-306D-4396-BA69-B9A76FCAF747}"/>
    <cellStyle name="Total 20 3" xfId="13994" xr:uid="{00000000-0005-0000-0000-0000D2380000}"/>
    <cellStyle name="Total 20 3 2" xfId="25156" xr:uid="{A8119806-C6E8-4B78-8156-333771B5282F}"/>
    <cellStyle name="Total 20 4" xfId="25154" xr:uid="{B65EC454-2706-45D6-99DE-6F5DF8FC540B}"/>
    <cellStyle name="Total 21" xfId="13995" xr:uid="{00000000-0005-0000-0000-0000D3380000}"/>
    <cellStyle name="Total 21 2" xfId="13996" xr:uid="{00000000-0005-0000-0000-0000D4380000}"/>
    <cellStyle name="Total 21 2 2" xfId="25158" xr:uid="{B9A96564-DDD2-4514-BD2D-633FD5FB120D}"/>
    <cellStyle name="Total 21 3" xfId="13997" xr:uid="{00000000-0005-0000-0000-0000D5380000}"/>
    <cellStyle name="Total 21 3 2" xfId="25159" xr:uid="{8A0564DB-D85D-4766-B749-1E5A8FADE5F9}"/>
    <cellStyle name="Total 21 4" xfId="25157" xr:uid="{8AE2DC57-2BE6-42AC-AD59-8728B01A342C}"/>
    <cellStyle name="Total 22" xfId="13998" xr:uid="{00000000-0005-0000-0000-0000D6380000}"/>
    <cellStyle name="Total 22 2" xfId="13999" xr:uid="{00000000-0005-0000-0000-0000D7380000}"/>
    <cellStyle name="Total 22 2 2" xfId="25161" xr:uid="{44BD3830-C381-4D21-B37D-CEBC346F9BF3}"/>
    <cellStyle name="Total 22 3" xfId="14000" xr:uid="{00000000-0005-0000-0000-0000D8380000}"/>
    <cellStyle name="Total 22 3 2" xfId="25162" xr:uid="{116CA402-AA36-47DB-920C-10486378B6A4}"/>
    <cellStyle name="Total 22 4" xfId="25160" xr:uid="{86E7AA28-A8E9-49DF-8E4E-CCCA4711284A}"/>
    <cellStyle name="Total 23" xfId="14001" xr:uid="{00000000-0005-0000-0000-0000D9380000}"/>
    <cellStyle name="Total 23 2" xfId="14002" xr:uid="{00000000-0005-0000-0000-0000DA380000}"/>
    <cellStyle name="Total 23 2 2" xfId="25164" xr:uid="{2D75ECED-7854-41B4-8390-6402995A6446}"/>
    <cellStyle name="Total 23 3" xfId="14003" xr:uid="{00000000-0005-0000-0000-0000DB380000}"/>
    <cellStyle name="Total 23 3 2" xfId="25165" xr:uid="{92B30489-7207-47BE-A739-6A1BA6DDF540}"/>
    <cellStyle name="Total 23 4" xfId="25163" xr:uid="{F778FF4E-7829-4D8F-A15B-4AF2D51B2A21}"/>
    <cellStyle name="Total 24" xfId="14004" xr:uid="{00000000-0005-0000-0000-0000DC380000}"/>
    <cellStyle name="Total 24 2" xfId="14005" xr:uid="{00000000-0005-0000-0000-0000DD380000}"/>
    <cellStyle name="Total 24 2 2" xfId="25167" xr:uid="{23A33708-B0D2-440D-84B4-3385ED962A9C}"/>
    <cellStyle name="Total 24 3" xfId="14006" xr:uid="{00000000-0005-0000-0000-0000DE380000}"/>
    <cellStyle name="Total 24 3 2" xfId="25168" xr:uid="{09366499-2A7D-45DB-9A8B-A7482A3058E9}"/>
    <cellStyle name="Total 24 4" xfId="25166" xr:uid="{5DC93F12-3A17-490F-A218-0DBF720F0068}"/>
    <cellStyle name="Total 25" xfId="14007" xr:uid="{00000000-0005-0000-0000-0000DF380000}"/>
    <cellStyle name="Total 25 2" xfId="14008" xr:uid="{00000000-0005-0000-0000-0000E0380000}"/>
    <cellStyle name="Total 25 2 2" xfId="25170" xr:uid="{F970A532-5D7C-4FFB-9F08-BF4429C9CD21}"/>
    <cellStyle name="Total 25 3" xfId="14009" xr:uid="{00000000-0005-0000-0000-0000E1380000}"/>
    <cellStyle name="Total 25 3 2" xfId="25171" xr:uid="{3BD0C51D-C2E1-4250-AF31-15462A20C9D9}"/>
    <cellStyle name="Total 25 4" xfId="25169" xr:uid="{A2B66A5F-9528-40A3-A270-E03FCB7DAD86}"/>
    <cellStyle name="Total 26" xfId="14010" xr:uid="{00000000-0005-0000-0000-0000E2380000}"/>
    <cellStyle name="Total 26 2" xfId="14011" xr:uid="{00000000-0005-0000-0000-0000E3380000}"/>
    <cellStyle name="Total 26 2 2" xfId="25173" xr:uid="{E0AB5099-6263-4BCE-9A27-1DF8DF348E13}"/>
    <cellStyle name="Total 26 3" xfId="14012" xr:uid="{00000000-0005-0000-0000-0000E4380000}"/>
    <cellStyle name="Total 26 3 2" xfId="25174" xr:uid="{0778AAFB-26E5-4685-9E62-A6838F92D430}"/>
    <cellStyle name="Total 26 4" xfId="25172" xr:uid="{03C5C1BB-8863-4445-A73E-119F4434E291}"/>
    <cellStyle name="Total 27" xfId="14013" xr:uid="{00000000-0005-0000-0000-0000E5380000}"/>
    <cellStyle name="Total 27 2" xfId="14014" xr:uid="{00000000-0005-0000-0000-0000E6380000}"/>
    <cellStyle name="Total 27 2 2" xfId="25176" xr:uid="{CA30D437-6BD3-4BB1-A2CE-3E82FBE94D1B}"/>
    <cellStyle name="Total 27 3" xfId="14015" xr:uid="{00000000-0005-0000-0000-0000E7380000}"/>
    <cellStyle name="Total 27 3 2" xfId="25177" xr:uid="{E00AA33F-3E5E-4A2B-BA5A-B28361384E4C}"/>
    <cellStyle name="Total 27 4" xfId="25175" xr:uid="{78876C82-E1F8-42D5-BB7F-15E7B5618412}"/>
    <cellStyle name="Total 28" xfId="14016" xr:uid="{00000000-0005-0000-0000-0000E8380000}"/>
    <cellStyle name="Total 28 2" xfId="14017" xr:uid="{00000000-0005-0000-0000-0000E9380000}"/>
    <cellStyle name="Total 28 2 2" xfId="25179" xr:uid="{B74F153D-AE6A-42F8-B937-9A39FE8DA698}"/>
    <cellStyle name="Total 28 3" xfId="14018" xr:uid="{00000000-0005-0000-0000-0000EA380000}"/>
    <cellStyle name="Total 28 3 2" xfId="25180" xr:uid="{21521754-78E3-4950-8379-18B770BD9EBB}"/>
    <cellStyle name="Total 28 4" xfId="25178" xr:uid="{56602986-3C80-4CEA-9011-2544462FA956}"/>
    <cellStyle name="Total 29" xfId="14019" xr:uid="{00000000-0005-0000-0000-0000EB380000}"/>
    <cellStyle name="Total 29 2" xfId="14020" xr:uid="{00000000-0005-0000-0000-0000EC380000}"/>
    <cellStyle name="Total 29 2 2" xfId="25182" xr:uid="{B20F418A-66FF-4E43-BF6D-96CF073DCD1F}"/>
    <cellStyle name="Total 29 3" xfId="14021" xr:uid="{00000000-0005-0000-0000-0000ED380000}"/>
    <cellStyle name="Total 29 3 2" xfId="25183" xr:uid="{4AB322C4-2CC4-4253-BA99-07B10178DF05}"/>
    <cellStyle name="Total 29 4" xfId="25181" xr:uid="{62A87910-C7B5-4E03-926F-E0F76CD83C31}"/>
    <cellStyle name="Total 3" xfId="14022" xr:uid="{00000000-0005-0000-0000-0000EE380000}"/>
    <cellStyle name="Total 3 2" xfId="14023" xr:uid="{00000000-0005-0000-0000-0000EF380000}"/>
    <cellStyle name="Total 3 2 2" xfId="14024" xr:uid="{00000000-0005-0000-0000-0000F0380000}"/>
    <cellStyle name="Total 3 2 2 2" xfId="25186" xr:uid="{9E20BDF1-2537-418B-AD9E-D55532C2D79C}"/>
    <cellStyle name="Total 3 2 3" xfId="14025" xr:uid="{00000000-0005-0000-0000-0000F1380000}"/>
    <cellStyle name="Total 3 2 3 2" xfId="25187" xr:uid="{E7B30EE3-8D76-4F59-8121-24D82399C09C}"/>
    <cellStyle name="Total 3 2 4" xfId="25185" xr:uid="{25F883E4-C770-483B-A209-9E939ACCF564}"/>
    <cellStyle name="Total 3 3" xfId="14026" xr:uid="{00000000-0005-0000-0000-0000F2380000}"/>
    <cellStyle name="Total 3 3 2" xfId="25188" xr:uid="{B7969A02-2224-4BD0-BC75-8E2DA0221862}"/>
    <cellStyle name="Total 3 4" xfId="14027" xr:uid="{00000000-0005-0000-0000-0000F3380000}"/>
    <cellStyle name="Total 3 4 2" xfId="25189" xr:uid="{9AA5E6DB-6377-41C9-BFCB-BD0DB4EF09B3}"/>
    <cellStyle name="Total 3 5" xfId="14028" xr:uid="{00000000-0005-0000-0000-0000F4380000}"/>
    <cellStyle name="Total 3 5 2" xfId="25190" xr:uid="{4E48FECC-A7BF-4873-837E-A1CC4285F923}"/>
    <cellStyle name="Total 3 6" xfId="14029" xr:uid="{00000000-0005-0000-0000-0000F5380000}"/>
    <cellStyle name="Total 3 6 2" xfId="25191" xr:uid="{20B3AF25-681C-4DF0-B51E-303C5A1238CE}"/>
    <cellStyle name="Total 3 7" xfId="15067" xr:uid="{00000000-0005-0000-0000-0000F6380000}"/>
    <cellStyle name="Total 3 7 2" xfId="25791" xr:uid="{75748FB4-1B1D-41A7-A966-9B491EC8DFA2}"/>
    <cellStyle name="Total 3 8" xfId="25184" xr:uid="{7375351D-3627-49CB-BD79-5C5463FD40B4}"/>
    <cellStyle name="Total 30" xfId="14030" xr:uid="{00000000-0005-0000-0000-0000F7380000}"/>
    <cellStyle name="Total 30 2" xfId="14031" xr:uid="{00000000-0005-0000-0000-0000F8380000}"/>
    <cellStyle name="Total 30 2 2" xfId="25193" xr:uid="{891B4BBC-78E4-44ED-B1DE-B9D6A24C2798}"/>
    <cellStyle name="Total 30 3" xfId="14032" xr:uid="{00000000-0005-0000-0000-0000F9380000}"/>
    <cellStyle name="Total 30 3 2" xfId="25194" xr:uid="{7C3963D6-A153-411F-B4BE-84C1B814549F}"/>
    <cellStyle name="Total 30 4" xfId="25192" xr:uid="{7FB5D74F-BA8B-40B4-89A0-2530B678AD6C}"/>
    <cellStyle name="Total 31" xfId="14033" xr:uid="{00000000-0005-0000-0000-0000FA380000}"/>
    <cellStyle name="Total 31 2" xfId="14034" xr:uid="{00000000-0005-0000-0000-0000FB380000}"/>
    <cellStyle name="Total 31 2 2" xfId="25196" xr:uid="{ED1834A8-F830-4252-8C9D-FD8AC635910B}"/>
    <cellStyle name="Total 31 3" xfId="14035" xr:uid="{00000000-0005-0000-0000-0000FC380000}"/>
    <cellStyle name="Total 31 3 2" xfId="25197" xr:uid="{E5010978-E33B-43F3-96C5-97EAB9FC8331}"/>
    <cellStyle name="Total 31 4" xfId="25195" xr:uid="{34845CBC-F58E-462A-92E9-45E7A5224AC2}"/>
    <cellStyle name="Total 32" xfId="14036" xr:uid="{00000000-0005-0000-0000-0000FD380000}"/>
    <cellStyle name="Total 32 2" xfId="14037" xr:uid="{00000000-0005-0000-0000-0000FE380000}"/>
    <cellStyle name="Total 32 2 2" xfId="25199" xr:uid="{D445380B-467D-42DC-8093-DFB8FC774984}"/>
    <cellStyle name="Total 32 3" xfId="14038" xr:uid="{00000000-0005-0000-0000-0000FF380000}"/>
    <cellStyle name="Total 32 3 2" xfId="25200" xr:uid="{3F594A0E-FEEF-4467-8ED9-7A27F65C4306}"/>
    <cellStyle name="Total 32 4" xfId="25198" xr:uid="{38D075E0-B17A-49B9-AF6B-640BBD6C789B}"/>
    <cellStyle name="Total 33" xfId="14039" xr:uid="{00000000-0005-0000-0000-000000390000}"/>
    <cellStyle name="Total 34" xfId="14040" xr:uid="{00000000-0005-0000-0000-000001390000}"/>
    <cellStyle name="Total 35" xfId="14041" xr:uid="{00000000-0005-0000-0000-000002390000}"/>
    <cellStyle name="Total 36" xfId="14042" xr:uid="{00000000-0005-0000-0000-000003390000}"/>
    <cellStyle name="Total 37" xfId="14043" xr:uid="{00000000-0005-0000-0000-000004390000}"/>
    <cellStyle name="Total 38" xfId="14044" xr:uid="{00000000-0005-0000-0000-000005390000}"/>
    <cellStyle name="Total 39" xfId="14045" xr:uid="{00000000-0005-0000-0000-000006390000}"/>
    <cellStyle name="Total 4" xfId="14046" xr:uid="{00000000-0005-0000-0000-000007390000}"/>
    <cellStyle name="Total 4 2" xfId="14047" xr:uid="{00000000-0005-0000-0000-000008390000}"/>
    <cellStyle name="Total 4 2 2" xfId="14048" xr:uid="{00000000-0005-0000-0000-000009390000}"/>
    <cellStyle name="Total 4 2 3" xfId="14049" xr:uid="{00000000-0005-0000-0000-00000A390000}"/>
    <cellStyle name="Total 4 2 3 2" xfId="25202" xr:uid="{803E9177-4D7D-457A-B1B3-EE3EAEB0479D}"/>
    <cellStyle name="Total 4 2 4" xfId="14050" xr:uid="{00000000-0005-0000-0000-00000B390000}"/>
    <cellStyle name="Total 4 2 4 2" xfId="25203" xr:uid="{08DF8C79-292C-48D7-AA65-ACA6A8F2D3B7}"/>
    <cellStyle name="Total 4 3" xfId="14051" xr:uid="{00000000-0005-0000-0000-00000C390000}"/>
    <cellStyle name="Total 4 3 2" xfId="25204" xr:uid="{2424ED4A-399B-47D1-97C2-7D25352AF60F}"/>
    <cellStyle name="Total 4 4" xfId="14052" xr:uid="{00000000-0005-0000-0000-00000D390000}"/>
    <cellStyle name="Total 4 4 2" xfId="25205" xr:uid="{15594608-1453-4595-8B77-A81462D20526}"/>
    <cellStyle name="Total 4 5" xfId="14053" xr:uid="{00000000-0005-0000-0000-00000E390000}"/>
    <cellStyle name="Total 4 5 2" xfId="25206" xr:uid="{28BACAD3-120B-4760-85D0-5E067DD42BE1}"/>
    <cellStyle name="Total 4 6" xfId="14054" xr:uid="{00000000-0005-0000-0000-00000F390000}"/>
    <cellStyle name="Total 4 6 2" xfId="25207" xr:uid="{88EB6D5C-EA77-4F82-AE5E-1B614BA34DEB}"/>
    <cellStyle name="Total 4 7" xfId="14055" xr:uid="{00000000-0005-0000-0000-000010390000}"/>
    <cellStyle name="Total 4 8" xfId="15068" xr:uid="{00000000-0005-0000-0000-000011390000}"/>
    <cellStyle name="Total 4 8 2" xfId="25792" xr:uid="{D1D8422F-56A4-4A74-91B6-3DA13C0F4AA5}"/>
    <cellStyle name="Total 4 9" xfId="25201" xr:uid="{CB653DDC-6432-4AE1-A09C-060CA9101126}"/>
    <cellStyle name="Total 40" xfId="14056" xr:uid="{00000000-0005-0000-0000-000012390000}"/>
    <cellStyle name="Total 40 2" xfId="14057" xr:uid="{00000000-0005-0000-0000-000013390000}"/>
    <cellStyle name="Total 40 2 2" xfId="25209" xr:uid="{29F5C01D-C54C-445C-BD31-110A44000928}"/>
    <cellStyle name="Total 40 3" xfId="14058" xr:uid="{00000000-0005-0000-0000-000014390000}"/>
    <cellStyle name="Total 40 3 2" xfId="25210" xr:uid="{1714B3FC-8DF7-4F75-B87B-08E45002BD46}"/>
    <cellStyle name="Total 40 4" xfId="25208" xr:uid="{0194C88F-9019-417F-9C78-D699BBFFC0EA}"/>
    <cellStyle name="Total 41" xfId="14059" xr:uid="{00000000-0005-0000-0000-000015390000}"/>
    <cellStyle name="Total 42" xfId="14060" xr:uid="{00000000-0005-0000-0000-000016390000}"/>
    <cellStyle name="Total 43" xfId="14061" xr:uid="{00000000-0005-0000-0000-000017390000}"/>
    <cellStyle name="Total 43 2" xfId="25211" xr:uid="{EA93268F-E55F-4C0F-8A73-1DF24295D839}"/>
    <cellStyle name="Total 44" xfId="14062" xr:uid="{00000000-0005-0000-0000-000018390000}"/>
    <cellStyle name="Total 44 2" xfId="25212" xr:uid="{3E7F25E4-9F64-48FD-9FBF-B966C5E001ED}"/>
    <cellStyle name="Total 45" xfId="14063" xr:uid="{00000000-0005-0000-0000-000019390000}"/>
    <cellStyle name="Total 45 2" xfId="25213" xr:uid="{31D35AF2-7541-4CA7-8932-934F17D51D77}"/>
    <cellStyle name="Total 46" xfId="14064" xr:uid="{00000000-0005-0000-0000-00001A390000}"/>
    <cellStyle name="Total 46 2" xfId="25214" xr:uid="{BBB46BBD-0125-4F52-A32D-EC651F529E0A}"/>
    <cellStyle name="Total 47" xfId="14065" xr:uid="{00000000-0005-0000-0000-00001B390000}"/>
    <cellStyle name="Total 47 2" xfId="25215" xr:uid="{4889EB9A-1165-47BA-BF8E-3A47DAED6915}"/>
    <cellStyle name="Total 48" xfId="14066" xr:uid="{00000000-0005-0000-0000-00001C390000}"/>
    <cellStyle name="Total 48 2" xfId="25216" xr:uid="{01D73158-F3FF-4CF2-BDA2-49A012C03143}"/>
    <cellStyle name="Total 49" xfId="14067" xr:uid="{00000000-0005-0000-0000-00001D390000}"/>
    <cellStyle name="Total 49 2" xfId="25217" xr:uid="{C8D3B4CE-32F2-4B1D-9DFB-3BAD2EA9EB30}"/>
    <cellStyle name="Total 5" xfId="14068" xr:uid="{00000000-0005-0000-0000-00001E390000}"/>
    <cellStyle name="Total 5 2" xfId="14069" xr:uid="{00000000-0005-0000-0000-00001F390000}"/>
    <cellStyle name="Total 5 2 2" xfId="14070" xr:uid="{00000000-0005-0000-0000-000020390000}"/>
    <cellStyle name="Total 5 2 2 2" xfId="25220" xr:uid="{29ED1D1D-E140-4743-8A08-59BAAD412AE2}"/>
    <cellStyle name="Total 5 2 3" xfId="14071" xr:uid="{00000000-0005-0000-0000-000021390000}"/>
    <cellStyle name="Total 5 2 3 2" xfId="25221" xr:uid="{7E511709-7163-47F4-AFC6-401FF7F7B117}"/>
    <cellStyle name="Total 5 2 4" xfId="25219" xr:uid="{5C047F71-5807-45FD-946E-9C88C3E7FD07}"/>
    <cellStyle name="Total 5 3" xfId="14072" xr:uid="{00000000-0005-0000-0000-000022390000}"/>
    <cellStyle name="Total 5 3 2" xfId="25222" xr:uid="{AC7939D5-81A6-4671-8D03-A51D1F16F189}"/>
    <cellStyle name="Total 5 4" xfId="14073" xr:uid="{00000000-0005-0000-0000-000023390000}"/>
    <cellStyle name="Total 5 4 2" xfId="25223" xr:uid="{B90451A1-F736-4DFF-AA22-2EC5CC1A7E19}"/>
    <cellStyle name="Total 5 5" xfId="14074" xr:uid="{00000000-0005-0000-0000-000024390000}"/>
    <cellStyle name="Total 5 5 2" xfId="25224" xr:uid="{7F732E81-89A5-4631-98F4-75E81CF21680}"/>
    <cellStyle name="Total 5 6" xfId="14075" xr:uid="{00000000-0005-0000-0000-000025390000}"/>
    <cellStyle name="Total 5 6 2" xfId="25225" xr:uid="{659B05FA-7B4D-4E58-AE95-3553C6780975}"/>
    <cellStyle name="Total 5 7" xfId="15069" xr:uid="{00000000-0005-0000-0000-000026390000}"/>
    <cellStyle name="Total 5 7 2" xfId="25793" xr:uid="{7F29C491-CF5F-4BA2-8E81-A0521218CAD2}"/>
    <cellStyle name="Total 5 8" xfId="25218" xr:uid="{E362ADF1-623B-45BC-9F99-C8F966CFCEC5}"/>
    <cellStyle name="Total 50" xfId="14076" xr:uid="{00000000-0005-0000-0000-000027390000}"/>
    <cellStyle name="Total 50 2" xfId="25226" xr:uid="{8397EFA3-A198-4543-9E84-C71C3F060DEC}"/>
    <cellStyle name="Total 51" xfId="14077" xr:uid="{00000000-0005-0000-0000-000028390000}"/>
    <cellStyle name="Total 51 2" xfId="25227" xr:uid="{41B9530F-2AE9-4CD2-AF2A-FBF28363013D}"/>
    <cellStyle name="Total 52" xfId="14652" xr:uid="{00000000-0005-0000-0000-000029390000}"/>
    <cellStyle name="Total 52 2" xfId="25675" xr:uid="{5F590C55-8951-4AB5-BD7C-0A9B97A8DA2C}"/>
    <cellStyle name="Total 53" xfId="14676" xr:uid="{00000000-0005-0000-0000-00002A390000}"/>
    <cellStyle name="Total 53 2" xfId="25678" xr:uid="{E10FCC9A-A45D-4362-A3CC-819B5CA7EBAD}"/>
    <cellStyle name="Total 54" xfId="14666" xr:uid="{00000000-0005-0000-0000-00002B390000}"/>
    <cellStyle name="Total 54 2" xfId="25676" xr:uid="{DF8498A9-7FC9-45AF-BC6D-665D9B685D0C}"/>
    <cellStyle name="Total 6" xfId="14078" xr:uid="{00000000-0005-0000-0000-00002C390000}"/>
    <cellStyle name="Total 6 2" xfId="14079" xr:uid="{00000000-0005-0000-0000-00002D390000}"/>
    <cellStyle name="Total 6 2 2" xfId="14080" xr:uid="{00000000-0005-0000-0000-00002E390000}"/>
    <cellStyle name="Total 6 2 2 2" xfId="25230" xr:uid="{9836FE7F-EE1D-4654-9E65-1646D1672A5A}"/>
    <cellStyle name="Total 6 2 3" xfId="14081" xr:uid="{00000000-0005-0000-0000-00002F390000}"/>
    <cellStyle name="Total 6 2 3 2" xfId="25231" xr:uid="{4D0AB4A6-79F6-430A-B930-340A3A7B0084}"/>
    <cellStyle name="Total 6 2 4" xfId="25229" xr:uid="{F41B84C3-C373-4FD0-B6EC-58E68EC52882}"/>
    <cellStyle name="Total 6 3" xfId="14082" xr:uid="{00000000-0005-0000-0000-000030390000}"/>
    <cellStyle name="Total 6 3 2" xfId="25232" xr:uid="{E33059B5-5FCE-4440-BE51-8818FA100933}"/>
    <cellStyle name="Total 6 4" xfId="14083" xr:uid="{00000000-0005-0000-0000-000031390000}"/>
    <cellStyle name="Total 6 4 2" xfId="25233" xr:uid="{906DEA9F-D1EF-40DA-AAE3-4CD86F3B4C31}"/>
    <cellStyle name="Total 6 5" xfId="25228" xr:uid="{6A21E305-9E0F-4197-885B-F70E15DFB2D5}"/>
    <cellStyle name="Total 7" xfId="14084" xr:uid="{00000000-0005-0000-0000-000032390000}"/>
    <cellStyle name="Total 7 2" xfId="14085" xr:uid="{00000000-0005-0000-0000-000033390000}"/>
    <cellStyle name="Total 7 2 2" xfId="14086" xr:uid="{00000000-0005-0000-0000-000034390000}"/>
    <cellStyle name="Total 7 2 2 2" xfId="25236" xr:uid="{5B55485E-768E-4193-AAA5-E7E86FCA80E1}"/>
    <cellStyle name="Total 7 2 3" xfId="14087" xr:uid="{00000000-0005-0000-0000-000035390000}"/>
    <cellStyle name="Total 7 2 3 2" xfId="25237" xr:uid="{EB4D70DD-429C-42F3-9A49-6DA768107612}"/>
    <cellStyle name="Total 7 2 4" xfId="25235" xr:uid="{67F24278-34BC-4865-9BEC-6EFBB1A063A6}"/>
    <cellStyle name="Total 7 3" xfId="14088" xr:uid="{00000000-0005-0000-0000-000036390000}"/>
    <cellStyle name="Total 7 3 2" xfId="25238" xr:uid="{302BC88B-859E-404D-A001-9BCA56BC317F}"/>
    <cellStyle name="Total 7 4" xfId="14089" xr:uid="{00000000-0005-0000-0000-000037390000}"/>
    <cellStyle name="Total 7 4 2" xfId="25239" xr:uid="{5CC27F33-1223-4124-8F64-160FDDD5582D}"/>
    <cellStyle name="Total 7 5" xfId="25234" xr:uid="{45AFD7F5-F836-4D38-B109-DDD0B01F179D}"/>
    <cellStyle name="Total 8" xfId="14090" xr:uid="{00000000-0005-0000-0000-000038390000}"/>
    <cellStyle name="Total 8 2" xfId="14091" xr:uid="{00000000-0005-0000-0000-000039390000}"/>
    <cellStyle name="Total 8 2 2" xfId="14092" xr:uid="{00000000-0005-0000-0000-00003A390000}"/>
    <cellStyle name="Total 8 2 2 2" xfId="25242" xr:uid="{20148E97-E365-4417-A83F-7848B4F4E4DE}"/>
    <cellStyle name="Total 8 2 3" xfId="14093" xr:uid="{00000000-0005-0000-0000-00003B390000}"/>
    <cellStyle name="Total 8 2 3 2" xfId="25243" xr:uid="{C4B4B9A4-EC73-4ADA-81CA-389B7FA7C562}"/>
    <cellStyle name="Total 8 2 4" xfId="25241" xr:uid="{7F867BA7-165D-4AFC-9B89-A8B7BF4AD2F5}"/>
    <cellStyle name="Total 8 3" xfId="14094" xr:uid="{00000000-0005-0000-0000-00003C390000}"/>
    <cellStyle name="Total 8 3 2" xfId="25244" xr:uid="{11C87D87-EF2F-4788-993D-C853FD5893B8}"/>
    <cellStyle name="Total 8 4" xfId="14095" xr:uid="{00000000-0005-0000-0000-00003D390000}"/>
    <cellStyle name="Total 8 4 2" xfId="25245" xr:uid="{AD466912-E4A3-42E5-B41E-D18B8FAE378C}"/>
    <cellStyle name="Total 8 5" xfId="25240" xr:uid="{75A9A346-1489-48EA-9028-E71A2A096126}"/>
    <cellStyle name="Total 9" xfId="14096" xr:uid="{00000000-0005-0000-0000-00003E390000}"/>
    <cellStyle name="Total 9 2" xfId="14097" xr:uid="{00000000-0005-0000-0000-00003F390000}"/>
    <cellStyle name="Total 9 2 2" xfId="14098" xr:uid="{00000000-0005-0000-0000-000040390000}"/>
    <cellStyle name="Total 9 2 2 2" xfId="25248" xr:uid="{BDAC5D83-192F-48C8-887C-BC292D40F26C}"/>
    <cellStyle name="Total 9 2 3" xfId="14099" xr:uid="{00000000-0005-0000-0000-000041390000}"/>
    <cellStyle name="Total 9 2 3 2" xfId="25249" xr:uid="{E15860B0-EB4C-41F3-B84A-7340B8CD5155}"/>
    <cellStyle name="Total 9 2 4" xfId="25247" xr:uid="{A7D96892-E838-4DC3-81ED-ADB61F335C5A}"/>
    <cellStyle name="Total 9 3" xfId="14100" xr:uid="{00000000-0005-0000-0000-000042390000}"/>
    <cellStyle name="Total 9 3 2" xfId="25250" xr:uid="{1C798F91-055B-45D0-B059-D6D47BCD6105}"/>
    <cellStyle name="Total 9 4" xfId="14101" xr:uid="{00000000-0005-0000-0000-000043390000}"/>
    <cellStyle name="Total 9 4 2" xfId="25251" xr:uid="{BAABBB47-E03C-4BE4-A2A8-0F51D1F34F0E}"/>
    <cellStyle name="Total 9 5" xfId="25246" xr:uid="{F389E6B8-3FA4-499D-B418-43B35E002542}"/>
    <cellStyle name="Totale 10" xfId="14102" xr:uid="{00000000-0005-0000-0000-000044390000}"/>
    <cellStyle name="Totale 10 2" xfId="14103" xr:uid="{00000000-0005-0000-0000-000045390000}"/>
    <cellStyle name="Totale 10 2 2" xfId="14104" xr:uid="{00000000-0005-0000-0000-000046390000}"/>
    <cellStyle name="Totale 10 2 2 2" xfId="25254" xr:uid="{2C582166-89CE-48AF-8849-0E32FAAF54B5}"/>
    <cellStyle name="Totale 10 2 3" xfId="14105" xr:uid="{00000000-0005-0000-0000-000047390000}"/>
    <cellStyle name="Totale 10 2 3 2" xfId="25255" xr:uid="{13819BB7-B856-4251-91AA-66EC88D17806}"/>
    <cellStyle name="Totale 10 2 4" xfId="25253" xr:uid="{01F5E4AA-E617-471B-8DE7-44C558EE708A}"/>
    <cellStyle name="Totale 10 3" xfId="14106" xr:uid="{00000000-0005-0000-0000-000048390000}"/>
    <cellStyle name="Totale 10 3 2" xfId="25256" xr:uid="{90250014-E4CA-485A-B9C9-FDBEA58BF786}"/>
    <cellStyle name="Totale 10 4" xfId="14107" xr:uid="{00000000-0005-0000-0000-000049390000}"/>
    <cellStyle name="Totale 10 4 2" xfId="25257" xr:uid="{B1312C58-8072-4F95-9007-615F3984B5F9}"/>
    <cellStyle name="Totale 10 5" xfId="25252" xr:uid="{A58F7BCB-0B35-4B8C-8FDB-1E0807AF9372}"/>
    <cellStyle name="Totale 11" xfId="14108" xr:uid="{00000000-0005-0000-0000-00004A390000}"/>
    <cellStyle name="Totale 11 2" xfId="14109" xr:uid="{00000000-0005-0000-0000-00004B390000}"/>
    <cellStyle name="Totale 11 2 2" xfId="14110" xr:uid="{00000000-0005-0000-0000-00004C390000}"/>
    <cellStyle name="Totale 11 2 2 2" xfId="25260" xr:uid="{31893DFD-DD1A-440D-8327-60C9AC897113}"/>
    <cellStyle name="Totale 11 2 3" xfId="14111" xr:uid="{00000000-0005-0000-0000-00004D390000}"/>
    <cellStyle name="Totale 11 2 3 2" xfId="25261" xr:uid="{CD90661B-9B20-444F-B988-D9A229D42333}"/>
    <cellStyle name="Totale 11 2 4" xfId="25259" xr:uid="{9435AF37-678B-4421-8E71-F310D8DE0AD3}"/>
    <cellStyle name="Totale 11 3" xfId="14112" xr:uid="{00000000-0005-0000-0000-00004E390000}"/>
    <cellStyle name="Totale 11 3 2" xfId="25262" xr:uid="{72C290B4-BB37-40CE-9E9B-F1777BC047CD}"/>
    <cellStyle name="Totale 11 4" xfId="14113" xr:uid="{00000000-0005-0000-0000-00004F390000}"/>
    <cellStyle name="Totale 11 4 2" xfId="25263" xr:uid="{3C03AA60-1E8A-426C-BFC1-7AE1D898FBD5}"/>
    <cellStyle name="Totale 11 5" xfId="25258" xr:uid="{FC9E7915-593E-42AA-A5DE-EF59AB0E45F1}"/>
    <cellStyle name="Totale 12" xfId="14114" xr:uid="{00000000-0005-0000-0000-000050390000}"/>
    <cellStyle name="Totale 12 2" xfId="14115" xr:uid="{00000000-0005-0000-0000-000051390000}"/>
    <cellStyle name="Totale 12 2 2" xfId="14116" xr:uid="{00000000-0005-0000-0000-000052390000}"/>
    <cellStyle name="Totale 12 2 2 2" xfId="25266" xr:uid="{D4C24789-844D-49F2-82E5-BF9A88B2FAF5}"/>
    <cellStyle name="Totale 12 2 3" xfId="14117" xr:uid="{00000000-0005-0000-0000-000053390000}"/>
    <cellStyle name="Totale 12 2 3 2" xfId="25267" xr:uid="{02018889-91B4-43D7-AAB7-191F872124BE}"/>
    <cellStyle name="Totale 12 2 4" xfId="25265" xr:uid="{65FD7FE6-6A4F-48E1-9B04-B58EF9168ECD}"/>
    <cellStyle name="Totale 12 3" xfId="14118" xr:uid="{00000000-0005-0000-0000-000054390000}"/>
    <cellStyle name="Totale 12 3 2" xfId="25268" xr:uid="{04BF80A6-8C1C-4DCE-9543-1715E95C062D}"/>
    <cellStyle name="Totale 12 4" xfId="14119" xr:uid="{00000000-0005-0000-0000-000055390000}"/>
    <cellStyle name="Totale 12 4 2" xfId="25269" xr:uid="{576F4ECF-8D21-4A16-9BB5-C314EB09C82D}"/>
    <cellStyle name="Totale 12 5" xfId="25264" xr:uid="{3D667708-A7BC-416B-818C-3A5FC0828791}"/>
    <cellStyle name="Totale 13" xfId="14120" xr:uid="{00000000-0005-0000-0000-000056390000}"/>
    <cellStyle name="Totale 13 2" xfId="14121" xr:uid="{00000000-0005-0000-0000-000057390000}"/>
    <cellStyle name="Totale 13 2 2" xfId="14122" xr:uid="{00000000-0005-0000-0000-000058390000}"/>
    <cellStyle name="Totale 13 2 2 2" xfId="25272" xr:uid="{BC330719-A0C0-44A6-AAAA-B96CB211435C}"/>
    <cellStyle name="Totale 13 2 3" xfId="14123" xr:uid="{00000000-0005-0000-0000-000059390000}"/>
    <cellStyle name="Totale 13 2 3 2" xfId="25273" xr:uid="{F670B64C-E7B3-4209-9560-C77B8612BE12}"/>
    <cellStyle name="Totale 13 2 4" xfId="25271" xr:uid="{C56A4ADC-438B-4847-989E-672D190FED93}"/>
    <cellStyle name="Totale 13 3" xfId="14124" xr:uid="{00000000-0005-0000-0000-00005A390000}"/>
    <cellStyle name="Totale 13 3 2" xfId="25274" xr:uid="{F09A5158-9A83-4415-ADD6-CF1D579D224E}"/>
    <cellStyle name="Totale 13 4" xfId="14125" xr:uid="{00000000-0005-0000-0000-00005B390000}"/>
    <cellStyle name="Totale 13 4 2" xfId="25275" xr:uid="{B2B86F7F-D947-41F5-9A3A-B751E82F129D}"/>
    <cellStyle name="Totale 13 5" xfId="25270" xr:uid="{B503D155-F473-434E-98FD-6BA89DBA04E4}"/>
    <cellStyle name="Totale 14" xfId="14126" xr:uid="{00000000-0005-0000-0000-00005C390000}"/>
    <cellStyle name="Totale 14 2" xfId="14127" xr:uid="{00000000-0005-0000-0000-00005D390000}"/>
    <cellStyle name="Totale 14 2 2" xfId="14128" xr:uid="{00000000-0005-0000-0000-00005E390000}"/>
    <cellStyle name="Totale 14 2 2 2" xfId="25278" xr:uid="{4541DFB5-139D-44F1-9D96-150F65DB2502}"/>
    <cellStyle name="Totale 14 2 3" xfId="14129" xr:uid="{00000000-0005-0000-0000-00005F390000}"/>
    <cellStyle name="Totale 14 2 3 2" xfId="25279" xr:uid="{21E12A5E-5463-4F32-972F-C253513EA16D}"/>
    <cellStyle name="Totale 14 2 4" xfId="25277" xr:uid="{6DBB5404-2717-4D00-A997-B46C1E016DDE}"/>
    <cellStyle name="Totale 14 3" xfId="14130" xr:uid="{00000000-0005-0000-0000-000060390000}"/>
    <cellStyle name="Totale 14 3 2" xfId="25280" xr:uid="{5545D11B-862E-43A2-AC3A-D6734D7381D7}"/>
    <cellStyle name="Totale 14 4" xfId="14131" xr:uid="{00000000-0005-0000-0000-000061390000}"/>
    <cellStyle name="Totale 14 4 2" xfId="25281" xr:uid="{E41033AF-7393-4ACF-928F-641BED9B8AED}"/>
    <cellStyle name="Totale 14 5" xfId="25276" xr:uid="{982B057C-B4A8-4643-8AC1-107586884BCA}"/>
    <cellStyle name="Totale 15" xfId="14132" xr:uid="{00000000-0005-0000-0000-000062390000}"/>
    <cellStyle name="Totale 15 2" xfId="14133" xr:uid="{00000000-0005-0000-0000-000063390000}"/>
    <cellStyle name="Totale 15 2 2" xfId="14134" xr:uid="{00000000-0005-0000-0000-000064390000}"/>
    <cellStyle name="Totale 15 2 2 2" xfId="25284" xr:uid="{08DFBC3E-BD6E-4EDE-B931-8CF4D07D15BB}"/>
    <cellStyle name="Totale 15 2 3" xfId="14135" xr:uid="{00000000-0005-0000-0000-000065390000}"/>
    <cellStyle name="Totale 15 2 3 2" xfId="25285" xr:uid="{E9F79CB4-7D7F-4664-A92A-853287E596E3}"/>
    <cellStyle name="Totale 15 2 4" xfId="25283" xr:uid="{BD10768A-EABC-452C-ACED-EF169CFF79B3}"/>
    <cellStyle name="Totale 15 3" xfId="14136" xr:uid="{00000000-0005-0000-0000-000066390000}"/>
    <cellStyle name="Totale 15 3 2" xfId="25286" xr:uid="{81CACA3E-AF07-45B2-ADA1-1B8826047BF3}"/>
    <cellStyle name="Totale 15 4" xfId="14137" xr:uid="{00000000-0005-0000-0000-000067390000}"/>
    <cellStyle name="Totale 15 4 2" xfId="25287" xr:uid="{0D82CDDD-2301-4419-B907-BCC8B5D62DA7}"/>
    <cellStyle name="Totale 15 5" xfId="25282" xr:uid="{C660B975-D0DB-4E5B-B1A5-FC3266AD9251}"/>
    <cellStyle name="Totale 16" xfId="14138" xr:uid="{00000000-0005-0000-0000-000068390000}"/>
    <cellStyle name="Totale 16 2" xfId="14139" xr:uid="{00000000-0005-0000-0000-000069390000}"/>
    <cellStyle name="Totale 16 2 2" xfId="14140" xr:uid="{00000000-0005-0000-0000-00006A390000}"/>
    <cellStyle name="Totale 16 2 2 2" xfId="25290" xr:uid="{850E17A5-5582-479F-9450-1B40CD0F75F3}"/>
    <cellStyle name="Totale 16 2 3" xfId="14141" xr:uid="{00000000-0005-0000-0000-00006B390000}"/>
    <cellStyle name="Totale 16 2 3 2" xfId="25291" xr:uid="{2582F6BE-EE40-4C9D-87F2-0B4DC49706C3}"/>
    <cellStyle name="Totale 16 2 4" xfId="25289" xr:uid="{4FC10B6C-862F-43A2-80A2-E549E2284E14}"/>
    <cellStyle name="Totale 16 3" xfId="14142" xr:uid="{00000000-0005-0000-0000-00006C390000}"/>
    <cellStyle name="Totale 16 3 2" xfId="25292" xr:uid="{845627E4-5CA3-4473-8D42-5360ADA67265}"/>
    <cellStyle name="Totale 16 4" xfId="14143" xr:uid="{00000000-0005-0000-0000-00006D390000}"/>
    <cellStyle name="Totale 16 4 2" xfId="25293" xr:uid="{8ADA3DB0-41BC-407C-833B-8BCF4E2B0E6F}"/>
    <cellStyle name="Totale 16 5" xfId="25288" xr:uid="{4AD83FF4-18C3-47CD-A601-C7872F8CE9E5}"/>
    <cellStyle name="Totale 17" xfId="14144" xr:uid="{00000000-0005-0000-0000-00006E390000}"/>
    <cellStyle name="Totale 17 2" xfId="14145" xr:uid="{00000000-0005-0000-0000-00006F390000}"/>
    <cellStyle name="Totale 17 2 2" xfId="25295" xr:uid="{61CED068-9D70-435F-9B5B-FFD901412834}"/>
    <cellStyle name="Totale 17 3" xfId="14146" xr:uid="{00000000-0005-0000-0000-000070390000}"/>
    <cellStyle name="Totale 17 3 2" xfId="25296" xr:uid="{2299337C-2B4D-4D11-8531-436DFFBDA766}"/>
    <cellStyle name="Totale 17 4" xfId="25294" xr:uid="{6DF5DB7F-5F1F-4460-A741-C69A04B7547B}"/>
    <cellStyle name="Totale 18" xfId="14147" xr:uid="{00000000-0005-0000-0000-000071390000}"/>
    <cellStyle name="Totale 18 2" xfId="14148" xr:uid="{00000000-0005-0000-0000-000072390000}"/>
    <cellStyle name="Totale 18 2 2" xfId="25298" xr:uid="{1A29E496-10C6-49AF-86F9-60473BDFBEE7}"/>
    <cellStyle name="Totale 18 3" xfId="14149" xr:uid="{00000000-0005-0000-0000-000073390000}"/>
    <cellStyle name="Totale 18 3 2" xfId="25299" xr:uid="{E9A2D86B-64FE-472A-B223-5D9AAFCE8A62}"/>
    <cellStyle name="Totale 18 4" xfId="25297" xr:uid="{3A7568FC-E58D-431B-9ABA-ABF6F6CFFB58}"/>
    <cellStyle name="Totale 2" xfId="14150" xr:uid="{00000000-0005-0000-0000-000074390000}"/>
    <cellStyle name="Totale 2 2" xfId="14151" xr:uid="{00000000-0005-0000-0000-000075390000}"/>
    <cellStyle name="Totale 2 2 2" xfId="14152" xr:uid="{00000000-0005-0000-0000-000076390000}"/>
    <cellStyle name="Totale 2 2 2 2" xfId="25302" xr:uid="{B24D12D6-12FD-472A-B89D-062B991A4949}"/>
    <cellStyle name="Totale 2 2 3" xfId="14153" xr:uid="{00000000-0005-0000-0000-000077390000}"/>
    <cellStyle name="Totale 2 2 3 2" xfId="25303" xr:uid="{0EC766E8-2E60-42FE-96A9-4BA9BFD3D2B6}"/>
    <cellStyle name="Totale 2 2 4" xfId="25301" xr:uid="{EEBD7114-AC17-4CA8-9306-2291DE62AF9B}"/>
    <cellStyle name="Totale 2 3" xfId="14154" xr:uid="{00000000-0005-0000-0000-000078390000}"/>
    <cellStyle name="Totale 2 3 2" xfId="25304" xr:uid="{7A6894E5-957E-4BA8-B93A-86040AD26B5C}"/>
    <cellStyle name="Totale 2 4" xfId="14155" xr:uid="{00000000-0005-0000-0000-000079390000}"/>
    <cellStyle name="Totale 2 4 2" xfId="25305" xr:uid="{58F7FE57-341D-4AC0-ADEA-F8E4B4C26A6F}"/>
    <cellStyle name="Totale 2 5" xfId="25300" xr:uid="{F707AA1B-E0AE-4CDD-B7F6-F54736BA841C}"/>
    <cellStyle name="Totale 3" xfId="14156" xr:uid="{00000000-0005-0000-0000-00007A390000}"/>
    <cellStyle name="Totale 3 2" xfId="14157" xr:uid="{00000000-0005-0000-0000-00007B390000}"/>
    <cellStyle name="Totale 3 2 2" xfId="14158" xr:uid="{00000000-0005-0000-0000-00007C390000}"/>
    <cellStyle name="Totale 3 2 2 2" xfId="25308" xr:uid="{ABC0F295-9CC4-43FE-BFE1-86E4BDF9C72C}"/>
    <cellStyle name="Totale 3 2 3" xfId="14159" xr:uid="{00000000-0005-0000-0000-00007D390000}"/>
    <cellStyle name="Totale 3 2 3 2" xfId="25309" xr:uid="{5C158DE4-D91C-459C-AABF-83EA3874DEEF}"/>
    <cellStyle name="Totale 3 2 4" xfId="25307" xr:uid="{39BD4FE3-1462-4B0C-B222-9CF32885D427}"/>
    <cellStyle name="Totale 3 3" xfId="14160" xr:uid="{00000000-0005-0000-0000-00007E390000}"/>
    <cellStyle name="Totale 3 3 2" xfId="25310" xr:uid="{60B1AD1B-4DD1-4E50-ADE8-01E7BFD0D53C}"/>
    <cellStyle name="Totale 3 4" xfId="14161" xr:uid="{00000000-0005-0000-0000-00007F390000}"/>
    <cellStyle name="Totale 3 4 2" xfId="25311" xr:uid="{7B4D1D23-CF9A-4573-9AAD-C2EC7AA94BA8}"/>
    <cellStyle name="Totale 3 5" xfId="25306" xr:uid="{68468D6F-1ED6-4659-9831-F1F7A4B300C5}"/>
    <cellStyle name="Totale 4" xfId="14162" xr:uid="{00000000-0005-0000-0000-000080390000}"/>
    <cellStyle name="Totale 4 2" xfId="14163" xr:uid="{00000000-0005-0000-0000-000081390000}"/>
    <cellStyle name="Totale 4 2 2" xfId="14164" xr:uid="{00000000-0005-0000-0000-000082390000}"/>
    <cellStyle name="Totale 4 2 2 2" xfId="25314" xr:uid="{9F763B0C-13ED-41DC-84D0-233DB02F6D5F}"/>
    <cellStyle name="Totale 4 2 3" xfId="14165" xr:uid="{00000000-0005-0000-0000-000083390000}"/>
    <cellStyle name="Totale 4 2 3 2" xfId="25315" xr:uid="{51828854-1597-4EF5-B784-882EDDDED23E}"/>
    <cellStyle name="Totale 4 2 4" xfId="25313" xr:uid="{7452761B-5F67-41A7-90CA-B548404ED05B}"/>
    <cellStyle name="Totale 4 3" xfId="14166" xr:uid="{00000000-0005-0000-0000-000084390000}"/>
    <cellStyle name="Totale 4 3 2" xfId="25316" xr:uid="{65EC9ED6-36AF-4103-BB84-40DE0DA88B43}"/>
    <cellStyle name="Totale 4 4" xfId="14167" xr:uid="{00000000-0005-0000-0000-000085390000}"/>
    <cellStyle name="Totale 4 4 2" xfId="25317" xr:uid="{97667A9C-ECC9-4983-ADBF-0BB3F6075F96}"/>
    <cellStyle name="Totale 4 5" xfId="25312" xr:uid="{9A66D456-F4B8-4AA0-B67B-7EB8998F355D}"/>
    <cellStyle name="Totale 5" xfId="14168" xr:uid="{00000000-0005-0000-0000-000086390000}"/>
    <cellStyle name="Totale 5 2" xfId="14169" xr:uid="{00000000-0005-0000-0000-000087390000}"/>
    <cellStyle name="Totale 5 2 2" xfId="14170" xr:uid="{00000000-0005-0000-0000-000088390000}"/>
    <cellStyle name="Totale 5 2 2 2" xfId="25320" xr:uid="{747D1604-D260-4945-AA88-12E4A0A6E0C9}"/>
    <cellStyle name="Totale 5 2 3" xfId="14171" xr:uid="{00000000-0005-0000-0000-000089390000}"/>
    <cellStyle name="Totale 5 2 3 2" xfId="25321" xr:uid="{C884CE21-9373-4F9D-AFF0-A7C1E07830DC}"/>
    <cellStyle name="Totale 5 2 4" xfId="25319" xr:uid="{DF23CAF0-0F92-412A-A041-945CB8695C31}"/>
    <cellStyle name="Totale 5 3" xfId="14172" xr:uid="{00000000-0005-0000-0000-00008A390000}"/>
    <cellStyle name="Totale 5 3 2" xfId="25322" xr:uid="{CF5C3BD9-E4EF-467B-999D-8D7A4D97B4F0}"/>
    <cellStyle name="Totale 5 4" xfId="14173" xr:uid="{00000000-0005-0000-0000-00008B390000}"/>
    <cellStyle name="Totale 5 4 2" xfId="25323" xr:uid="{C7C5E656-B2C0-40D6-A061-FE833CADE533}"/>
    <cellStyle name="Totale 5 5" xfId="25318" xr:uid="{9AFC9C61-8607-4690-A746-06E26D041EA3}"/>
    <cellStyle name="Totale 6" xfId="14174" xr:uid="{00000000-0005-0000-0000-00008C390000}"/>
    <cellStyle name="Totale 6 2" xfId="14175" xr:uid="{00000000-0005-0000-0000-00008D390000}"/>
    <cellStyle name="Totale 6 2 2" xfId="14176" xr:uid="{00000000-0005-0000-0000-00008E390000}"/>
    <cellStyle name="Totale 6 2 2 2" xfId="25326" xr:uid="{B5708227-F9A9-49C4-A01D-8C0BB891035F}"/>
    <cellStyle name="Totale 6 2 3" xfId="14177" xr:uid="{00000000-0005-0000-0000-00008F390000}"/>
    <cellStyle name="Totale 6 2 3 2" xfId="25327" xr:uid="{DAC53FDB-F9EF-409F-A10A-34241EB49A21}"/>
    <cellStyle name="Totale 6 2 4" xfId="25325" xr:uid="{73D43984-7C80-4AA9-A659-43FD319D9116}"/>
    <cellStyle name="Totale 6 3" xfId="14178" xr:uid="{00000000-0005-0000-0000-000090390000}"/>
    <cellStyle name="Totale 6 3 2" xfId="25328" xr:uid="{2AF25F89-ECEE-4F43-85D2-34D43509F345}"/>
    <cellStyle name="Totale 6 4" xfId="14179" xr:uid="{00000000-0005-0000-0000-000091390000}"/>
    <cellStyle name="Totale 6 4 2" xfId="25329" xr:uid="{C43472BA-EBEC-4277-9B54-5D0CCD7EA6AD}"/>
    <cellStyle name="Totale 6 5" xfId="25324" xr:uid="{89EDEDF0-D949-4578-A0A1-2D8A9EE0C7D5}"/>
    <cellStyle name="Totale 7" xfId="14180" xr:uid="{00000000-0005-0000-0000-000092390000}"/>
    <cellStyle name="Totale 7 2" xfId="14181" xr:uid="{00000000-0005-0000-0000-000093390000}"/>
    <cellStyle name="Totale 7 2 2" xfId="14182" xr:uid="{00000000-0005-0000-0000-000094390000}"/>
    <cellStyle name="Totale 7 2 2 2" xfId="25332" xr:uid="{7CD0BD4F-215E-492F-B45B-5B957FD1A8A0}"/>
    <cellStyle name="Totale 7 2 3" xfId="14183" xr:uid="{00000000-0005-0000-0000-000095390000}"/>
    <cellStyle name="Totale 7 2 3 2" xfId="25333" xr:uid="{7CEAAAD8-6250-486D-B2CA-89F8309DD083}"/>
    <cellStyle name="Totale 7 2 4" xfId="25331" xr:uid="{21081414-B67A-4981-B097-F5C6FFF19A92}"/>
    <cellStyle name="Totale 7 3" xfId="14184" xr:uid="{00000000-0005-0000-0000-000096390000}"/>
    <cellStyle name="Totale 7 3 2" xfId="25334" xr:uid="{28FCA495-86BB-4072-83F2-B3B639E51492}"/>
    <cellStyle name="Totale 7 4" xfId="14185" xr:uid="{00000000-0005-0000-0000-000097390000}"/>
    <cellStyle name="Totale 7 4 2" xfId="25335" xr:uid="{BC14D887-FEA0-4C82-8C91-33F9A947584E}"/>
    <cellStyle name="Totale 7 5" xfId="25330" xr:uid="{CA3BD853-5D11-4C69-ACCD-7B0A911AD9E4}"/>
    <cellStyle name="Totale 8" xfId="14186" xr:uid="{00000000-0005-0000-0000-000098390000}"/>
    <cellStyle name="Totale 8 2" xfId="14187" xr:uid="{00000000-0005-0000-0000-000099390000}"/>
    <cellStyle name="Totale 8 2 2" xfId="14188" xr:uid="{00000000-0005-0000-0000-00009A390000}"/>
    <cellStyle name="Totale 8 2 2 2" xfId="25338" xr:uid="{06B6829C-F08A-41A9-B0D4-5A9ED10FBBC3}"/>
    <cellStyle name="Totale 8 2 3" xfId="14189" xr:uid="{00000000-0005-0000-0000-00009B390000}"/>
    <cellStyle name="Totale 8 2 3 2" xfId="25339" xr:uid="{EE1688B6-D6A8-4045-82F7-328066028DCD}"/>
    <cellStyle name="Totale 8 2 4" xfId="25337" xr:uid="{BE82A777-06B0-4F13-9970-BB6A096F967F}"/>
    <cellStyle name="Totale 8 3" xfId="14190" xr:uid="{00000000-0005-0000-0000-00009C390000}"/>
    <cellStyle name="Totale 8 3 2" xfId="25340" xr:uid="{99F88EB2-C3D5-402C-B071-A64DCC6CE8AB}"/>
    <cellStyle name="Totale 8 4" xfId="14191" xr:uid="{00000000-0005-0000-0000-00009D390000}"/>
    <cellStyle name="Totale 8 4 2" xfId="25341" xr:uid="{965EA17C-FFED-4BE8-892B-BE458C37D13D}"/>
    <cellStyle name="Totale 8 5" xfId="25336" xr:uid="{6F30BE52-1A1B-4FD8-9864-4FB3F24A0505}"/>
    <cellStyle name="Totale 9" xfId="14192" xr:uid="{00000000-0005-0000-0000-00009E390000}"/>
    <cellStyle name="Totale 9 2" xfId="14193" xr:uid="{00000000-0005-0000-0000-00009F390000}"/>
    <cellStyle name="Totale 9 2 2" xfId="14194" xr:uid="{00000000-0005-0000-0000-0000A0390000}"/>
    <cellStyle name="Totale 9 2 2 2" xfId="25344" xr:uid="{7274DB10-5D25-4277-B177-C09AFBD4EBA5}"/>
    <cellStyle name="Totale 9 2 3" xfId="14195" xr:uid="{00000000-0005-0000-0000-0000A1390000}"/>
    <cellStyle name="Totale 9 2 3 2" xfId="25345" xr:uid="{1B28C7B1-20B8-493A-9308-97D8D33E72F6}"/>
    <cellStyle name="Totale 9 2 4" xfId="25343" xr:uid="{06E10C58-1120-4D39-BA0C-050C93D6C3C1}"/>
    <cellStyle name="Totale 9 3" xfId="14196" xr:uid="{00000000-0005-0000-0000-0000A2390000}"/>
    <cellStyle name="Totale 9 3 2" xfId="25346" xr:uid="{EFC2A828-F5DA-4A86-B7A3-4EC9399DF81A}"/>
    <cellStyle name="Totale 9 4" xfId="14197" xr:uid="{00000000-0005-0000-0000-0000A3390000}"/>
    <cellStyle name="Totale 9 4 2" xfId="25347" xr:uid="{17980C2A-2C3C-4B2D-BED8-0FE5794A31B3}"/>
    <cellStyle name="Totale 9 5" xfId="25342" xr:uid="{EA5A1D3B-BB10-46D4-B235-9BA193AE6514}"/>
    <cellStyle name="Totals" xfId="14198" xr:uid="{00000000-0005-0000-0000-0000A4390000}"/>
    <cellStyle name="tr" xfId="14199" xr:uid="{00000000-0005-0000-0000-0000A5390000}"/>
    <cellStyle name="Tulostus" xfId="14200" xr:uid="{00000000-0005-0000-0000-0000A6390000}"/>
    <cellStyle name="Tulostus 10" xfId="14201" xr:uid="{00000000-0005-0000-0000-0000A7390000}"/>
    <cellStyle name="Tulostus 10 2" xfId="14202" xr:uid="{00000000-0005-0000-0000-0000A8390000}"/>
    <cellStyle name="Tulostus 10 2 2" xfId="14203" xr:uid="{00000000-0005-0000-0000-0000A9390000}"/>
    <cellStyle name="Tulostus 10 2 2 2" xfId="25351" xr:uid="{311B19F0-DF11-427A-B462-2CD452FC7909}"/>
    <cellStyle name="Tulostus 10 2 3" xfId="14204" xr:uid="{00000000-0005-0000-0000-0000AA390000}"/>
    <cellStyle name="Tulostus 10 2 3 2" xfId="25352" xr:uid="{B9E98D29-67FE-4596-82D9-2E101CF31F28}"/>
    <cellStyle name="Tulostus 10 2 4" xfId="25350" xr:uid="{DC0ECCAF-C5F4-4BEB-9766-091F5030F91A}"/>
    <cellStyle name="Tulostus 10 3" xfId="14205" xr:uid="{00000000-0005-0000-0000-0000AB390000}"/>
    <cellStyle name="Tulostus 10 3 2" xfId="25353" xr:uid="{B6762EE6-845A-4E56-B4F0-606E50DE4279}"/>
    <cellStyle name="Tulostus 10 4" xfId="14206" xr:uid="{00000000-0005-0000-0000-0000AC390000}"/>
    <cellStyle name="Tulostus 10 4 2" xfId="25354" xr:uid="{B02FF3A3-6576-4099-A1AD-31E5012BF53D}"/>
    <cellStyle name="Tulostus 10 5" xfId="25349" xr:uid="{22564BD4-ADAA-4BD5-A0A6-300B0045ACC6}"/>
    <cellStyle name="Tulostus 11" xfId="14207" xr:uid="{00000000-0005-0000-0000-0000AD390000}"/>
    <cellStyle name="Tulostus 11 2" xfId="14208" xr:uid="{00000000-0005-0000-0000-0000AE390000}"/>
    <cellStyle name="Tulostus 11 2 2" xfId="14209" xr:uid="{00000000-0005-0000-0000-0000AF390000}"/>
    <cellStyle name="Tulostus 11 2 2 2" xfId="25357" xr:uid="{A0C352E2-A23A-4AB2-AD84-D688593F8874}"/>
    <cellStyle name="Tulostus 11 2 3" xfId="14210" xr:uid="{00000000-0005-0000-0000-0000B0390000}"/>
    <cellStyle name="Tulostus 11 2 3 2" xfId="25358" xr:uid="{2FE8E854-3F20-4597-8E26-1F7D3361F6FF}"/>
    <cellStyle name="Tulostus 11 2 4" xfId="25356" xr:uid="{0F233274-8742-492F-B3B5-46215E5ED0C4}"/>
    <cellStyle name="Tulostus 11 3" xfId="14211" xr:uid="{00000000-0005-0000-0000-0000B1390000}"/>
    <cellStyle name="Tulostus 11 3 2" xfId="25359" xr:uid="{0DFC8501-2010-465E-BD02-961B1298F5F1}"/>
    <cellStyle name="Tulostus 11 4" xfId="14212" xr:uid="{00000000-0005-0000-0000-0000B2390000}"/>
    <cellStyle name="Tulostus 11 4 2" xfId="25360" xr:uid="{A8AE62D9-CA96-490B-BFFF-A7646EBD6BFF}"/>
    <cellStyle name="Tulostus 11 5" xfId="25355" xr:uid="{9C3FBA7D-E4E0-40BC-A0C2-C98461B34869}"/>
    <cellStyle name="Tulostus 12" xfId="14213" xr:uid="{00000000-0005-0000-0000-0000B3390000}"/>
    <cellStyle name="Tulostus 12 2" xfId="14214" xr:uid="{00000000-0005-0000-0000-0000B4390000}"/>
    <cellStyle name="Tulostus 12 2 2" xfId="14215" xr:uid="{00000000-0005-0000-0000-0000B5390000}"/>
    <cellStyle name="Tulostus 12 2 2 2" xfId="25363" xr:uid="{C5242129-1808-4B48-B937-EDF1536BF10B}"/>
    <cellStyle name="Tulostus 12 2 3" xfId="14216" xr:uid="{00000000-0005-0000-0000-0000B6390000}"/>
    <cellStyle name="Tulostus 12 2 3 2" xfId="25364" xr:uid="{B1DD1BF7-F50C-4ED9-B579-94C26592F4B3}"/>
    <cellStyle name="Tulostus 12 2 4" xfId="25362" xr:uid="{4338AA23-1E18-45B9-9BF7-85CBF5B0B2CF}"/>
    <cellStyle name="Tulostus 12 3" xfId="14217" xr:uid="{00000000-0005-0000-0000-0000B7390000}"/>
    <cellStyle name="Tulostus 12 3 2" xfId="25365" xr:uid="{6A378AD8-FCED-4BA9-97A0-BF7192CACED0}"/>
    <cellStyle name="Tulostus 12 4" xfId="14218" xr:uid="{00000000-0005-0000-0000-0000B8390000}"/>
    <cellStyle name="Tulostus 12 4 2" xfId="25366" xr:uid="{5A209D55-B1DB-40E0-ACDA-C0D40DF8755A}"/>
    <cellStyle name="Tulostus 12 5" xfId="25361" xr:uid="{D61F1597-4EF4-49F1-BDFE-CDE0183CC682}"/>
    <cellStyle name="Tulostus 13" xfId="14219" xr:uid="{00000000-0005-0000-0000-0000B9390000}"/>
    <cellStyle name="Tulostus 13 2" xfId="14220" xr:uid="{00000000-0005-0000-0000-0000BA390000}"/>
    <cellStyle name="Tulostus 13 2 2" xfId="14221" xr:uid="{00000000-0005-0000-0000-0000BB390000}"/>
    <cellStyle name="Tulostus 13 2 2 2" xfId="25369" xr:uid="{1DB8E63C-3284-4E50-9BD6-07C1ABB1C718}"/>
    <cellStyle name="Tulostus 13 2 3" xfId="14222" xr:uid="{00000000-0005-0000-0000-0000BC390000}"/>
    <cellStyle name="Tulostus 13 2 3 2" xfId="25370" xr:uid="{2E4C14FB-3433-4748-B979-42BB78B59249}"/>
    <cellStyle name="Tulostus 13 2 4" xfId="25368" xr:uid="{9191684F-1921-4A93-BFEA-89631EA8B37B}"/>
    <cellStyle name="Tulostus 13 3" xfId="14223" xr:uid="{00000000-0005-0000-0000-0000BD390000}"/>
    <cellStyle name="Tulostus 13 3 2" xfId="25371" xr:uid="{4AF01CF0-C516-4173-BE54-A1F060CF5F9A}"/>
    <cellStyle name="Tulostus 13 4" xfId="14224" xr:uid="{00000000-0005-0000-0000-0000BE390000}"/>
    <cellStyle name="Tulostus 13 4 2" xfId="25372" xr:uid="{E3969D23-8541-4343-9E82-D78A45EFBAA9}"/>
    <cellStyle name="Tulostus 13 5" xfId="25367" xr:uid="{F36ED146-BDF6-480E-A452-61C515EADC82}"/>
    <cellStyle name="Tulostus 14" xfId="14225" xr:uid="{00000000-0005-0000-0000-0000BF390000}"/>
    <cellStyle name="Tulostus 14 2" xfId="14226" xr:uid="{00000000-0005-0000-0000-0000C0390000}"/>
    <cellStyle name="Tulostus 14 2 2" xfId="14227" xr:uid="{00000000-0005-0000-0000-0000C1390000}"/>
    <cellStyle name="Tulostus 14 2 2 2" xfId="25375" xr:uid="{156399FA-ADF9-4538-8DE7-581F110105B2}"/>
    <cellStyle name="Tulostus 14 2 3" xfId="14228" xr:uid="{00000000-0005-0000-0000-0000C2390000}"/>
    <cellStyle name="Tulostus 14 2 3 2" xfId="25376" xr:uid="{F7CE0D07-2FFB-4996-A516-E7C26C06930C}"/>
    <cellStyle name="Tulostus 14 2 4" xfId="25374" xr:uid="{DB2E510B-234F-4854-90B5-B00C344597DD}"/>
    <cellStyle name="Tulostus 14 3" xfId="14229" xr:uid="{00000000-0005-0000-0000-0000C3390000}"/>
    <cellStyle name="Tulostus 14 3 2" xfId="25377" xr:uid="{1B721AE5-002E-45F5-A574-C435EE7B0BE5}"/>
    <cellStyle name="Tulostus 14 4" xfId="14230" xr:uid="{00000000-0005-0000-0000-0000C4390000}"/>
    <cellStyle name="Tulostus 14 4 2" xfId="25378" xr:uid="{3FDDAD31-EA23-4FE4-9B68-14D150C3AF77}"/>
    <cellStyle name="Tulostus 14 5" xfId="25373" xr:uid="{7CC4F820-998D-43F2-B6B0-08FA9D09AE8F}"/>
    <cellStyle name="Tulostus 15" xfId="14231" xr:uid="{00000000-0005-0000-0000-0000C5390000}"/>
    <cellStyle name="Tulostus 15 2" xfId="14232" xr:uid="{00000000-0005-0000-0000-0000C6390000}"/>
    <cellStyle name="Tulostus 15 2 2" xfId="14233" xr:uid="{00000000-0005-0000-0000-0000C7390000}"/>
    <cellStyle name="Tulostus 15 2 2 2" xfId="25381" xr:uid="{D8BAC687-9A17-4C11-A483-9BD8B894CFA5}"/>
    <cellStyle name="Tulostus 15 2 3" xfId="14234" xr:uid="{00000000-0005-0000-0000-0000C8390000}"/>
    <cellStyle name="Tulostus 15 2 3 2" xfId="25382" xr:uid="{5A60CE6C-5127-4E88-B5F4-2EB1D420020D}"/>
    <cellStyle name="Tulostus 15 2 4" xfId="25380" xr:uid="{CB68692A-9E4A-4F76-82E6-BB3A52150685}"/>
    <cellStyle name="Tulostus 15 3" xfId="14235" xr:uid="{00000000-0005-0000-0000-0000C9390000}"/>
    <cellStyle name="Tulostus 15 3 2" xfId="25383" xr:uid="{6811A527-FC36-4429-AB99-E284C61BA1BB}"/>
    <cellStyle name="Tulostus 15 4" xfId="14236" xr:uid="{00000000-0005-0000-0000-0000CA390000}"/>
    <cellStyle name="Tulostus 15 4 2" xfId="25384" xr:uid="{60A41A60-C64B-4F9F-90BB-1D06481D0AA4}"/>
    <cellStyle name="Tulostus 15 5" xfId="25379" xr:uid="{17ACE900-6FE5-483F-A002-1FCC4C1AA3A7}"/>
    <cellStyle name="Tulostus 16" xfId="14237" xr:uid="{00000000-0005-0000-0000-0000CB390000}"/>
    <cellStyle name="Tulostus 16 2" xfId="25385" xr:uid="{43421D10-EA24-4AE1-A0D2-94C031E5DFC4}"/>
    <cellStyle name="Tulostus 17" xfId="14238" xr:uid="{00000000-0005-0000-0000-0000CC390000}"/>
    <cellStyle name="Tulostus 17 2" xfId="25386" xr:uid="{FBDBF3C9-76FF-4E84-B429-E47DDA47A99C}"/>
    <cellStyle name="Tulostus 18" xfId="14239" xr:uid="{00000000-0005-0000-0000-0000CD390000}"/>
    <cellStyle name="Tulostus 18 2" xfId="25387" xr:uid="{1E13FB46-6769-4CA8-94FD-FE6C59F01CEE}"/>
    <cellStyle name="Tulostus 19" xfId="14240" xr:uid="{00000000-0005-0000-0000-0000CE390000}"/>
    <cellStyle name="Tulostus 19 2" xfId="25388" xr:uid="{3297DB5B-E3C1-40C6-B9D5-CE795463377F}"/>
    <cellStyle name="Tulostus 2" xfId="14241" xr:uid="{00000000-0005-0000-0000-0000CF390000}"/>
    <cellStyle name="Tulostus 2 2" xfId="14242" xr:uid="{00000000-0005-0000-0000-0000D0390000}"/>
    <cellStyle name="Tulostus 2 2 2" xfId="14243" xr:uid="{00000000-0005-0000-0000-0000D1390000}"/>
    <cellStyle name="Tulostus 2 2 2 2" xfId="25391" xr:uid="{A83B461A-0C21-44A9-A2DF-A3C9525FD7FF}"/>
    <cellStyle name="Tulostus 2 2 3" xfId="14244" xr:uid="{00000000-0005-0000-0000-0000D2390000}"/>
    <cellStyle name="Tulostus 2 2 3 2" xfId="25392" xr:uid="{F218EBE6-7EBC-4EC3-9D5F-D111F755A9DD}"/>
    <cellStyle name="Tulostus 2 2 4" xfId="25390" xr:uid="{C945BF12-E297-4F70-B37C-78E8D7BE9236}"/>
    <cellStyle name="Tulostus 2 3" xfId="14245" xr:uid="{00000000-0005-0000-0000-0000D3390000}"/>
    <cellStyle name="Tulostus 2 3 2" xfId="25393" xr:uid="{01937A70-D0EC-4072-AD31-D3DE0C902836}"/>
    <cellStyle name="Tulostus 2 4" xfId="14246" xr:uid="{00000000-0005-0000-0000-0000D4390000}"/>
    <cellStyle name="Tulostus 2 4 2" xfId="25394" xr:uid="{7E4D4262-D9C9-4AB0-A968-4D765B70CEDF}"/>
    <cellStyle name="Tulostus 2 5" xfId="25389" xr:uid="{68525155-1B7F-40BC-8931-D58FAB28C486}"/>
    <cellStyle name="Tulostus 20" xfId="15070" xr:uid="{00000000-0005-0000-0000-0000D5390000}"/>
    <cellStyle name="Tulostus 20 2" xfId="25794" xr:uid="{75FA7821-B8CC-44D8-92E6-F7B58FAA324B}"/>
    <cellStyle name="Tulostus 21" xfId="25348" xr:uid="{66EFFC1C-0FD9-40A4-9359-4A0EEEE410B6}"/>
    <cellStyle name="Tulostus 3" xfId="14247" xr:uid="{00000000-0005-0000-0000-0000D6390000}"/>
    <cellStyle name="Tulostus 3 2" xfId="14248" xr:uid="{00000000-0005-0000-0000-0000D7390000}"/>
    <cellStyle name="Tulostus 3 2 2" xfId="14249" xr:uid="{00000000-0005-0000-0000-0000D8390000}"/>
    <cellStyle name="Tulostus 3 2 2 2" xfId="25397" xr:uid="{E7C0AD3D-7173-4B95-A226-DB5B75326C45}"/>
    <cellStyle name="Tulostus 3 2 3" xfId="14250" xr:uid="{00000000-0005-0000-0000-0000D9390000}"/>
    <cellStyle name="Tulostus 3 2 3 2" xfId="25398" xr:uid="{A507713C-92B3-4778-9F27-92786E3E1E62}"/>
    <cellStyle name="Tulostus 3 2 4" xfId="25396" xr:uid="{57302CAF-DE4A-47F6-B07B-AACED9D4B210}"/>
    <cellStyle name="Tulostus 3 3" xfId="14251" xr:uid="{00000000-0005-0000-0000-0000DA390000}"/>
    <cellStyle name="Tulostus 3 3 2" xfId="25399" xr:uid="{82AFB27A-C775-4C2F-90BF-CACC5BA456ED}"/>
    <cellStyle name="Tulostus 3 4" xfId="14252" xr:uid="{00000000-0005-0000-0000-0000DB390000}"/>
    <cellStyle name="Tulostus 3 4 2" xfId="25400" xr:uid="{09E3D90F-EB0D-47FE-B541-93F3E785BFAD}"/>
    <cellStyle name="Tulostus 3 5" xfId="25395" xr:uid="{897093DB-A3C6-4397-BFAF-A489DB30A4DF}"/>
    <cellStyle name="Tulostus 4" xfId="14253" xr:uid="{00000000-0005-0000-0000-0000DC390000}"/>
    <cellStyle name="Tulostus 4 2" xfId="14254" xr:uid="{00000000-0005-0000-0000-0000DD390000}"/>
    <cellStyle name="Tulostus 4 2 2" xfId="14255" xr:uid="{00000000-0005-0000-0000-0000DE390000}"/>
    <cellStyle name="Tulostus 4 2 2 2" xfId="25403" xr:uid="{D887D548-1254-4725-8B3D-27DEC5D4F8A9}"/>
    <cellStyle name="Tulostus 4 2 3" xfId="14256" xr:uid="{00000000-0005-0000-0000-0000DF390000}"/>
    <cellStyle name="Tulostus 4 2 3 2" xfId="25404" xr:uid="{A026E4AC-A9BB-4B04-9A91-F25998165524}"/>
    <cellStyle name="Tulostus 4 2 4" xfId="25402" xr:uid="{14A28688-7B97-4FF8-B822-731E05752208}"/>
    <cellStyle name="Tulostus 4 3" xfId="14257" xr:uid="{00000000-0005-0000-0000-0000E0390000}"/>
    <cellStyle name="Tulostus 4 3 2" xfId="25405" xr:uid="{83DDC010-7EAB-4764-A9E3-00CD7E0970CE}"/>
    <cellStyle name="Tulostus 4 4" xfId="14258" xr:uid="{00000000-0005-0000-0000-0000E1390000}"/>
    <cellStyle name="Tulostus 4 4 2" xfId="25406" xr:uid="{6E682D1A-07FC-4208-8326-8610EA040724}"/>
    <cellStyle name="Tulostus 4 5" xfId="25401" xr:uid="{BFA116DD-B183-4E33-99B0-D961E7740DCE}"/>
    <cellStyle name="Tulostus 5" xfId="14259" xr:uid="{00000000-0005-0000-0000-0000E2390000}"/>
    <cellStyle name="Tulostus 5 2" xfId="14260" xr:uid="{00000000-0005-0000-0000-0000E3390000}"/>
    <cellStyle name="Tulostus 5 2 2" xfId="14261" xr:uid="{00000000-0005-0000-0000-0000E4390000}"/>
    <cellStyle name="Tulostus 5 2 2 2" xfId="25409" xr:uid="{C912E0AE-C76A-411F-826A-CFA0DF944E89}"/>
    <cellStyle name="Tulostus 5 2 3" xfId="14262" xr:uid="{00000000-0005-0000-0000-0000E5390000}"/>
    <cellStyle name="Tulostus 5 2 3 2" xfId="25410" xr:uid="{D0CDB6E3-D6D3-4714-812A-A372CC58AF2E}"/>
    <cellStyle name="Tulostus 5 2 4" xfId="25408" xr:uid="{07BA00F5-44E9-4C54-AB57-73733DB5D2F2}"/>
    <cellStyle name="Tulostus 5 3" xfId="14263" xr:uid="{00000000-0005-0000-0000-0000E6390000}"/>
    <cellStyle name="Tulostus 5 3 2" xfId="25411" xr:uid="{9F05C214-0A9C-4964-BE8D-0C0C5347C626}"/>
    <cellStyle name="Tulostus 5 4" xfId="14264" xr:uid="{00000000-0005-0000-0000-0000E7390000}"/>
    <cellStyle name="Tulostus 5 4 2" xfId="25412" xr:uid="{96BCE53C-CCB0-4911-B8F0-BD51E840C490}"/>
    <cellStyle name="Tulostus 5 5" xfId="25407" xr:uid="{EFCEF8B2-9801-406A-83C0-57C9BA02D9BC}"/>
    <cellStyle name="Tulostus 6" xfId="14265" xr:uid="{00000000-0005-0000-0000-0000E8390000}"/>
    <cellStyle name="Tulostus 6 2" xfId="14266" xr:uid="{00000000-0005-0000-0000-0000E9390000}"/>
    <cellStyle name="Tulostus 6 2 2" xfId="14267" xr:uid="{00000000-0005-0000-0000-0000EA390000}"/>
    <cellStyle name="Tulostus 6 2 2 2" xfId="25415" xr:uid="{5711371F-69E9-4D5F-BDE2-F6E22458B742}"/>
    <cellStyle name="Tulostus 6 2 3" xfId="14268" xr:uid="{00000000-0005-0000-0000-0000EB390000}"/>
    <cellStyle name="Tulostus 6 2 3 2" xfId="25416" xr:uid="{0A569CD9-5F3C-4890-B03C-C752168B1C08}"/>
    <cellStyle name="Tulostus 6 2 4" xfId="25414" xr:uid="{9D5DCF94-0172-46D1-92F6-63CA26815FCD}"/>
    <cellStyle name="Tulostus 6 3" xfId="14269" xr:uid="{00000000-0005-0000-0000-0000EC390000}"/>
    <cellStyle name="Tulostus 6 3 2" xfId="25417" xr:uid="{41D9A060-E7E0-414C-BFE5-6011CC37901C}"/>
    <cellStyle name="Tulostus 6 4" xfId="14270" xr:uid="{00000000-0005-0000-0000-0000ED390000}"/>
    <cellStyle name="Tulostus 6 4 2" xfId="25418" xr:uid="{86E9394A-9A06-4F77-81A2-ACD22E058046}"/>
    <cellStyle name="Tulostus 6 5" xfId="25413" xr:uid="{4AB47261-F4A8-407A-8B0C-1A0B185337F2}"/>
    <cellStyle name="Tulostus 7" xfId="14271" xr:uid="{00000000-0005-0000-0000-0000EE390000}"/>
    <cellStyle name="Tulostus 7 2" xfId="14272" xr:uid="{00000000-0005-0000-0000-0000EF390000}"/>
    <cellStyle name="Tulostus 7 2 2" xfId="14273" xr:uid="{00000000-0005-0000-0000-0000F0390000}"/>
    <cellStyle name="Tulostus 7 2 2 2" xfId="25421" xr:uid="{10F95A09-8F83-40CB-8368-BB35BBAFD50D}"/>
    <cellStyle name="Tulostus 7 2 3" xfId="14274" xr:uid="{00000000-0005-0000-0000-0000F1390000}"/>
    <cellStyle name="Tulostus 7 2 3 2" xfId="25422" xr:uid="{9F875735-A5AF-4147-B3E5-144DE1199EC2}"/>
    <cellStyle name="Tulostus 7 2 4" xfId="25420" xr:uid="{3C7BD0E1-94BA-4B4C-9FF6-7ADD07A294F5}"/>
    <cellStyle name="Tulostus 7 3" xfId="14275" xr:uid="{00000000-0005-0000-0000-0000F2390000}"/>
    <cellStyle name="Tulostus 7 3 2" xfId="25423" xr:uid="{85790403-FEBE-4E94-A287-93E9941B2F56}"/>
    <cellStyle name="Tulostus 7 4" xfId="14276" xr:uid="{00000000-0005-0000-0000-0000F3390000}"/>
    <cellStyle name="Tulostus 7 4 2" xfId="25424" xr:uid="{148E4CF9-3BF1-4A85-8954-5A024882AC94}"/>
    <cellStyle name="Tulostus 7 5" xfId="25419" xr:uid="{EEB2360D-842B-46EC-92BA-C891A07FF01F}"/>
    <cellStyle name="Tulostus 8" xfId="14277" xr:uid="{00000000-0005-0000-0000-0000F4390000}"/>
    <cellStyle name="Tulostus 8 2" xfId="14278" xr:uid="{00000000-0005-0000-0000-0000F5390000}"/>
    <cellStyle name="Tulostus 8 2 2" xfId="14279" xr:uid="{00000000-0005-0000-0000-0000F6390000}"/>
    <cellStyle name="Tulostus 8 2 2 2" xfId="25427" xr:uid="{C1D53F5D-2CA5-4C5F-B7FC-35B8627FEF95}"/>
    <cellStyle name="Tulostus 8 2 3" xfId="14280" xr:uid="{00000000-0005-0000-0000-0000F7390000}"/>
    <cellStyle name="Tulostus 8 2 3 2" xfId="25428" xr:uid="{28938104-3583-4BB5-8C3A-C2C446E0E677}"/>
    <cellStyle name="Tulostus 8 2 4" xfId="25426" xr:uid="{A2F0834E-3CED-4A16-8A5E-4D46689E0786}"/>
    <cellStyle name="Tulostus 8 3" xfId="14281" xr:uid="{00000000-0005-0000-0000-0000F8390000}"/>
    <cellStyle name="Tulostus 8 3 2" xfId="25429" xr:uid="{BAA1B7AD-697E-4B2A-ACA6-42A0CEFD865F}"/>
    <cellStyle name="Tulostus 8 4" xfId="14282" xr:uid="{00000000-0005-0000-0000-0000F9390000}"/>
    <cellStyle name="Tulostus 8 4 2" xfId="25430" xr:uid="{FCE585EA-713C-432B-AA8A-1C50FDD9A1F6}"/>
    <cellStyle name="Tulostus 8 5" xfId="25425" xr:uid="{F32BF486-C483-4233-843F-F88BC86D62F4}"/>
    <cellStyle name="Tulostus 9" xfId="14283" xr:uid="{00000000-0005-0000-0000-0000FA390000}"/>
    <cellStyle name="Tulostus 9 2" xfId="14284" xr:uid="{00000000-0005-0000-0000-0000FB390000}"/>
    <cellStyle name="Tulostus 9 2 2" xfId="14285" xr:uid="{00000000-0005-0000-0000-0000FC390000}"/>
    <cellStyle name="Tulostus 9 2 2 2" xfId="25433" xr:uid="{B5EC73DA-81CF-474F-A363-340DFE30E1F5}"/>
    <cellStyle name="Tulostus 9 2 3" xfId="14286" xr:uid="{00000000-0005-0000-0000-0000FD390000}"/>
    <cellStyle name="Tulostus 9 2 3 2" xfId="25434" xr:uid="{4531007F-8A63-4BB1-BEB2-91BA43580FBF}"/>
    <cellStyle name="Tulostus 9 2 4" xfId="25432" xr:uid="{418B520F-D0D3-4F85-A0AC-B73043BC7232}"/>
    <cellStyle name="Tulostus 9 3" xfId="14287" xr:uid="{00000000-0005-0000-0000-0000FE390000}"/>
    <cellStyle name="Tulostus 9 3 2" xfId="25435" xr:uid="{89B78AF4-6845-4755-9C97-0B5D5AF6C7FB}"/>
    <cellStyle name="Tulostus 9 4" xfId="14288" xr:uid="{00000000-0005-0000-0000-0000FF390000}"/>
    <cellStyle name="Tulostus 9 4 2" xfId="25436" xr:uid="{632B4CC9-EE86-4556-8038-FC00CBE33985}"/>
    <cellStyle name="Tulostus 9 5" xfId="25431" xr:uid="{FB18C6E1-6C03-44D5-ABAC-082CD87E04F1}"/>
    <cellStyle name="Tulostus_PGM_CHECK" xfId="14869" xr:uid="{00000000-0005-0000-0000-0000003A0000}"/>
    <cellStyle name="Tusental (0)_Blad1" xfId="14289" xr:uid="{00000000-0005-0000-0000-0000013A0000}"/>
    <cellStyle name="Tusental 2" xfId="14290" xr:uid="{00000000-0005-0000-0000-0000023A0000}"/>
    <cellStyle name="Tusental 2 2" xfId="14291" xr:uid="{00000000-0005-0000-0000-0000033A0000}"/>
    <cellStyle name="Tusental 2 2 2" xfId="25438" xr:uid="{774A6BE8-9219-4E08-BBE6-07A799A9FD97}"/>
    <cellStyle name="Tusental 2 3" xfId="25437" xr:uid="{DD98B37A-0979-4932-B6F1-B376879CA8F8}"/>
    <cellStyle name="Tytuł" xfId="14292" xr:uid="{00000000-0005-0000-0000-0000043A0000}"/>
    <cellStyle name="Tytuł 2" xfId="14293" xr:uid="{00000000-0005-0000-0000-0000053A0000}"/>
    <cellStyle name="Ugyldig" xfId="14300" xr:uid="{00000000-0005-0000-0000-0000063A0000}"/>
    <cellStyle name="Under Construction Flag" xfId="14301" xr:uid="{00000000-0005-0000-0000-0000073A0000}"/>
    <cellStyle name="Under Construction Flag 2" xfId="14302" xr:uid="{00000000-0005-0000-0000-0000083A0000}"/>
    <cellStyle name="Under Construction Flag 3" xfId="14303" xr:uid="{00000000-0005-0000-0000-0000093A0000}"/>
    <cellStyle name="Unit" xfId="14304" xr:uid="{00000000-0005-0000-0000-00000A3A0000}"/>
    <cellStyle name="UserInstructions" xfId="14305" xr:uid="{00000000-0005-0000-0000-00000B3A0000}"/>
    <cellStyle name="Utdata" xfId="14306" xr:uid="{00000000-0005-0000-0000-00000C3A0000}"/>
    <cellStyle name="Utdata 10" xfId="14307" xr:uid="{00000000-0005-0000-0000-00000D3A0000}"/>
    <cellStyle name="Utdata 10 2" xfId="14308" xr:uid="{00000000-0005-0000-0000-00000E3A0000}"/>
    <cellStyle name="Utdata 10 2 2" xfId="14309" xr:uid="{00000000-0005-0000-0000-00000F3A0000}"/>
    <cellStyle name="Utdata 10 2 2 2" xfId="25442" xr:uid="{7340677E-31F2-4D10-B148-4FA5606E1299}"/>
    <cellStyle name="Utdata 10 2 3" xfId="14310" xr:uid="{00000000-0005-0000-0000-0000103A0000}"/>
    <cellStyle name="Utdata 10 2 3 2" xfId="25443" xr:uid="{EEA817FB-82F8-49BC-8940-520EA7C25178}"/>
    <cellStyle name="Utdata 10 2 4" xfId="25441" xr:uid="{AB63DA3E-B67B-4657-8297-5E33F73717BD}"/>
    <cellStyle name="Utdata 10 3" xfId="14311" xr:uid="{00000000-0005-0000-0000-0000113A0000}"/>
    <cellStyle name="Utdata 10 3 2" xfId="25444" xr:uid="{35BC24C9-F181-4232-B6E4-62D096C666D7}"/>
    <cellStyle name="Utdata 10 4" xfId="14312" xr:uid="{00000000-0005-0000-0000-0000123A0000}"/>
    <cellStyle name="Utdata 10 4 2" xfId="25445" xr:uid="{2CB1F28F-FD8C-42EB-AC6E-8F73F6ABDD02}"/>
    <cellStyle name="Utdata 10 5" xfId="25440" xr:uid="{DF8D3D78-FBC4-4CB1-BD3C-8AC7F5EA892C}"/>
    <cellStyle name="Utdata 11" xfId="14313" xr:uid="{00000000-0005-0000-0000-0000133A0000}"/>
    <cellStyle name="Utdata 11 2" xfId="14314" xr:uid="{00000000-0005-0000-0000-0000143A0000}"/>
    <cellStyle name="Utdata 11 2 2" xfId="14315" xr:uid="{00000000-0005-0000-0000-0000153A0000}"/>
    <cellStyle name="Utdata 11 2 2 2" xfId="25448" xr:uid="{B3FC931C-2055-4553-8888-9CF10C2CE829}"/>
    <cellStyle name="Utdata 11 2 3" xfId="14316" xr:uid="{00000000-0005-0000-0000-0000163A0000}"/>
    <cellStyle name="Utdata 11 2 3 2" xfId="25449" xr:uid="{F4E43EA5-69CC-413F-B3C2-C57BCAC71618}"/>
    <cellStyle name="Utdata 11 2 4" xfId="25447" xr:uid="{9FBB4FEF-9F4C-4365-9F20-3BE2DB7C0E35}"/>
    <cellStyle name="Utdata 11 3" xfId="14317" xr:uid="{00000000-0005-0000-0000-0000173A0000}"/>
    <cellStyle name="Utdata 11 3 2" xfId="25450" xr:uid="{1FE30EB0-CC78-455F-B980-1757652617FC}"/>
    <cellStyle name="Utdata 11 4" xfId="14318" xr:uid="{00000000-0005-0000-0000-0000183A0000}"/>
    <cellStyle name="Utdata 11 4 2" xfId="25451" xr:uid="{F3E62ACB-78D1-4D72-A0DD-CA152F93A4CD}"/>
    <cellStyle name="Utdata 11 5" xfId="25446" xr:uid="{0F87A147-0A63-4F6E-8B50-9639C0150DC7}"/>
    <cellStyle name="Utdata 12" xfId="14319" xr:uid="{00000000-0005-0000-0000-0000193A0000}"/>
    <cellStyle name="Utdata 12 2" xfId="14320" xr:uid="{00000000-0005-0000-0000-00001A3A0000}"/>
    <cellStyle name="Utdata 12 2 2" xfId="14321" xr:uid="{00000000-0005-0000-0000-00001B3A0000}"/>
    <cellStyle name="Utdata 12 2 2 2" xfId="25454" xr:uid="{B59D831E-6309-4CC8-B000-0A9C5A24AFFC}"/>
    <cellStyle name="Utdata 12 2 3" xfId="14322" xr:uid="{00000000-0005-0000-0000-00001C3A0000}"/>
    <cellStyle name="Utdata 12 2 3 2" xfId="25455" xr:uid="{779A2EA3-BB7C-48D7-8F25-65FD67576C07}"/>
    <cellStyle name="Utdata 12 2 4" xfId="25453" xr:uid="{F3EDF262-B6B9-4846-A1F2-E601A7FF6D3B}"/>
    <cellStyle name="Utdata 12 3" xfId="14323" xr:uid="{00000000-0005-0000-0000-00001D3A0000}"/>
    <cellStyle name="Utdata 12 3 2" xfId="25456" xr:uid="{A602B197-9B20-4E20-ABD5-BC044CC599A3}"/>
    <cellStyle name="Utdata 12 4" xfId="14324" xr:uid="{00000000-0005-0000-0000-00001E3A0000}"/>
    <cellStyle name="Utdata 12 4 2" xfId="25457" xr:uid="{07C43980-AA5D-4F42-918E-399C5A94D89A}"/>
    <cellStyle name="Utdata 12 5" xfId="25452" xr:uid="{2B623979-2121-4E7C-9810-381D3945D1F8}"/>
    <cellStyle name="Utdata 13" xfId="14325" xr:uid="{00000000-0005-0000-0000-00001F3A0000}"/>
    <cellStyle name="Utdata 13 2" xfId="14326" xr:uid="{00000000-0005-0000-0000-0000203A0000}"/>
    <cellStyle name="Utdata 13 2 2" xfId="14327" xr:uid="{00000000-0005-0000-0000-0000213A0000}"/>
    <cellStyle name="Utdata 13 2 2 2" xfId="25460" xr:uid="{A2C6A942-C078-45A6-B6CA-E54AD4F598FE}"/>
    <cellStyle name="Utdata 13 2 3" xfId="14328" xr:uid="{00000000-0005-0000-0000-0000223A0000}"/>
    <cellStyle name="Utdata 13 2 3 2" xfId="25461" xr:uid="{ACCEE1B1-ADA8-47A2-8752-EB3EBB3BE73A}"/>
    <cellStyle name="Utdata 13 2 4" xfId="25459" xr:uid="{F4D33B26-6576-4BBC-9352-F2374B49DB55}"/>
    <cellStyle name="Utdata 13 3" xfId="14329" xr:uid="{00000000-0005-0000-0000-0000233A0000}"/>
    <cellStyle name="Utdata 13 3 2" xfId="25462" xr:uid="{45A4C1CA-63F0-454B-84BB-0CECD92014F9}"/>
    <cellStyle name="Utdata 13 4" xfId="14330" xr:uid="{00000000-0005-0000-0000-0000243A0000}"/>
    <cellStyle name="Utdata 13 4 2" xfId="25463" xr:uid="{0F948F15-DA7F-4767-8676-F858645C509C}"/>
    <cellStyle name="Utdata 13 5" xfId="25458" xr:uid="{28EA787E-C6BF-4C5E-8019-4B76B2402E89}"/>
    <cellStyle name="Utdata 14" xfId="14331" xr:uid="{00000000-0005-0000-0000-0000253A0000}"/>
    <cellStyle name="Utdata 14 2" xfId="14332" xr:uid="{00000000-0005-0000-0000-0000263A0000}"/>
    <cellStyle name="Utdata 14 2 2" xfId="14333" xr:uid="{00000000-0005-0000-0000-0000273A0000}"/>
    <cellStyle name="Utdata 14 2 2 2" xfId="25466" xr:uid="{A6E035C4-A9E1-4AF0-9088-1392D19483FE}"/>
    <cellStyle name="Utdata 14 2 3" xfId="14334" xr:uid="{00000000-0005-0000-0000-0000283A0000}"/>
    <cellStyle name="Utdata 14 2 3 2" xfId="25467" xr:uid="{CB181CF0-D658-47C2-9ADA-773687D23416}"/>
    <cellStyle name="Utdata 14 2 4" xfId="25465" xr:uid="{DA5FF073-10CC-451D-9347-37743B636CC8}"/>
    <cellStyle name="Utdata 14 3" xfId="14335" xr:uid="{00000000-0005-0000-0000-0000293A0000}"/>
    <cellStyle name="Utdata 14 3 2" xfId="25468" xr:uid="{D3888C8E-6D1F-4071-AA6D-14BC817CEB7A}"/>
    <cellStyle name="Utdata 14 4" xfId="14336" xr:uid="{00000000-0005-0000-0000-00002A3A0000}"/>
    <cellStyle name="Utdata 14 4 2" xfId="25469" xr:uid="{A408173B-30FB-42BB-957A-693CB2A5F64E}"/>
    <cellStyle name="Utdata 14 5" xfId="25464" xr:uid="{6E651A0A-401E-4D64-8A10-BFE8CF181DFC}"/>
    <cellStyle name="Utdata 15" xfId="14337" xr:uid="{00000000-0005-0000-0000-00002B3A0000}"/>
    <cellStyle name="Utdata 15 2" xfId="14338" xr:uid="{00000000-0005-0000-0000-00002C3A0000}"/>
    <cellStyle name="Utdata 15 2 2" xfId="14339" xr:uid="{00000000-0005-0000-0000-00002D3A0000}"/>
    <cellStyle name="Utdata 15 2 2 2" xfId="25472" xr:uid="{D112DADB-10D6-4691-A7F5-D08413439467}"/>
    <cellStyle name="Utdata 15 2 3" xfId="14340" xr:uid="{00000000-0005-0000-0000-00002E3A0000}"/>
    <cellStyle name="Utdata 15 2 3 2" xfId="25473" xr:uid="{3E927E7A-1FC4-4858-9982-97C33ED41375}"/>
    <cellStyle name="Utdata 15 2 4" xfId="25471" xr:uid="{7BEDF530-5547-4342-8638-28053D564402}"/>
    <cellStyle name="Utdata 15 3" xfId="14341" xr:uid="{00000000-0005-0000-0000-00002F3A0000}"/>
    <cellStyle name="Utdata 15 3 2" xfId="25474" xr:uid="{6E6CAF6D-8B67-463E-9DB6-0681C41A4692}"/>
    <cellStyle name="Utdata 15 4" xfId="14342" xr:uid="{00000000-0005-0000-0000-0000303A0000}"/>
    <cellStyle name="Utdata 15 4 2" xfId="25475" xr:uid="{B1C99915-1074-4D02-A12B-69787127F332}"/>
    <cellStyle name="Utdata 15 5" xfId="25470" xr:uid="{298804CB-02F3-4FDB-A5F2-5F7858715437}"/>
    <cellStyle name="Utdata 16" xfId="14343" xr:uid="{00000000-0005-0000-0000-0000313A0000}"/>
    <cellStyle name="Utdata 16 2" xfId="25476" xr:uid="{2E8562C2-100D-439B-A2D7-D43698966753}"/>
    <cellStyle name="Utdata 17" xfId="14344" xr:uid="{00000000-0005-0000-0000-0000323A0000}"/>
    <cellStyle name="Utdata 17 2" xfId="25477" xr:uid="{C84D7C67-93F8-49F1-9396-943CB1CB3B63}"/>
    <cellStyle name="Utdata 18" xfId="14345" xr:uid="{00000000-0005-0000-0000-0000333A0000}"/>
    <cellStyle name="Utdata 18 2" xfId="25478" xr:uid="{C0E09E86-E142-4C48-82A5-0D697B2874DB}"/>
    <cellStyle name="Utdata 19" xfId="14346" xr:uid="{00000000-0005-0000-0000-0000343A0000}"/>
    <cellStyle name="Utdata 19 2" xfId="25479" xr:uid="{3AFCD79B-75F4-4CDD-B43D-1EF6DF1F595C}"/>
    <cellStyle name="Utdata 2" xfId="14347" xr:uid="{00000000-0005-0000-0000-0000353A0000}"/>
    <cellStyle name="Utdata 2 2" xfId="14348" xr:uid="{00000000-0005-0000-0000-0000363A0000}"/>
    <cellStyle name="Utdata 2 2 2" xfId="14349" xr:uid="{00000000-0005-0000-0000-0000373A0000}"/>
    <cellStyle name="Utdata 2 2 2 2" xfId="25482" xr:uid="{B22C8429-B5D7-479E-8404-C8A62C630367}"/>
    <cellStyle name="Utdata 2 2 3" xfId="14350" xr:uid="{00000000-0005-0000-0000-0000383A0000}"/>
    <cellStyle name="Utdata 2 2 3 2" xfId="25483" xr:uid="{5498A7B1-FCC2-47E3-B4ED-8CB7B2031DD3}"/>
    <cellStyle name="Utdata 2 2 4" xfId="25481" xr:uid="{7E67EFEA-AC24-4F9D-8039-A51BDA586E41}"/>
    <cellStyle name="Utdata 2 3" xfId="14351" xr:uid="{00000000-0005-0000-0000-0000393A0000}"/>
    <cellStyle name="Utdata 2 3 2" xfId="25484" xr:uid="{588994DC-6EE0-4510-98BE-2B42D1465FC5}"/>
    <cellStyle name="Utdata 2 4" xfId="14352" xr:uid="{00000000-0005-0000-0000-00003A3A0000}"/>
    <cellStyle name="Utdata 2 4 2" xfId="25485" xr:uid="{23CD1575-37DA-4E52-A657-DD4DECF29A8E}"/>
    <cellStyle name="Utdata 2 5" xfId="25480" xr:uid="{DC0609EB-B3B8-4176-94F6-2B1079749B04}"/>
    <cellStyle name="Utdata 20" xfId="15071" xr:uid="{00000000-0005-0000-0000-00003B3A0000}"/>
    <cellStyle name="Utdata 20 2" xfId="25795" xr:uid="{9EC91FFA-4BD5-43C9-BCA4-B7F580AD4557}"/>
    <cellStyle name="Utdata 21" xfId="25439" xr:uid="{8847BC9E-6048-4E24-B261-5FD5F284D35E}"/>
    <cellStyle name="Utdata 3" xfId="14353" xr:uid="{00000000-0005-0000-0000-00003C3A0000}"/>
    <cellStyle name="Utdata 3 2" xfId="14354" xr:uid="{00000000-0005-0000-0000-00003D3A0000}"/>
    <cellStyle name="Utdata 3 2 2" xfId="14355" xr:uid="{00000000-0005-0000-0000-00003E3A0000}"/>
    <cellStyle name="Utdata 3 2 2 2" xfId="25488" xr:uid="{83D51B14-BCC5-4F71-AC56-85683AE09AE9}"/>
    <cellStyle name="Utdata 3 2 3" xfId="14356" xr:uid="{00000000-0005-0000-0000-00003F3A0000}"/>
    <cellStyle name="Utdata 3 2 3 2" xfId="25489" xr:uid="{53A6CB6D-2ABD-452A-852A-349D18BE2A3D}"/>
    <cellStyle name="Utdata 3 2 4" xfId="25487" xr:uid="{1815E9BB-F570-4173-B1A0-D27C1DA8B465}"/>
    <cellStyle name="Utdata 3 3" xfId="14357" xr:uid="{00000000-0005-0000-0000-0000403A0000}"/>
    <cellStyle name="Utdata 3 3 2" xfId="25490" xr:uid="{9BADE620-30DB-4310-8B4E-DF469B350434}"/>
    <cellStyle name="Utdata 3 4" xfId="14358" xr:uid="{00000000-0005-0000-0000-0000413A0000}"/>
    <cellStyle name="Utdata 3 4 2" xfId="25491" xr:uid="{1A5C1C5E-0EBE-4E42-ABF6-5439B6E2C2F3}"/>
    <cellStyle name="Utdata 3 5" xfId="25486" xr:uid="{E5D62A47-FC14-4836-8F4B-BC3AA2D9969F}"/>
    <cellStyle name="Utdata 4" xfId="14359" xr:uid="{00000000-0005-0000-0000-0000423A0000}"/>
    <cellStyle name="Utdata 4 2" xfId="14360" xr:uid="{00000000-0005-0000-0000-0000433A0000}"/>
    <cellStyle name="Utdata 4 2 2" xfId="14361" xr:uid="{00000000-0005-0000-0000-0000443A0000}"/>
    <cellStyle name="Utdata 4 2 2 2" xfId="25494" xr:uid="{85A24847-83CD-4A90-AA3B-392FF3278F51}"/>
    <cellStyle name="Utdata 4 2 3" xfId="14362" xr:uid="{00000000-0005-0000-0000-0000453A0000}"/>
    <cellStyle name="Utdata 4 2 3 2" xfId="25495" xr:uid="{CE82FB6C-7390-4BF0-AAFC-E43E6FC380AA}"/>
    <cellStyle name="Utdata 4 2 4" xfId="25493" xr:uid="{48523728-A4BC-4E21-BF7A-8D1A7381C478}"/>
    <cellStyle name="Utdata 4 3" xfId="14363" xr:uid="{00000000-0005-0000-0000-0000463A0000}"/>
    <cellStyle name="Utdata 4 3 2" xfId="25496" xr:uid="{A849B5CB-4675-44F6-9166-0AE2524B380A}"/>
    <cellStyle name="Utdata 4 4" xfId="14364" xr:uid="{00000000-0005-0000-0000-0000473A0000}"/>
    <cellStyle name="Utdata 4 4 2" xfId="25497" xr:uid="{4BD25109-64F5-48C6-B5BA-2F1E68887A13}"/>
    <cellStyle name="Utdata 4 5" xfId="25492" xr:uid="{72295D7E-89CB-47E2-AB48-23EBCCF0ED48}"/>
    <cellStyle name="Utdata 5" xfId="14365" xr:uid="{00000000-0005-0000-0000-0000483A0000}"/>
    <cellStyle name="Utdata 5 2" xfId="14366" xr:uid="{00000000-0005-0000-0000-0000493A0000}"/>
    <cellStyle name="Utdata 5 2 2" xfId="14367" xr:uid="{00000000-0005-0000-0000-00004A3A0000}"/>
    <cellStyle name="Utdata 5 2 2 2" xfId="25500" xr:uid="{45F6ACE6-128A-43F3-9B54-DD1D9B9FE97D}"/>
    <cellStyle name="Utdata 5 2 3" xfId="14368" xr:uid="{00000000-0005-0000-0000-00004B3A0000}"/>
    <cellStyle name="Utdata 5 2 3 2" xfId="25501" xr:uid="{BE33EDDA-739A-4AC9-B16E-7C80D637EF00}"/>
    <cellStyle name="Utdata 5 2 4" xfId="25499" xr:uid="{750E60AF-D072-4B73-8FDD-64E2EC15D27B}"/>
    <cellStyle name="Utdata 5 3" xfId="14369" xr:uid="{00000000-0005-0000-0000-00004C3A0000}"/>
    <cellStyle name="Utdata 5 3 2" xfId="25502" xr:uid="{D1E88013-E645-4A06-9151-8622EDD36384}"/>
    <cellStyle name="Utdata 5 4" xfId="14370" xr:uid="{00000000-0005-0000-0000-00004D3A0000}"/>
    <cellStyle name="Utdata 5 4 2" xfId="25503" xr:uid="{99F50127-9FF9-4E45-BBC1-83422F205738}"/>
    <cellStyle name="Utdata 5 5" xfId="25498" xr:uid="{3FA1465B-FEC0-4D0D-9081-3E49424F2360}"/>
    <cellStyle name="Utdata 6" xfId="14371" xr:uid="{00000000-0005-0000-0000-00004E3A0000}"/>
    <cellStyle name="Utdata 6 2" xfId="14372" xr:uid="{00000000-0005-0000-0000-00004F3A0000}"/>
    <cellStyle name="Utdata 6 2 2" xfId="14373" xr:uid="{00000000-0005-0000-0000-0000503A0000}"/>
    <cellStyle name="Utdata 6 2 2 2" xfId="25506" xr:uid="{1E8F19A7-1F1D-4731-89E9-2B94AE9C3330}"/>
    <cellStyle name="Utdata 6 2 3" xfId="14374" xr:uid="{00000000-0005-0000-0000-0000513A0000}"/>
    <cellStyle name="Utdata 6 2 3 2" xfId="25507" xr:uid="{A36C5F9C-4E48-4DA2-8468-4BC606E2409F}"/>
    <cellStyle name="Utdata 6 2 4" xfId="25505" xr:uid="{3743A8C6-0E9F-4183-8869-0A60287A99E2}"/>
    <cellStyle name="Utdata 6 3" xfId="14375" xr:uid="{00000000-0005-0000-0000-0000523A0000}"/>
    <cellStyle name="Utdata 6 3 2" xfId="25508" xr:uid="{48E6F9F0-78FA-42FE-BA77-2AA84785383D}"/>
    <cellStyle name="Utdata 6 4" xfId="14376" xr:uid="{00000000-0005-0000-0000-0000533A0000}"/>
    <cellStyle name="Utdata 6 4 2" xfId="25509" xr:uid="{140303E6-F8AB-4073-9839-A18DE160A0CA}"/>
    <cellStyle name="Utdata 6 5" xfId="25504" xr:uid="{D2973C71-BEFC-45B2-B756-4DE59754FF78}"/>
    <cellStyle name="Utdata 7" xfId="14377" xr:uid="{00000000-0005-0000-0000-0000543A0000}"/>
    <cellStyle name="Utdata 7 2" xfId="14378" xr:uid="{00000000-0005-0000-0000-0000553A0000}"/>
    <cellStyle name="Utdata 7 2 2" xfId="14379" xr:uid="{00000000-0005-0000-0000-0000563A0000}"/>
    <cellStyle name="Utdata 7 2 2 2" xfId="25512" xr:uid="{D3DCED68-4960-44AD-AC42-38885B236AF3}"/>
    <cellStyle name="Utdata 7 2 3" xfId="14380" xr:uid="{00000000-0005-0000-0000-0000573A0000}"/>
    <cellStyle name="Utdata 7 2 3 2" xfId="25513" xr:uid="{C69275F2-5995-4414-BE9C-2F46CABF94A0}"/>
    <cellStyle name="Utdata 7 2 4" xfId="25511" xr:uid="{889B282D-DBC1-41C9-8EA9-DAEB1CA8F4CE}"/>
    <cellStyle name="Utdata 7 3" xfId="14381" xr:uid="{00000000-0005-0000-0000-0000583A0000}"/>
    <cellStyle name="Utdata 7 3 2" xfId="25514" xr:uid="{2ACBD488-C69F-4FB8-95E1-D0E5CE4A1578}"/>
    <cellStyle name="Utdata 7 4" xfId="14382" xr:uid="{00000000-0005-0000-0000-0000593A0000}"/>
    <cellStyle name="Utdata 7 4 2" xfId="25515" xr:uid="{03058215-FAF9-44C5-873B-F85A3000C5EF}"/>
    <cellStyle name="Utdata 7 5" xfId="25510" xr:uid="{DA97EAA7-110A-41CD-BFED-0F567C8FAA18}"/>
    <cellStyle name="Utdata 8" xfId="14383" xr:uid="{00000000-0005-0000-0000-00005A3A0000}"/>
    <cellStyle name="Utdata 8 2" xfId="14384" xr:uid="{00000000-0005-0000-0000-00005B3A0000}"/>
    <cellStyle name="Utdata 8 2 2" xfId="14385" xr:uid="{00000000-0005-0000-0000-00005C3A0000}"/>
    <cellStyle name="Utdata 8 2 2 2" xfId="25518" xr:uid="{FFF3AB5F-8394-4179-8EED-DAAF2E3DD6EB}"/>
    <cellStyle name="Utdata 8 2 3" xfId="14386" xr:uid="{00000000-0005-0000-0000-00005D3A0000}"/>
    <cellStyle name="Utdata 8 2 3 2" xfId="25519" xr:uid="{D48213A1-25C1-4A41-ABC0-0A75C017E5F6}"/>
    <cellStyle name="Utdata 8 2 4" xfId="25517" xr:uid="{04B6EAEC-7512-4886-A501-EB42F1A189C9}"/>
    <cellStyle name="Utdata 8 3" xfId="14387" xr:uid="{00000000-0005-0000-0000-00005E3A0000}"/>
    <cellStyle name="Utdata 8 3 2" xfId="25520" xr:uid="{2E5F007B-4B22-4EE5-890B-4D7AE81C7871}"/>
    <cellStyle name="Utdata 8 4" xfId="14388" xr:uid="{00000000-0005-0000-0000-00005F3A0000}"/>
    <cellStyle name="Utdata 8 4 2" xfId="25521" xr:uid="{A5C487C1-E82E-4E36-BC4A-EC69608929A1}"/>
    <cellStyle name="Utdata 8 5" xfId="25516" xr:uid="{A4BB0947-5F98-4A73-A7C6-39D9AE1734E1}"/>
    <cellStyle name="Utdata 9" xfId="14389" xr:uid="{00000000-0005-0000-0000-0000603A0000}"/>
    <cellStyle name="Utdata 9 2" xfId="14390" xr:uid="{00000000-0005-0000-0000-0000613A0000}"/>
    <cellStyle name="Utdata 9 2 2" xfId="14391" xr:uid="{00000000-0005-0000-0000-0000623A0000}"/>
    <cellStyle name="Utdata 9 2 2 2" xfId="25524" xr:uid="{9FDBC735-09D6-47B7-8500-C3C65A782D1B}"/>
    <cellStyle name="Utdata 9 2 3" xfId="14392" xr:uid="{00000000-0005-0000-0000-0000633A0000}"/>
    <cellStyle name="Utdata 9 2 3 2" xfId="25525" xr:uid="{2119793A-AA0E-4B64-8B64-CEB0B9A46EAF}"/>
    <cellStyle name="Utdata 9 2 4" xfId="25523" xr:uid="{64CF230F-3246-4943-AF90-D4AC05FB3A6A}"/>
    <cellStyle name="Utdata 9 3" xfId="14393" xr:uid="{00000000-0005-0000-0000-0000643A0000}"/>
    <cellStyle name="Utdata 9 3 2" xfId="25526" xr:uid="{B2345596-E3C2-446A-A485-80B03F17955F}"/>
    <cellStyle name="Utdata 9 4" xfId="14394" xr:uid="{00000000-0005-0000-0000-0000653A0000}"/>
    <cellStyle name="Utdata 9 4 2" xfId="25527" xr:uid="{E3DC84C4-969C-4A76-AFBC-16E5464073BF}"/>
    <cellStyle name="Utdata 9 5" xfId="25522" xr:uid="{C203E8B2-FD3D-45BB-A8A3-D2B744543626}"/>
    <cellStyle name="Utdata_PGM_CHECK" xfId="14870" xr:uid="{00000000-0005-0000-0000-0000663A0000}"/>
    <cellStyle name="Uwaga" xfId="14395" xr:uid="{00000000-0005-0000-0000-0000673A0000}"/>
    <cellStyle name="Uwaga 2" xfId="14396" xr:uid="{00000000-0005-0000-0000-0000683A0000}"/>
    <cellStyle name="Uwaga 2 2" xfId="14397" xr:uid="{00000000-0005-0000-0000-0000693A0000}"/>
    <cellStyle name="Uwaga 2 2 2" xfId="25530" xr:uid="{DEBFEE02-2A50-474C-BEDA-9CD259607058}"/>
    <cellStyle name="Uwaga 2 3" xfId="14398" xr:uid="{00000000-0005-0000-0000-00006A3A0000}"/>
    <cellStyle name="Uwaga 2 3 2" xfId="25531" xr:uid="{71D3FA74-E10A-44EA-9728-8DE8858F70A6}"/>
    <cellStyle name="Uwaga 2 4" xfId="25529" xr:uid="{8C5DC59D-5CE6-4582-995E-D02CCE012E22}"/>
    <cellStyle name="Uwaga 3" xfId="14399" xr:uid="{00000000-0005-0000-0000-00006B3A0000}"/>
    <cellStyle name="Uwaga 3 2" xfId="14400" xr:uid="{00000000-0005-0000-0000-00006C3A0000}"/>
    <cellStyle name="Uwaga 3 2 2" xfId="25533" xr:uid="{3BB0477B-1114-4A83-814D-7D1A99F91D64}"/>
    <cellStyle name="Uwaga 3 3" xfId="14401" xr:uid="{00000000-0005-0000-0000-00006D3A0000}"/>
    <cellStyle name="Uwaga 3 3 2" xfId="25534" xr:uid="{56D3604A-1839-4A5B-9DF3-665CDE300605}"/>
    <cellStyle name="Uwaga 3 4" xfId="25532" xr:uid="{C76FE438-82B3-48A7-B4BB-05F3F9A264A8}"/>
    <cellStyle name="Uwaga 4" xfId="14402" xr:uid="{00000000-0005-0000-0000-00006E3A0000}"/>
    <cellStyle name="Uwaga 4 2" xfId="25535" xr:uid="{E0B60825-1349-40AF-8603-BA2832611A1B}"/>
    <cellStyle name="Uwaga 5" xfId="14403" xr:uid="{00000000-0005-0000-0000-00006F3A0000}"/>
    <cellStyle name="Uwaga 5 2" xfId="25536" xr:uid="{3561C8CF-9E11-4EF2-8D14-E7226F5E4683}"/>
    <cellStyle name="Uwaga 6" xfId="25528" xr:uid="{6B76AE55-0006-490F-85E9-9E7537D4F6C7}"/>
    <cellStyle name="Valore non valido 2" xfId="14499" xr:uid="{00000000-0005-0000-0000-0000703A0000}"/>
    <cellStyle name="Valore non valido 3" xfId="14500" xr:uid="{00000000-0005-0000-0000-0000713A0000}"/>
    <cellStyle name="Valore valido 2" xfId="14501" xr:uid="{00000000-0005-0000-0000-0000723A0000}"/>
    <cellStyle name="Valore valido 3" xfId="14502" xr:uid="{00000000-0005-0000-0000-0000733A0000}"/>
    <cellStyle name="Value_QMS" xfId="14503" xr:uid="{00000000-0005-0000-0000-0000743A0000}"/>
    <cellStyle name="Valuta (0)_Blad1" xfId="14504" xr:uid="{00000000-0005-0000-0000-0000753A0000}"/>
    <cellStyle name="Valuta 2" xfId="14505" xr:uid="{00000000-0005-0000-0000-0000763A0000}"/>
    <cellStyle name="Valuta 2 2" xfId="14506" xr:uid="{00000000-0005-0000-0000-0000773A0000}"/>
    <cellStyle name="Varningstext" xfId="14507" xr:uid="{00000000-0005-0000-0000-0000783A0000}"/>
    <cellStyle name="Varoitusteksti" xfId="14532" xr:uid="{00000000-0005-0000-0000-0000793A0000}"/>
    <cellStyle name="Vérification" xfId="15073" xr:uid="{00000000-0005-0000-0000-00007A3A0000}"/>
    <cellStyle name="Vérification 2" xfId="14508" xr:uid="{00000000-0005-0000-0000-00007B3A0000}"/>
    <cellStyle name="Vérification 2 2" xfId="14509" xr:uid="{00000000-0005-0000-0000-00007C3A0000}"/>
    <cellStyle name="Vérification 2_130725 DSNA 2011 Dossier de révision initial" xfId="14510" xr:uid="{00000000-0005-0000-0000-00007D3A0000}"/>
    <cellStyle name="Vérification 3" xfId="14511" xr:uid="{00000000-0005-0000-0000-00007E3A0000}"/>
    <cellStyle name="Vérification 3 2" xfId="14512" xr:uid="{00000000-0005-0000-0000-00007F3A0000}"/>
    <cellStyle name="Vérification 4" xfId="14513" xr:uid="{00000000-0005-0000-0000-0000803A0000}"/>
    <cellStyle name="Vérification 5" xfId="14514" xr:uid="{00000000-0005-0000-0000-0000813A0000}"/>
    <cellStyle name="Vérification de cellule" xfId="14515" xr:uid="{00000000-0005-0000-0000-0000823A0000}"/>
    <cellStyle name="Verknüpfte Zelle" xfId="14516" xr:uid="{00000000-0005-0000-0000-0000833A0000}"/>
    <cellStyle name="vert" xfId="14517" xr:uid="{00000000-0005-0000-0000-0000843A0000}"/>
    <cellStyle name="Very Large" xfId="14518" xr:uid="{00000000-0005-0000-0000-0000853A0000}"/>
    <cellStyle name="Vstup" xfId="14519" xr:uid="{00000000-0005-0000-0000-0000863A0000}"/>
    <cellStyle name="Vstup 2" xfId="14520" xr:uid="{00000000-0005-0000-0000-0000873A0000}"/>
    <cellStyle name="Vstup 2 2" xfId="25633" xr:uid="{E6DC3962-AA09-4E8D-A3F0-0CD043E799FA}"/>
    <cellStyle name="Vstup 3" xfId="14521" xr:uid="{00000000-0005-0000-0000-0000883A0000}"/>
    <cellStyle name="Vstup 3 2" xfId="25634" xr:uid="{776852E9-E3D7-48DA-88D0-EADFEC3B7718}"/>
    <cellStyle name="Vstup 4" xfId="25632" xr:uid="{3CA35D25-2199-4AA5-B5F0-0D48017182C4}"/>
    <cellStyle name="Výpočet" xfId="14522" xr:uid="{00000000-0005-0000-0000-0000893A0000}"/>
    <cellStyle name="Výpočet 2" xfId="14523" xr:uid="{00000000-0005-0000-0000-00008A3A0000}"/>
    <cellStyle name="Výpočet 2 2" xfId="25636" xr:uid="{8EF42947-CE3A-47AB-BC61-297C8B338EDD}"/>
    <cellStyle name="Výpočet 3" xfId="14524" xr:uid="{00000000-0005-0000-0000-00008B3A0000}"/>
    <cellStyle name="Výpočet 3 2" xfId="25637" xr:uid="{4FE6EEF5-653C-4A12-B4CB-D7FA99D2C1C0}"/>
    <cellStyle name="Výpočet 4" xfId="25635" xr:uid="{460875A7-AF54-4F1F-A05F-D7D4B791B538}"/>
    <cellStyle name="Výstup" xfId="14525" xr:uid="{00000000-0005-0000-0000-00008C3A0000}"/>
    <cellStyle name="Výstup 2" xfId="14526" xr:uid="{00000000-0005-0000-0000-00008D3A0000}"/>
    <cellStyle name="Výstup 2 2" xfId="25639" xr:uid="{BF916CDE-F0B1-41F9-AA80-E85AE9C2C76C}"/>
    <cellStyle name="Výstup 3" xfId="14527" xr:uid="{00000000-0005-0000-0000-00008E3A0000}"/>
    <cellStyle name="Výstup 3 2" xfId="25640" xr:uid="{90EB3E65-1EBE-4A8C-B9ED-79FE80BD9CFD}"/>
    <cellStyle name="Výstup 4" xfId="25638" xr:uid="{CEFA0397-39AF-41A7-8EEA-1999828EDC63}"/>
    <cellStyle name="Vysvětlující text" xfId="14528" xr:uid="{00000000-0005-0000-0000-00008F3A0000}"/>
    <cellStyle name="Väljund" xfId="14404" xr:uid="{00000000-0005-0000-0000-0000903A0000}"/>
    <cellStyle name="Väljund 10" xfId="14405" xr:uid="{00000000-0005-0000-0000-0000913A0000}"/>
    <cellStyle name="Väljund 10 2" xfId="14406" xr:uid="{00000000-0005-0000-0000-0000923A0000}"/>
    <cellStyle name="Väljund 10 2 2" xfId="14407" xr:uid="{00000000-0005-0000-0000-0000933A0000}"/>
    <cellStyle name="Väljund 10 2 2 2" xfId="25540" xr:uid="{8E5AEC33-253A-4D0C-8E08-4142DCE46BA5}"/>
    <cellStyle name="Väljund 10 2 3" xfId="14408" xr:uid="{00000000-0005-0000-0000-0000943A0000}"/>
    <cellStyle name="Väljund 10 2 3 2" xfId="25541" xr:uid="{145A248F-320E-47A6-BEC0-594B93CC161C}"/>
    <cellStyle name="Väljund 10 2 4" xfId="25539" xr:uid="{D58D1827-891C-49CB-A204-AFE22C4E8DEF}"/>
    <cellStyle name="Väljund 10 3" xfId="14409" xr:uid="{00000000-0005-0000-0000-0000953A0000}"/>
    <cellStyle name="Väljund 10 3 2" xfId="25542" xr:uid="{27D7F889-AE1E-4F4F-9A20-16A750E9077A}"/>
    <cellStyle name="Väljund 10 4" xfId="14410" xr:uid="{00000000-0005-0000-0000-0000963A0000}"/>
    <cellStyle name="Väljund 10 4 2" xfId="25543" xr:uid="{5F1A8427-9BD8-4DBF-9A4C-BA8ED1A1EB8C}"/>
    <cellStyle name="Väljund 10 5" xfId="25538" xr:uid="{96494501-FC2F-4A5C-B85E-DAC91EB1E910}"/>
    <cellStyle name="Väljund 11" xfId="14411" xr:uid="{00000000-0005-0000-0000-0000973A0000}"/>
    <cellStyle name="Väljund 11 2" xfId="14412" xr:uid="{00000000-0005-0000-0000-0000983A0000}"/>
    <cellStyle name="Väljund 11 2 2" xfId="14413" xr:uid="{00000000-0005-0000-0000-0000993A0000}"/>
    <cellStyle name="Väljund 11 2 2 2" xfId="25546" xr:uid="{DE64D733-2C2B-4936-AA37-057F6C9B33D0}"/>
    <cellStyle name="Väljund 11 2 3" xfId="14414" xr:uid="{00000000-0005-0000-0000-00009A3A0000}"/>
    <cellStyle name="Väljund 11 2 3 2" xfId="25547" xr:uid="{0A7F446E-C82E-40B5-A8A1-8DDB17AF1FD3}"/>
    <cellStyle name="Väljund 11 2 4" xfId="25545" xr:uid="{A32A6D79-2BDE-4D3C-B9DD-574376C306C8}"/>
    <cellStyle name="Väljund 11 3" xfId="14415" xr:uid="{00000000-0005-0000-0000-00009B3A0000}"/>
    <cellStyle name="Väljund 11 3 2" xfId="25548" xr:uid="{4AB7AAF7-B488-454C-8EE8-21A91074EA19}"/>
    <cellStyle name="Väljund 11 4" xfId="14416" xr:uid="{00000000-0005-0000-0000-00009C3A0000}"/>
    <cellStyle name="Väljund 11 4 2" xfId="25549" xr:uid="{76072007-1158-4FE6-954F-697F810F6622}"/>
    <cellStyle name="Väljund 11 5" xfId="25544" xr:uid="{DF8D6443-B3F1-45D7-9A8D-15660183445A}"/>
    <cellStyle name="Väljund 12" xfId="14417" xr:uid="{00000000-0005-0000-0000-00009D3A0000}"/>
    <cellStyle name="Väljund 12 2" xfId="14418" xr:uid="{00000000-0005-0000-0000-00009E3A0000}"/>
    <cellStyle name="Väljund 12 2 2" xfId="14419" xr:uid="{00000000-0005-0000-0000-00009F3A0000}"/>
    <cellStyle name="Väljund 12 2 2 2" xfId="25552" xr:uid="{5E8CE46F-3118-43E0-8DEA-0BA30177A544}"/>
    <cellStyle name="Väljund 12 2 3" xfId="14420" xr:uid="{00000000-0005-0000-0000-0000A03A0000}"/>
    <cellStyle name="Väljund 12 2 3 2" xfId="25553" xr:uid="{10580C50-1240-4A00-AC96-A6991354F7B1}"/>
    <cellStyle name="Väljund 12 2 4" xfId="25551" xr:uid="{382DC221-E9AC-4D20-A1F6-5A1D9E80491B}"/>
    <cellStyle name="Väljund 12 3" xfId="14421" xr:uid="{00000000-0005-0000-0000-0000A13A0000}"/>
    <cellStyle name="Väljund 12 3 2" xfId="25554" xr:uid="{B6964F85-CC07-477B-9B45-FA40FCD9907C}"/>
    <cellStyle name="Väljund 12 4" xfId="14422" xr:uid="{00000000-0005-0000-0000-0000A23A0000}"/>
    <cellStyle name="Väljund 12 4 2" xfId="25555" xr:uid="{739F7042-9037-493E-9ACA-18CEED8D0203}"/>
    <cellStyle name="Väljund 12 5" xfId="25550" xr:uid="{556B2502-0117-48AC-AC00-9DB80739E66B}"/>
    <cellStyle name="Väljund 13" xfId="14423" xr:uid="{00000000-0005-0000-0000-0000A33A0000}"/>
    <cellStyle name="Väljund 13 2" xfId="14424" xr:uid="{00000000-0005-0000-0000-0000A43A0000}"/>
    <cellStyle name="Väljund 13 2 2" xfId="14425" xr:uid="{00000000-0005-0000-0000-0000A53A0000}"/>
    <cellStyle name="Väljund 13 2 2 2" xfId="25558" xr:uid="{22F4A50A-7382-4459-B928-92704075FFE0}"/>
    <cellStyle name="Väljund 13 2 3" xfId="14426" xr:uid="{00000000-0005-0000-0000-0000A63A0000}"/>
    <cellStyle name="Väljund 13 2 3 2" xfId="25559" xr:uid="{9B08D8C6-F9FE-4CEF-80FD-0334A4FA7656}"/>
    <cellStyle name="Väljund 13 2 4" xfId="25557" xr:uid="{307E18D8-6F08-4FC0-BD6B-3DFA20128531}"/>
    <cellStyle name="Väljund 13 3" xfId="14427" xr:uid="{00000000-0005-0000-0000-0000A73A0000}"/>
    <cellStyle name="Väljund 13 3 2" xfId="25560" xr:uid="{F7817E54-55CB-463F-B971-34B39A36B6A1}"/>
    <cellStyle name="Väljund 13 4" xfId="14428" xr:uid="{00000000-0005-0000-0000-0000A83A0000}"/>
    <cellStyle name="Väljund 13 4 2" xfId="25561" xr:uid="{150C7D59-A9E0-4C09-9059-DB4DFE37FBA9}"/>
    <cellStyle name="Väljund 13 5" xfId="25556" xr:uid="{64316FAA-E84F-4B8D-9892-4504DAD00DF2}"/>
    <cellStyle name="Väljund 14" xfId="14429" xr:uid="{00000000-0005-0000-0000-0000A93A0000}"/>
    <cellStyle name="Väljund 14 2" xfId="14430" xr:uid="{00000000-0005-0000-0000-0000AA3A0000}"/>
    <cellStyle name="Väljund 14 2 2" xfId="14431" xr:uid="{00000000-0005-0000-0000-0000AB3A0000}"/>
    <cellStyle name="Väljund 14 2 2 2" xfId="25564" xr:uid="{1A2A1E5B-5BFE-477C-B596-98C7D9D594E9}"/>
    <cellStyle name="Väljund 14 2 3" xfId="14432" xr:uid="{00000000-0005-0000-0000-0000AC3A0000}"/>
    <cellStyle name="Väljund 14 2 3 2" xfId="25565" xr:uid="{114D3DD5-745F-4828-8605-3BFA28E63916}"/>
    <cellStyle name="Väljund 14 2 4" xfId="25563" xr:uid="{ECDFF8C8-2579-4FC3-AEC1-51DFA41A56DE}"/>
    <cellStyle name="Väljund 14 3" xfId="14433" xr:uid="{00000000-0005-0000-0000-0000AD3A0000}"/>
    <cellStyle name="Väljund 14 3 2" xfId="25566" xr:uid="{6E92C384-65C7-4E28-9D37-BD4C238466A8}"/>
    <cellStyle name="Väljund 14 4" xfId="14434" xr:uid="{00000000-0005-0000-0000-0000AE3A0000}"/>
    <cellStyle name="Väljund 14 4 2" xfId="25567" xr:uid="{7579FC41-A2FE-42FF-9749-3FE494E94783}"/>
    <cellStyle name="Väljund 14 5" xfId="25562" xr:uid="{4FA210C9-23E9-44B8-9ACF-0F22B42ED1C8}"/>
    <cellStyle name="Väljund 15" xfId="14435" xr:uid="{00000000-0005-0000-0000-0000AF3A0000}"/>
    <cellStyle name="Väljund 15 2" xfId="14436" xr:uid="{00000000-0005-0000-0000-0000B03A0000}"/>
    <cellStyle name="Väljund 15 2 2" xfId="14437" xr:uid="{00000000-0005-0000-0000-0000B13A0000}"/>
    <cellStyle name="Väljund 15 2 2 2" xfId="25570" xr:uid="{35D8E33D-DFFC-4433-88AE-76521B2CAECD}"/>
    <cellStyle name="Väljund 15 2 3" xfId="14438" xr:uid="{00000000-0005-0000-0000-0000B23A0000}"/>
    <cellStyle name="Väljund 15 2 3 2" xfId="25571" xr:uid="{3C6EA9F4-CF1F-4CC2-B398-8CFD4DE5CE59}"/>
    <cellStyle name="Väljund 15 2 4" xfId="25569" xr:uid="{1C6BB0E0-03F9-444A-83C9-5BDFBB2D304C}"/>
    <cellStyle name="Väljund 15 3" xfId="14439" xr:uid="{00000000-0005-0000-0000-0000B33A0000}"/>
    <cellStyle name="Väljund 15 3 2" xfId="25572" xr:uid="{75B99010-A853-45D3-8A66-A6098C4B4B25}"/>
    <cellStyle name="Väljund 15 4" xfId="14440" xr:uid="{00000000-0005-0000-0000-0000B43A0000}"/>
    <cellStyle name="Väljund 15 4 2" xfId="25573" xr:uid="{8B3DC6EC-A07C-445A-86DE-64B573DCD453}"/>
    <cellStyle name="Väljund 15 5" xfId="25568" xr:uid="{45D41698-7C5C-40B1-9621-DB11465623AF}"/>
    <cellStyle name="Väljund 16" xfId="14441" xr:uid="{00000000-0005-0000-0000-0000B53A0000}"/>
    <cellStyle name="Väljund 16 2" xfId="14442" xr:uid="{00000000-0005-0000-0000-0000B63A0000}"/>
    <cellStyle name="Väljund 16 2 2" xfId="25575" xr:uid="{5EEBAC88-BC32-418E-BBC5-945F7E1A7B4F}"/>
    <cellStyle name="Väljund 16 3" xfId="14443" xr:uid="{00000000-0005-0000-0000-0000B73A0000}"/>
    <cellStyle name="Väljund 16 3 2" xfId="25576" xr:uid="{A9EB2E17-B238-4414-ACF4-A3B8C4BA3A73}"/>
    <cellStyle name="Väljund 16 4" xfId="25574" xr:uid="{DA0FE183-A0C4-462E-89D3-A4EA5C16CAD3}"/>
    <cellStyle name="Väljund 17" xfId="14444" xr:uid="{00000000-0005-0000-0000-0000B83A0000}"/>
    <cellStyle name="Väljund 17 2" xfId="25577" xr:uid="{D73798FA-B52B-4F06-BBBC-1CA966FC6F9D}"/>
    <cellStyle name="Väljund 18" xfId="14445" xr:uid="{00000000-0005-0000-0000-0000B93A0000}"/>
    <cellStyle name="Väljund 18 2" xfId="25578" xr:uid="{5B9E8771-F2B5-4817-B675-C7D71F089143}"/>
    <cellStyle name="Väljund 19" xfId="14446" xr:uid="{00000000-0005-0000-0000-0000BA3A0000}"/>
    <cellStyle name="Väljund 19 2" xfId="25579" xr:uid="{A39328EA-4799-4717-BFA3-4E07DE204862}"/>
    <cellStyle name="Väljund 2" xfId="14447" xr:uid="{00000000-0005-0000-0000-0000BB3A0000}"/>
    <cellStyle name="Väljund 2 2" xfId="14448" xr:uid="{00000000-0005-0000-0000-0000BC3A0000}"/>
    <cellStyle name="Väljund 2 2 2" xfId="14449" xr:uid="{00000000-0005-0000-0000-0000BD3A0000}"/>
    <cellStyle name="Väljund 2 2 2 2" xfId="25582" xr:uid="{47CCD61D-17BA-4A37-825D-A5B97C8283BE}"/>
    <cellStyle name="Väljund 2 2 3" xfId="14450" xr:uid="{00000000-0005-0000-0000-0000BE3A0000}"/>
    <cellStyle name="Väljund 2 2 3 2" xfId="25583" xr:uid="{70B0FE9B-0937-4275-9AB6-56EBB4B7B26D}"/>
    <cellStyle name="Väljund 2 2 4" xfId="25581" xr:uid="{D41C2497-3D6B-45D6-B61C-C762DCC89D16}"/>
    <cellStyle name="Väljund 2 3" xfId="14451" xr:uid="{00000000-0005-0000-0000-0000BF3A0000}"/>
    <cellStyle name="Väljund 2 3 2" xfId="14452" xr:uid="{00000000-0005-0000-0000-0000C03A0000}"/>
    <cellStyle name="Väljund 2 3 2 2" xfId="25585" xr:uid="{3A7CEBC7-542C-47B3-A11E-A1B6AF2AF8D0}"/>
    <cellStyle name="Väljund 2 3 3" xfId="14453" xr:uid="{00000000-0005-0000-0000-0000C13A0000}"/>
    <cellStyle name="Väljund 2 3 3 2" xfId="25586" xr:uid="{544D0E76-AB25-4C17-BA3F-667466E4D5C7}"/>
    <cellStyle name="Väljund 2 3 4" xfId="25584" xr:uid="{2F7242E6-A768-4C65-BCB7-F6F1FFAF0927}"/>
    <cellStyle name="Väljund 2 4" xfId="14454" xr:uid="{00000000-0005-0000-0000-0000C23A0000}"/>
    <cellStyle name="Väljund 2 4 2" xfId="25587" xr:uid="{28BA2E4B-8DFE-4E47-A354-AEE5E42DD9B1}"/>
    <cellStyle name="Väljund 2 5" xfId="14455" xr:uid="{00000000-0005-0000-0000-0000C33A0000}"/>
    <cellStyle name="Väljund 2 5 2" xfId="25588" xr:uid="{7672FFD2-A1B2-42A2-A3FE-05FA1A25330C}"/>
    <cellStyle name="Väljund 2 6" xfId="15186" xr:uid="{00000000-0005-0000-0000-0000C43A0000}"/>
    <cellStyle name="Väljund 2 6 2" xfId="25878" xr:uid="{A4888A3A-A81B-4409-A31B-C80BA22485AE}"/>
    <cellStyle name="Väljund 2 7" xfId="25580" xr:uid="{5C47A5A9-3EF1-4F2C-847C-6783805614F4}"/>
    <cellStyle name="Väljund 20" xfId="14456" xr:uid="{00000000-0005-0000-0000-0000C53A0000}"/>
    <cellStyle name="Väljund 20 2" xfId="25589" xr:uid="{09712CDB-69EA-4A60-A118-D084A65FDD28}"/>
    <cellStyle name="Väljund 21" xfId="15072" xr:uid="{00000000-0005-0000-0000-0000C63A0000}"/>
    <cellStyle name="Väljund 21 2" xfId="25796" xr:uid="{3C102FE2-9FB8-4337-9131-A473F15CDD83}"/>
    <cellStyle name="Väljund 22" xfId="25537" xr:uid="{CCE23DAB-06F4-414B-8BBC-356A54931EA4}"/>
    <cellStyle name="Väljund 3" xfId="14457" xr:uid="{00000000-0005-0000-0000-0000C73A0000}"/>
    <cellStyle name="Väljund 3 2" xfId="14458" xr:uid="{00000000-0005-0000-0000-0000C83A0000}"/>
    <cellStyle name="Väljund 3 2 2" xfId="14459" xr:uid="{00000000-0005-0000-0000-0000C93A0000}"/>
    <cellStyle name="Väljund 3 2 2 2" xfId="25592" xr:uid="{AA41CC8E-6F5D-4D42-BF2E-B277439BCD16}"/>
    <cellStyle name="Väljund 3 2 3" xfId="14460" xr:uid="{00000000-0005-0000-0000-0000CA3A0000}"/>
    <cellStyle name="Väljund 3 2 3 2" xfId="25593" xr:uid="{F55AAB5A-FFE6-4DC8-98A9-82D14AFCFC54}"/>
    <cellStyle name="Väljund 3 2 4" xfId="25591" xr:uid="{F36F0C52-EC2C-4B84-BBDD-4C710362FBF7}"/>
    <cellStyle name="Väljund 3 3" xfId="14461" xr:uid="{00000000-0005-0000-0000-0000CB3A0000}"/>
    <cellStyle name="Väljund 3 3 2" xfId="25594" xr:uid="{5B87399E-4DB6-4FB8-B538-2B55685A31CE}"/>
    <cellStyle name="Väljund 3 4" xfId="14462" xr:uid="{00000000-0005-0000-0000-0000CC3A0000}"/>
    <cellStyle name="Väljund 3 4 2" xfId="25595" xr:uid="{82004E60-80B8-4769-B6BF-DD940911003E}"/>
    <cellStyle name="Väljund 3 5" xfId="15187" xr:uid="{00000000-0005-0000-0000-0000CD3A0000}"/>
    <cellStyle name="Väljund 3 5 2" xfId="25879" xr:uid="{F8B68539-5EE6-4D45-AAF9-FA5E414D46FE}"/>
    <cellStyle name="Väljund 3 6" xfId="25590" xr:uid="{EAAAA816-4C5B-4BF7-817E-7A197E9A275E}"/>
    <cellStyle name="Väljund 4" xfId="14463" xr:uid="{00000000-0005-0000-0000-0000CE3A0000}"/>
    <cellStyle name="Väljund 4 2" xfId="14464" xr:uid="{00000000-0005-0000-0000-0000CF3A0000}"/>
    <cellStyle name="Väljund 4 2 2" xfId="14465" xr:uid="{00000000-0005-0000-0000-0000D03A0000}"/>
    <cellStyle name="Väljund 4 2 2 2" xfId="25598" xr:uid="{CB2B8ACC-BE19-4032-940E-002DBD7C2E60}"/>
    <cellStyle name="Väljund 4 2 3" xfId="14466" xr:uid="{00000000-0005-0000-0000-0000D13A0000}"/>
    <cellStyle name="Väljund 4 2 3 2" xfId="25599" xr:uid="{9C4455DD-9CAF-498D-ADBD-A4FA217D668C}"/>
    <cellStyle name="Väljund 4 2 4" xfId="25597" xr:uid="{CCE77E55-58D1-426C-8E45-BA731B9D89CD}"/>
    <cellStyle name="Väljund 4 3" xfId="14467" xr:uid="{00000000-0005-0000-0000-0000D23A0000}"/>
    <cellStyle name="Väljund 4 3 2" xfId="25600" xr:uid="{C52A1BDC-529A-48B5-83C6-8BAD22DADB1A}"/>
    <cellStyle name="Väljund 4 4" xfId="14468" xr:uid="{00000000-0005-0000-0000-0000D33A0000}"/>
    <cellStyle name="Väljund 4 4 2" xfId="25601" xr:uid="{C3204832-B359-4EAA-A681-7D6FAAB55DAE}"/>
    <cellStyle name="Väljund 4 5" xfId="25596" xr:uid="{A06AB4D6-790A-481C-8B99-CA9786CEFFA7}"/>
    <cellStyle name="Väljund 5" xfId="14469" xr:uid="{00000000-0005-0000-0000-0000D43A0000}"/>
    <cellStyle name="Väljund 5 2" xfId="14470" xr:uid="{00000000-0005-0000-0000-0000D53A0000}"/>
    <cellStyle name="Väljund 5 2 2" xfId="14471" xr:uid="{00000000-0005-0000-0000-0000D63A0000}"/>
    <cellStyle name="Väljund 5 2 2 2" xfId="25604" xr:uid="{3DAEEA20-0C86-4F2B-B532-E742DFC117D1}"/>
    <cellStyle name="Väljund 5 2 3" xfId="14472" xr:uid="{00000000-0005-0000-0000-0000D73A0000}"/>
    <cellStyle name="Väljund 5 2 3 2" xfId="25605" xr:uid="{93EBE8C5-7194-4D6E-A762-52EEE495A570}"/>
    <cellStyle name="Väljund 5 2 4" xfId="25603" xr:uid="{D48C0341-60B8-411E-BEDF-EE8CE6B6DE76}"/>
    <cellStyle name="Väljund 5 3" xfId="14473" xr:uid="{00000000-0005-0000-0000-0000D83A0000}"/>
    <cellStyle name="Väljund 5 3 2" xfId="25606" xr:uid="{E3A796B7-BC3B-4BB8-918F-E3F927185546}"/>
    <cellStyle name="Väljund 5 4" xfId="14474" xr:uid="{00000000-0005-0000-0000-0000D93A0000}"/>
    <cellStyle name="Väljund 5 4 2" xfId="25607" xr:uid="{9AFE6AD4-1815-48E7-8A0F-4BAD0802B166}"/>
    <cellStyle name="Väljund 5 5" xfId="25602" xr:uid="{9F84E8DA-2FE4-4624-B767-05EC7FF8E846}"/>
    <cellStyle name="Väljund 6" xfId="14475" xr:uid="{00000000-0005-0000-0000-0000DA3A0000}"/>
    <cellStyle name="Väljund 6 2" xfId="14476" xr:uid="{00000000-0005-0000-0000-0000DB3A0000}"/>
    <cellStyle name="Väljund 6 2 2" xfId="14477" xr:uid="{00000000-0005-0000-0000-0000DC3A0000}"/>
    <cellStyle name="Väljund 6 2 2 2" xfId="25610" xr:uid="{EEC15C75-0BD0-47AB-AAEA-D944FA34B83B}"/>
    <cellStyle name="Väljund 6 2 3" xfId="14478" xr:uid="{00000000-0005-0000-0000-0000DD3A0000}"/>
    <cellStyle name="Väljund 6 2 3 2" xfId="25611" xr:uid="{B89E6CA2-9295-48B3-A834-DDC3FD9C19EE}"/>
    <cellStyle name="Väljund 6 2 4" xfId="25609" xr:uid="{677A3444-684D-414F-867D-2378CD2BE20F}"/>
    <cellStyle name="Väljund 6 3" xfId="14479" xr:uid="{00000000-0005-0000-0000-0000DE3A0000}"/>
    <cellStyle name="Väljund 6 3 2" xfId="25612" xr:uid="{5C44F57D-874F-45AA-B89B-969DBCF58A50}"/>
    <cellStyle name="Väljund 6 4" xfId="14480" xr:uid="{00000000-0005-0000-0000-0000DF3A0000}"/>
    <cellStyle name="Väljund 6 4 2" xfId="25613" xr:uid="{0FA6A95B-81E1-4F32-BDF2-3677AB2F9AC6}"/>
    <cellStyle name="Väljund 6 5" xfId="25608" xr:uid="{E5955EFA-B5B5-4839-B5B8-545AC143D75A}"/>
    <cellStyle name="Väljund 7" xfId="14481" xr:uid="{00000000-0005-0000-0000-0000E03A0000}"/>
    <cellStyle name="Väljund 7 2" xfId="14482" xr:uid="{00000000-0005-0000-0000-0000E13A0000}"/>
    <cellStyle name="Väljund 7 2 2" xfId="14483" xr:uid="{00000000-0005-0000-0000-0000E23A0000}"/>
    <cellStyle name="Väljund 7 2 2 2" xfId="25616" xr:uid="{54FBB83C-FBA1-4FA7-83A4-D1DA9567EB04}"/>
    <cellStyle name="Väljund 7 2 3" xfId="14484" xr:uid="{00000000-0005-0000-0000-0000E33A0000}"/>
    <cellStyle name="Väljund 7 2 3 2" xfId="25617" xr:uid="{178E5AB3-B52F-440B-919A-B57EE93E4D7F}"/>
    <cellStyle name="Väljund 7 2 4" xfId="25615" xr:uid="{D8CFACD7-A644-4D4F-9CA7-1A05126B9F94}"/>
    <cellStyle name="Väljund 7 3" xfId="14485" xr:uid="{00000000-0005-0000-0000-0000E43A0000}"/>
    <cellStyle name="Väljund 7 3 2" xfId="25618" xr:uid="{A823FC20-8CE9-4453-A3BC-32908C6EDF8E}"/>
    <cellStyle name="Väljund 7 4" xfId="14486" xr:uid="{00000000-0005-0000-0000-0000E53A0000}"/>
    <cellStyle name="Väljund 7 4 2" xfId="25619" xr:uid="{84D31659-FD78-46E4-98A0-37215A3A16DD}"/>
    <cellStyle name="Väljund 7 5" xfId="25614" xr:uid="{6F29B977-35CB-42F1-97C6-D61E5C74BC15}"/>
    <cellStyle name="Väljund 8" xfId="14487" xr:uid="{00000000-0005-0000-0000-0000E63A0000}"/>
    <cellStyle name="Väljund 8 2" xfId="14488" xr:uid="{00000000-0005-0000-0000-0000E73A0000}"/>
    <cellStyle name="Väljund 8 2 2" xfId="14489" xr:uid="{00000000-0005-0000-0000-0000E83A0000}"/>
    <cellStyle name="Väljund 8 2 2 2" xfId="25622" xr:uid="{40EA4A91-0F7B-4E03-A2EE-017B2EDA95C4}"/>
    <cellStyle name="Väljund 8 2 3" xfId="14490" xr:uid="{00000000-0005-0000-0000-0000E93A0000}"/>
    <cellStyle name="Väljund 8 2 3 2" xfId="25623" xr:uid="{773A7F00-E475-4C8E-A87E-ADFE65BB4C13}"/>
    <cellStyle name="Väljund 8 2 4" xfId="25621" xr:uid="{2B65AFF4-B0F0-4574-838F-B75E79D90BEA}"/>
    <cellStyle name="Väljund 8 3" xfId="14491" xr:uid="{00000000-0005-0000-0000-0000EA3A0000}"/>
    <cellStyle name="Väljund 8 3 2" xfId="25624" xr:uid="{47778CFD-F2B9-4B07-BCE9-13B6024AA078}"/>
    <cellStyle name="Väljund 8 4" xfId="14492" xr:uid="{00000000-0005-0000-0000-0000EB3A0000}"/>
    <cellStyle name="Väljund 8 4 2" xfId="25625" xr:uid="{7AA0FFCF-D3C4-4852-9064-A4C373C64160}"/>
    <cellStyle name="Väljund 8 5" xfId="25620" xr:uid="{4BC902B2-75F5-4053-AE64-775CDA6E22F6}"/>
    <cellStyle name="Väljund 9" xfId="14493" xr:uid="{00000000-0005-0000-0000-0000EC3A0000}"/>
    <cellStyle name="Väljund 9 2" xfId="14494" xr:uid="{00000000-0005-0000-0000-0000ED3A0000}"/>
    <cellStyle name="Väljund 9 2 2" xfId="14495" xr:uid="{00000000-0005-0000-0000-0000EE3A0000}"/>
    <cellStyle name="Väljund 9 2 2 2" xfId="25628" xr:uid="{FA102BF3-8A90-47E7-B905-6822C6843F4A}"/>
    <cellStyle name="Väljund 9 2 3" xfId="14496" xr:uid="{00000000-0005-0000-0000-0000EF3A0000}"/>
    <cellStyle name="Väljund 9 2 3 2" xfId="25629" xr:uid="{BA5A1F57-06FA-4DE8-95FB-B29DDB623EDB}"/>
    <cellStyle name="Väljund 9 2 4" xfId="25627" xr:uid="{F9B8FE57-7FD5-4A38-A8C0-76E73B5D38D0}"/>
    <cellStyle name="Väljund 9 3" xfId="14497" xr:uid="{00000000-0005-0000-0000-0000F03A0000}"/>
    <cellStyle name="Väljund 9 3 2" xfId="25630" xr:uid="{A87F1A7C-7499-41AA-BCC1-B824E3E56254}"/>
    <cellStyle name="Väljund 9 4" xfId="14498" xr:uid="{00000000-0005-0000-0000-0000F13A0000}"/>
    <cellStyle name="Väljund 9 4 2" xfId="25631" xr:uid="{3480D1A5-9C16-498F-8F9E-BCC90B807D1B}"/>
    <cellStyle name="Väljund 9 5" xfId="25626" xr:uid="{02DF669A-E693-4D6A-918B-73C66E10B474}"/>
    <cellStyle name="Warnender Text" xfId="14531" xr:uid="{00000000-0005-0000-0000-0000F23A0000}"/>
    <cellStyle name="Warning Text 2" xfId="14533" xr:uid="{00000000-0005-0000-0000-0000F33A0000}"/>
    <cellStyle name="WingDings" xfId="14534" xr:uid="{00000000-0005-0000-0000-0000F43A0000}"/>
    <cellStyle name="WingDings 2" xfId="14535" xr:uid="{00000000-0005-0000-0000-0000F53A0000}"/>
    <cellStyle name="WIP" xfId="14536" xr:uid="{00000000-0005-0000-0000-0000F63A0000}"/>
    <cellStyle name="WIP 2" xfId="14537" xr:uid="{00000000-0005-0000-0000-0000F73A0000}"/>
    <cellStyle name="WIP 3" xfId="14538" xr:uid="{00000000-0005-0000-0000-0000F83A0000}"/>
    <cellStyle name="Währung [0]_aM120029" xfId="14529" xr:uid="{00000000-0005-0000-0000-0000F93A0000}"/>
    <cellStyle name="Währung_aM120029" xfId="14530" xr:uid="{00000000-0005-0000-0000-0000FA3A0000}"/>
    <cellStyle name="Überschrift" xfId="14294" xr:uid="{00000000-0005-0000-0000-0000FB3A0000}"/>
    <cellStyle name="Überschrift 1" xfId="14295" xr:uid="{00000000-0005-0000-0000-0000FC3A0000}"/>
    <cellStyle name="Überschrift 2" xfId="14296" xr:uid="{00000000-0005-0000-0000-0000FD3A0000}"/>
    <cellStyle name="Überschrift 3" xfId="14297" xr:uid="{00000000-0005-0000-0000-0000FE3A0000}"/>
    <cellStyle name="Überschrift 4" xfId="14298" xr:uid="{00000000-0005-0000-0000-0000FF3A0000}"/>
    <cellStyle name="Überschrift_CRCO_macros" xfId="14299" xr:uid="{00000000-0005-0000-0000-0000003B0000}"/>
    <cellStyle name="Year" xfId="14539" xr:uid="{00000000-0005-0000-0000-0000013B0000}"/>
    <cellStyle name="yearformat" xfId="14540" xr:uid="{00000000-0005-0000-0000-0000023B0000}"/>
    <cellStyle name="YearHeader" xfId="14541" xr:uid="{00000000-0005-0000-0000-0000033B0000}"/>
    <cellStyle name="YearHeader 2" xfId="25641" xr:uid="{AD7C7946-9B8A-4DB5-9351-E8D1073CA241}"/>
    <cellStyle name="Zelle überprüfen" xfId="14542" xr:uid="{00000000-0005-0000-0000-0000043B0000}"/>
    <cellStyle name="Złe" xfId="14543" xr:uid="{00000000-0005-0000-0000-0000053B0000}"/>
    <cellStyle name="Złe 2" xfId="14544" xr:uid="{00000000-0005-0000-0000-0000063B0000}"/>
    <cellStyle name="Zvýraznění 1" xfId="14545" xr:uid="{00000000-0005-0000-0000-0000073B0000}"/>
    <cellStyle name="Zvýraznění 2" xfId="14546" xr:uid="{00000000-0005-0000-0000-0000083B0000}"/>
    <cellStyle name="Zvýraznění 3" xfId="14547" xr:uid="{00000000-0005-0000-0000-0000093B0000}"/>
    <cellStyle name="Zvýraznění 4" xfId="14548" xr:uid="{00000000-0005-0000-0000-00000A3B0000}"/>
    <cellStyle name="Zvýraznění 5" xfId="14549" xr:uid="{00000000-0005-0000-0000-00000B3B0000}"/>
    <cellStyle name="Zvýraznění 6" xfId="14550" xr:uid="{00000000-0005-0000-0000-00000C3B0000}"/>
    <cellStyle name="Összesen 2" xfId="7873" xr:uid="{00000000-0005-0000-0000-00000D3B0000}"/>
    <cellStyle name="Összesen 2 2" xfId="7874" xr:uid="{00000000-0005-0000-0000-00000E3B0000}"/>
    <cellStyle name="Összesen 2 2 2" xfId="19619" xr:uid="{BE7DFE01-563A-4336-9676-3FB39C290D15}"/>
    <cellStyle name="Összesen 2 3" xfId="7875" xr:uid="{00000000-0005-0000-0000-00000F3B0000}"/>
    <cellStyle name="Összesen 2 3 2" xfId="19620" xr:uid="{E04A40EE-EECC-43F4-AF7A-C3F1A2590C99}"/>
    <cellStyle name="Összesen 2 4" xfId="15178" xr:uid="{00000000-0005-0000-0000-0000103B0000}"/>
    <cellStyle name="Összesen 2 4 2" xfId="25871" xr:uid="{ADE45CEB-A3A0-4C94-9CA3-F2D33D687223}"/>
    <cellStyle name="Összesen 2 5" xfId="19618" xr:uid="{BC2B80E3-45B4-4C6F-9883-5B87B9DDED6F}"/>
    <cellStyle name="Акцент1" xfId="14551" xr:uid="{00000000-0005-0000-0000-0000113B0000}"/>
    <cellStyle name="Акцент1 2" xfId="14552" xr:uid="{00000000-0005-0000-0000-0000123B0000}"/>
    <cellStyle name="Акцент1 3" xfId="14553" xr:uid="{00000000-0005-0000-0000-0000133B0000}"/>
    <cellStyle name="Акцент2" xfId="14554" xr:uid="{00000000-0005-0000-0000-0000143B0000}"/>
    <cellStyle name="Акцент2 2" xfId="14555" xr:uid="{00000000-0005-0000-0000-0000153B0000}"/>
    <cellStyle name="Акцент2 3" xfId="14556" xr:uid="{00000000-0005-0000-0000-0000163B0000}"/>
    <cellStyle name="Акцент3" xfId="14557" xr:uid="{00000000-0005-0000-0000-0000173B0000}"/>
    <cellStyle name="Акцент3 2" xfId="14558" xr:uid="{00000000-0005-0000-0000-0000183B0000}"/>
    <cellStyle name="Акцент3 3" xfId="14559" xr:uid="{00000000-0005-0000-0000-0000193B0000}"/>
    <cellStyle name="Акцент4" xfId="14560" xr:uid="{00000000-0005-0000-0000-00001A3B0000}"/>
    <cellStyle name="Акцент4 2" xfId="14561" xr:uid="{00000000-0005-0000-0000-00001B3B0000}"/>
    <cellStyle name="Акцент4 3" xfId="14562" xr:uid="{00000000-0005-0000-0000-00001C3B0000}"/>
    <cellStyle name="Акцент5" xfId="14563" xr:uid="{00000000-0005-0000-0000-00001D3B0000}"/>
    <cellStyle name="Акцент5 2" xfId="14564" xr:uid="{00000000-0005-0000-0000-00001E3B0000}"/>
    <cellStyle name="Акцент5 3" xfId="14565" xr:uid="{00000000-0005-0000-0000-00001F3B0000}"/>
    <cellStyle name="Акцент6" xfId="14566" xr:uid="{00000000-0005-0000-0000-0000203B0000}"/>
    <cellStyle name="Акцент6 2" xfId="14567" xr:uid="{00000000-0005-0000-0000-0000213B0000}"/>
    <cellStyle name="Акцент6 3" xfId="14568" xr:uid="{00000000-0005-0000-0000-0000223B0000}"/>
    <cellStyle name="Ввод " xfId="14569" xr:uid="{00000000-0005-0000-0000-0000233B0000}"/>
    <cellStyle name="Ввод  2" xfId="14570" xr:uid="{00000000-0005-0000-0000-0000243B0000}"/>
    <cellStyle name="Ввод  2 2" xfId="14571" xr:uid="{00000000-0005-0000-0000-0000253B0000}"/>
    <cellStyle name="Ввод  2 2 2" xfId="25644" xr:uid="{17564989-D1C9-4ECB-AE7D-46D6695DC066}"/>
    <cellStyle name="Ввод  2 3" xfId="25643" xr:uid="{580C32D6-F134-4505-AC10-1B2F3B0F631E}"/>
    <cellStyle name="Ввод  3" xfId="14572" xr:uid="{00000000-0005-0000-0000-0000263B0000}"/>
    <cellStyle name="Ввод  3 2" xfId="14573" xr:uid="{00000000-0005-0000-0000-0000273B0000}"/>
    <cellStyle name="Ввод  3 2 2" xfId="25646" xr:uid="{AEF97389-85EC-4F2B-A83A-2864CB783D0E}"/>
    <cellStyle name="Ввод  3 3" xfId="25645" xr:uid="{F33C25B0-F8E9-4EFE-965F-6537B5E72262}"/>
    <cellStyle name="Ввод  4" xfId="14574" xr:uid="{00000000-0005-0000-0000-0000283B0000}"/>
    <cellStyle name="Ввод  4 2" xfId="25647" xr:uid="{3B5DE213-28A0-433B-8AFD-A9FEAEEE438E}"/>
    <cellStyle name="Ввод  5" xfId="14575" xr:uid="{00000000-0005-0000-0000-0000293B0000}"/>
    <cellStyle name="Ввод  5 2" xfId="25648" xr:uid="{FA14C7D0-0C44-4990-ABEB-FAFB43CC8E12}"/>
    <cellStyle name="Ввод  6" xfId="25642" xr:uid="{497C3D8C-0B04-4EF5-9226-B2A833D517CB}"/>
    <cellStyle name="Вывод" xfId="14576" xr:uid="{00000000-0005-0000-0000-00002A3B0000}"/>
    <cellStyle name="Вывод 2" xfId="14577" xr:uid="{00000000-0005-0000-0000-00002B3B0000}"/>
    <cellStyle name="Вывод 2 2" xfId="14578" xr:uid="{00000000-0005-0000-0000-00002C3B0000}"/>
    <cellStyle name="Вывод 2 2 2" xfId="25651" xr:uid="{11C445E4-14E7-4506-9C9E-E9F8AA9324A6}"/>
    <cellStyle name="Вывод 2 3" xfId="25650" xr:uid="{BF3C759F-AFA9-484C-BBC6-E8C0CFEE5C88}"/>
    <cellStyle name="Вывод 3" xfId="14579" xr:uid="{00000000-0005-0000-0000-00002D3B0000}"/>
    <cellStyle name="Вывод 3 2" xfId="14580" xr:uid="{00000000-0005-0000-0000-00002E3B0000}"/>
    <cellStyle name="Вывод 3 2 2" xfId="25653" xr:uid="{E9C8FF70-1790-4DC3-AFEB-42D8838AC2D9}"/>
    <cellStyle name="Вывод 3 3" xfId="25652" xr:uid="{0660EC9C-A26C-4D97-8546-9B96706FFFEC}"/>
    <cellStyle name="Вывод 4" xfId="14581" xr:uid="{00000000-0005-0000-0000-00002F3B0000}"/>
    <cellStyle name="Вывод 4 2" xfId="25654" xr:uid="{1A713514-9160-4D7F-BAD0-87BD95F9BC9B}"/>
    <cellStyle name="Вывод 5" xfId="14582" xr:uid="{00000000-0005-0000-0000-0000303B0000}"/>
    <cellStyle name="Вывод 5 2" xfId="25655" xr:uid="{A4F34ACE-5878-464B-BCF5-86A1C5F7B649}"/>
    <cellStyle name="Вывод 6" xfId="25649" xr:uid="{9967020F-8F2D-40BF-9263-B0F498E863A1}"/>
    <cellStyle name="Вычисление" xfId="14583" xr:uid="{00000000-0005-0000-0000-0000313B0000}"/>
    <cellStyle name="Вычисление 2" xfId="14584" xr:uid="{00000000-0005-0000-0000-0000323B0000}"/>
    <cellStyle name="Вычисление 2 2" xfId="14585" xr:uid="{00000000-0005-0000-0000-0000333B0000}"/>
    <cellStyle name="Вычисление 2 2 2" xfId="25658" xr:uid="{DF7B514C-5F17-4E37-B918-44F902333307}"/>
    <cellStyle name="Вычисление 2 3" xfId="25657" xr:uid="{C0F671DD-83CC-4145-8CCD-425E0C052751}"/>
    <cellStyle name="Вычисление 3" xfId="14586" xr:uid="{00000000-0005-0000-0000-0000343B0000}"/>
    <cellStyle name="Вычисление 3 2" xfId="14587" xr:uid="{00000000-0005-0000-0000-0000353B0000}"/>
    <cellStyle name="Вычисление 3 2 2" xfId="25660" xr:uid="{7E6DCA9D-EAB5-4E73-9FF0-FACE7B0BC193}"/>
    <cellStyle name="Вычисление 3 3" xfId="25659" xr:uid="{B33FF0E3-D1CC-40E6-A2F7-7AB6FAAC481F}"/>
    <cellStyle name="Вычисление 4" xfId="14588" xr:uid="{00000000-0005-0000-0000-0000363B0000}"/>
    <cellStyle name="Вычисление 4 2" xfId="25661" xr:uid="{2F082193-6ED3-4B9A-B651-6F0337A1FBCE}"/>
    <cellStyle name="Вычисление 5" xfId="14589" xr:uid="{00000000-0005-0000-0000-0000373B0000}"/>
    <cellStyle name="Вычисление 5 2" xfId="25662" xr:uid="{A42D4591-D91D-469D-A250-79B456DA34C3}"/>
    <cellStyle name="Вычисление 6" xfId="25656" xr:uid="{CA1BED8F-FB92-4E40-A6D2-9FED23ACFCBD}"/>
    <cellStyle name="Заголовок 1" xfId="14590" xr:uid="{00000000-0005-0000-0000-0000383B0000}"/>
    <cellStyle name="Заголовок 2" xfId="14591" xr:uid="{00000000-0005-0000-0000-0000393B0000}"/>
    <cellStyle name="Заголовок 3" xfId="14592" xr:uid="{00000000-0005-0000-0000-00003A3B0000}"/>
    <cellStyle name="Заголовок 4" xfId="14593" xr:uid="{00000000-0005-0000-0000-00003B3B0000}"/>
    <cellStyle name="Итог" xfId="14594" xr:uid="{00000000-0005-0000-0000-00003C3B0000}"/>
    <cellStyle name="Итог 2" xfId="14595" xr:uid="{00000000-0005-0000-0000-00003D3B0000}"/>
    <cellStyle name="Итог 2 2" xfId="14596" xr:uid="{00000000-0005-0000-0000-00003E3B0000}"/>
    <cellStyle name="Итог 2 2 2" xfId="25665" xr:uid="{D735E072-C851-4D4C-AEC5-DB6581EFE183}"/>
    <cellStyle name="Итог 2 3" xfId="25664" xr:uid="{6263C15E-F1CB-4BDF-9B48-41269D7B19D1}"/>
    <cellStyle name="Итог 3" xfId="14597" xr:uid="{00000000-0005-0000-0000-00003F3B0000}"/>
    <cellStyle name="Итог 3 2" xfId="25666" xr:uid="{97E4956B-7F59-4B96-B3EB-85B796320FF2}"/>
    <cellStyle name="Итог 4" xfId="14598" xr:uid="{00000000-0005-0000-0000-0000403B0000}"/>
    <cellStyle name="Итог 4 2" xfId="25667" xr:uid="{45A1509A-A552-4245-B3D6-8FB1B9461AB0}"/>
    <cellStyle name="Итог 5" xfId="14599" xr:uid="{00000000-0005-0000-0000-0000413B0000}"/>
    <cellStyle name="Итог 5 2" xfId="25668" xr:uid="{DBDF025E-864A-414D-ACE7-6277E4ACDDF9}"/>
    <cellStyle name="Итог 6" xfId="25663" xr:uid="{19067769-0001-4F56-9A34-B5312FD1CF45}"/>
    <cellStyle name="Контрольная ячейка" xfId="14600" xr:uid="{00000000-0005-0000-0000-0000423B0000}"/>
    <cellStyle name="Контрольная ячейка 2" xfId="14601" xr:uid="{00000000-0005-0000-0000-0000433B0000}"/>
    <cellStyle name="Контрольная ячейка 3" xfId="14602" xr:uid="{00000000-0005-0000-0000-0000443B0000}"/>
    <cellStyle name="Название" xfId="14603" xr:uid="{00000000-0005-0000-0000-0000453B0000}"/>
    <cellStyle name="Название 2" xfId="14604" xr:uid="{00000000-0005-0000-0000-0000463B0000}"/>
    <cellStyle name="Название 3" xfId="14605" xr:uid="{00000000-0005-0000-0000-0000473B0000}"/>
    <cellStyle name="Нейтральный" xfId="14606" xr:uid="{00000000-0005-0000-0000-0000483B0000}"/>
    <cellStyle name="Нейтральный 2" xfId="14607" xr:uid="{00000000-0005-0000-0000-0000493B0000}"/>
    <cellStyle name="Нейтральный 3" xfId="14608" xr:uid="{00000000-0005-0000-0000-00004A3B0000}"/>
    <cellStyle name="Плохой" xfId="14609" xr:uid="{00000000-0005-0000-0000-00004B3B0000}"/>
    <cellStyle name="Плохой 2" xfId="14610" xr:uid="{00000000-0005-0000-0000-00004C3B0000}"/>
    <cellStyle name="Плохой 3" xfId="14611" xr:uid="{00000000-0005-0000-0000-00004D3B0000}"/>
    <cellStyle name="Пояснение" xfId="14612" xr:uid="{00000000-0005-0000-0000-00004E3B0000}"/>
    <cellStyle name="Пояснение 2" xfId="14613" xr:uid="{00000000-0005-0000-0000-00004F3B0000}"/>
    <cellStyle name="Пояснение 3" xfId="14614" xr:uid="{00000000-0005-0000-0000-0000503B0000}"/>
    <cellStyle name="Примечание" xfId="14615" xr:uid="{00000000-0005-0000-0000-0000513B0000}"/>
    <cellStyle name="Примечание 2" xfId="14616" xr:uid="{00000000-0005-0000-0000-0000523B0000}"/>
    <cellStyle name="Примечание 2 2" xfId="14617" xr:uid="{00000000-0005-0000-0000-0000533B0000}"/>
    <cellStyle name="Примечание 2 2 2" xfId="25671" xr:uid="{021EB44F-05A6-40AD-9C41-6CF3517BE8AA}"/>
    <cellStyle name="Примечание 2 3" xfId="25670" xr:uid="{903F0AE9-33F6-44B3-B30A-DF2E5A8FA343}"/>
    <cellStyle name="Примечание 3" xfId="14618" xr:uid="{00000000-0005-0000-0000-0000543B0000}"/>
    <cellStyle name="Примечание 3 2" xfId="25672" xr:uid="{1A5BC3F5-D04B-4D7B-A533-C9863ABD0BA4}"/>
    <cellStyle name="Примечание 4" xfId="25669" xr:uid="{4B188FED-FCF1-4610-847C-4C1C09C34640}"/>
    <cellStyle name="Связанная ячейка" xfId="14619" xr:uid="{00000000-0005-0000-0000-0000553B0000}"/>
    <cellStyle name="Связанная ячейка 2" xfId="14620" xr:uid="{00000000-0005-0000-0000-0000563B0000}"/>
    <cellStyle name="Связанная ячейка 3" xfId="14621" xr:uid="{00000000-0005-0000-0000-0000573B0000}"/>
    <cellStyle name="Текст предупреждения" xfId="14622" xr:uid="{00000000-0005-0000-0000-0000583B0000}"/>
    <cellStyle name="Текст предупреждения 2" xfId="14623" xr:uid="{00000000-0005-0000-0000-0000593B0000}"/>
    <cellStyle name="Текст предупреждения 3" xfId="14624" xr:uid="{00000000-0005-0000-0000-00005A3B0000}"/>
    <cellStyle name="Хороший" xfId="14625" xr:uid="{00000000-0005-0000-0000-00005B3B0000}"/>
  </cellStyles>
  <dxfs count="1080">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3" defaultTableStyle="TableStyleMedium2" defaultPivotStyle="PivotStyleMedium9">
    <tableStyle name="PivotStyleLight16 2" table="0" count="11" xr9:uid="{00000000-0011-0000-FFFF-FFFF00000000}">
      <tableStyleElement type="headerRow" dxfId="1079"/>
      <tableStyleElement type="totalRow" dxfId="1078"/>
      <tableStyleElement type="firstRowStripe" dxfId="1077"/>
      <tableStyleElement type="firstColumnStripe" dxfId="1076"/>
      <tableStyleElement type="firstSubtotalColumn" dxfId="1075"/>
      <tableStyleElement type="firstSubtotalRow" dxfId="1074"/>
      <tableStyleElement type="secondSubtotalRow" dxfId="1073"/>
      <tableStyleElement type="firstRowSubheading" dxfId="1072"/>
      <tableStyleElement type="secondRowSubheading" dxfId="1071"/>
      <tableStyleElement type="pageFieldLabels" dxfId="1070"/>
      <tableStyleElement type="pageFieldValues" dxfId="1069"/>
    </tableStyle>
    <tableStyle name="PivotStyleLight16 3" table="0" count="11" xr9:uid="{00000000-0011-0000-FFFF-FFFF01000000}">
      <tableStyleElement type="headerRow" dxfId="1068"/>
      <tableStyleElement type="totalRow" dxfId="1067"/>
      <tableStyleElement type="firstRowStripe" dxfId="1066"/>
      <tableStyleElement type="firstColumnStripe" dxfId="1065"/>
      <tableStyleElement type="firstSubtotalColumn" dxfId="1064"/>
      <tableStyleElement type="firstSubtotalRow" dxfId="1063"/>
      <tableStyleElement type="secondSubtotalRow" dxfId="1062"/>
      <tableStyleElement type="firstRowSubheading" dxfId="1061"/>
      <tableStyleElement type="secondRowSubheading" dxfId="1060"/>
      <tableStyleElement type="pageFieldLabels" dxfId="1059"/>
      <tableStyleElement type="pageFieldValues" dxfId="1058"/>
    </tableStyle>
    <tableStyle name="PivotStyleLight16 4" table="0" count="11" xr9:uid="{00000000-0011-0000-FFFF-FFFF02000000}">
      <tableStyleElement type="headerRow" dxfId="1057"/>
      <tableStyleElement type="totalRow" dxfId="1056"/>
      <tableStyleElement type="firstRowStripe" dxfId="1055"/>
      <tableStyleElement type="firstColumnStripe" dxfId="1054"/>
      <tableStyleElement type="firstSubtotalColumn" dxfId="1053"/>
      <tableStyleElement type="firstSubtotalRow" dxfId="1052"/>
      <tableStyleElement type="secondSubtotalRow" dxfId="1051"/>
      <tableStyleElement type="firstRowSubheading" dxfId="1050"/>
      <tableStyleElement type="secondRowSubheading" dxfId="1049"/>
      <tableStyleElement type="pageFieldLabels" dxfId="1048"/>
      <tableStyleElement type="pageFieldValues" dxfId="104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rgb="FF92D050"/>
    <outlinePr summaryBelow="0"/>
    <pageSetUpPr fitToPage="1"/>
  </sheetPr>
  <dimension ref="A1:AC566"/>
  <sheetViews>
    <sheetView topLeftCell="A487" zoomScaleNormal="100" workbookViewId="0">
      <selection sqref="A1:C1"/>
    </sheetView>
  </sheetViews>
  <sheetFormatPr defaultColWidth="9.5703125" defaultRowHeight="15" outlineLevelRow="2"/>
  <cols>
    <col min="1" max="1" width="9.5703125" style="46" customWidth="1"/>
    <col min="2" max="2" width="5.85546875" style="47" bestFit="1" customWidth="1"/>
    <col min="3" max="3" width="80.42578125" style="3" customWidth="1"/>
    <col min="4" max="4" width="8.85546875" style="2" customWidth="1"/>
    <col min="5" max="12" width="12" style="2" hidden="1" customWidth="1"/>
    <col min="13" max="18" width="12" style="3" hidden="1" customWidth="1"/>
    <col min="19" max="19" width="2" style="3" customWidth="1"/>
    <col min="20" max="25" width="12" style="3" customWidth="1"/>
    <col min="26" max="16384" width="9.5703125" style="3"/>
  </cols>
  <sheetData>
    <row r="1" spans="1:29">
      <c r="A1" s="1266" t="s">
        <v>0</v>
      </c>
      <c r="B1" s="1266"/>
      <c r="C1" s="1266"/>
    </row>
    <row r="2" spans="1:29">
      <c r="A2" s="1267" t="b">
        <v>1</v>
      </c>
      <c r="B2" s="1267"/>
      <c r="C2" s="4" t="s">
        <v>1</v>
      </c>
    </row>
    <row r="3" spans="1:29">
      <c r="A3" s="1268" t="b">
        <v>1</v>
      </c>
      <c r="B3" s="1268"/>
      <c r="C3" s="4" t="s">
        <v>2</v>
      </c>
    </row>
    <row r="4" spans="1:29">
      <c r="A4" s="1269" t="b">
        <v>0</v>
      </c>
      <c r="B4" s="1269"/>
      <c r="C4" s="4" t="s">
        <v>3</v>
      </c>
    </row>
    <row r="5" spans="1:29">
      <c r="A5" s="1268" t="b">
        <v>0</v>
      </c>
      <c r="B5" s="1268"/>
      <c r="C5" s="4" t="s">
        <v>4</v>
      </c>
    </row>
    <row r="6" spans="1:29">
      <c r="A6" s="1265" t="s">
        <v>5</v>
      </c>
      <c r="B6" s="1265"/>
      <c r="C6" s="4" t="s">
        <v>6</v>
      </c>
    </row>
    <row r="7" spans="1:29">
      <c r="A7" s="1273" t="s">
        <v>7</v>
      </c>
      <c r="B7" s="1273"/>
      <c r="C7" s="4" t="s">
        <v>8</v>
      </c>
    </row>
    <row r="8" spans="1:29" ht="14.45" customHeight="1">
      <c r="A8" s="627"/>
      <c r="B8" s="628"/>
      <c r="C8" s="629"/>
      <c r="D8" s="630"/>
      <c r="E8" s="630"/>
      <c r="F8" s="630"/>
      <c r="G8" s="630"/>
      <c r="H8" s="630"/>
      <c r="I8" s="630"/>
      <c r="J8" s="630"/>
      <c r="K8" s="630"/>
      <c r="L8" s="630"/>
      <c r="M8" s="630"/>
      <c r="N8" s="630"/>
      <c r="O8" s="630"/>
      <c r="P8" s="630"/>
      <c r="Q8" s="630"/>
      <c r="R8" s="630"/>
      <c r="S8" s="630"/>
      <c r="T8" s="630"/>
      <c r="U8" s="630"/>
      <c r="V8" s="630"/>
      <c r="W8" s="630"/>
      <c r="X8" s="630"/>
      <c r="Y8" s="630"/>
    </row>
    <row r="9" spans="1:29" ht="24">
      <c r="A9" s="1274" t="s">
        <v>11</v>
      </c>
      <c r="B9" s="1274"/>
      <c r="C9" s="1274"/>
      <c r="D9" s="5" t="s">
        <v>12</v>
      </c>
      <c r="E9" s="1275" t="s">
        <v>9</v>
      </c>
      <c r="F9" s="1276"/>
      <c r="G9" s="1276"/>
      <c r="H9" s="1276"/>
      <c r="I9" s="1276"/>
      <c r="J9" s="1276"/>
      <c r="K9" s="1276"/>
      <c r="L9" s="1276"/>
      <c r="M9" s="1277" t="s">
        <v>10</v>
      </c>
      <c r="N9" s="1277"/>
      <c r="O9" s="1277"/>
      <c r="P9" s="1277"/>
      <c r="Q9" s="1277"/>
      <c r="R9" s="1277"/>
      <c r="T9" s="1277" t="s">
        <v>9</v>
      </c>
      <c r="U9" s="1277"/>
      <c r="V9" s="1277"/>
      <c r="W9" s="1277"/>
      <c r="X9" s="1277"/>
      <c r="Y9" s="1277"/>
    </row>
    <row r="10" spans="1:29" s="10" customFormat="1" ht="21" customHeight="1">
      <c r="A10" s="6" t="s">
        <v>13</v>
      </c>
      <c r="B10" s="7" t="s">
        <v>14</v>
      </c>
      <c r="C10" s="8" t="s">
        <v>15</v>
      </c>
      <c r="D10" s="9"/>
      <c r="E10" s="631">
        <v>2012</v>
      </c>
      <c r="F10" s="631">
        <v>2013</v>
      </c>
      <c r="G10" s="631">
        <v>2014</v>
      </c>
      <c r="H10" s="631">
        <v>2015</v>
      </c>
      <c r="I10" s="631">
        <v>2016</v>
      </c>
      <c r="J10" s="631">
        <v>2017</v>
      </c>
      <c r="K10" s="631">
        <v>2018</v>
      </c>
      <c r="L10" s="631">
        <v>2019</v>
      </c>
      <c r="M10" s="631">
        <v>2020</v>
      </c>
      <c r="N10" s="631">
        <v>2021</v>
      </c>
      <c r="O10" s="631" t="s">
        <v>514</v>
      </c>
      <c r="P10" s="631">
        <v>2022</v>
      </c>
      <c r="Q10" s="631">
        <v>2023</v>
      </c>
      <c r="R10" s="631">
        <v>2024</v>
      </c>
      <c r="S10" s="632"/>
      <c r="T10" s="631">
        <v>2020</v>
      </c>
      <c r="U10" s="631">
        <v>2021</v>
      </c>
      <c r="V10" s="631" t="s">
        <v>514</v>
      </c>
      <c r="W10" s="631">
        <v>2022</v>
      </c>
      <c r="X10" s="631">
        <v>2023</v>
      </c>
      <c r="Y10" s="631">
        <v>2024</v>
      </c>
      <c r="Z10" s="3"/>
    </row>
    <row r="11" spans="1:29" s="16" customFormat="1" ht="15" customHeight="1">
      <c r="A11" s="11" t="s">
        <v>16</v>
      </c>
      <c r="B11" s="12" t="s">
        <v>17</v>
      </c>
      <c r="C11" s="13" t="s">
        <v>18</v>
      </c>
      <c r="D11" s="14">
        <v>3</v>
      </c>
      <c r="E11" s="15" t="b">
        <f>ROUND('T1'!C61,$D$11)=ROUND('T1 ANSP'!C61+'T1 MET'!C61+'T1 NSA'!C61,$D$11)</f>
        <v>1</v>
      </c>
      <c r="F11" s="15" t="b">
        <f>ROUND('T1'!D61,$D$11)=ROUND('T1 ANSP'!D61+'T1 MET'!D61+'T1 NSA'!D61,$D$11)</f>
        <v>1</v>
      </c>
      <c r="G11" s="15" t="b">
        <f>ROUND('T1'!E61,$D$11)=ROUND('T1 ANSP'!E61+'T1 MET'!E61+'T1 NSA'!E61,$D$11)</f>
        <v>1</v>
      </c>
      <c r="H11" s="15" t="b">
        <f>ROUND('T1'!F61,$D$11)=ROUND('T1 ANSP'!F61+'T1 MET'!F61+'T1 NSA'!F61,$D$11)</f>
        <v>1</v>
      </c>
      <c r="I11" s="15" t="b">
        <f>ROUND('T1'!G61,$D$11)=ROUND('T1 ANSP'!G61+'T1 MET'!G61+'T1 NSA'!G61,$D$11)</f>
        <v>1</v>
      </c>
      <c r="J11" s="15" t="b">
        <f>ROUND('T1'!H61,$D$11)=ROUND('T1 ANSP'!H61+'T1 MET'!H61+'T1 NSA'!H61,$D$11)</f>
        <v>1</v>
      </c>
      <c r="K11" s="15" t="b">
        <f>ROUND('T1'!I61,$D$11)=ROUND('T1 ANSP'!I61+'T1 MET'!I61+'T1 NSA'!I61,$D$11)</f>
        <v>1</v>
      </c>
      <c r="L11" s="15" t="b">
        <f>ROUND('T1'!J61,$D$11)=ROUND('T1 ANSP'!J61+'T1 MET'!J61+'T1 NSA'!J61,$D$11)</f>
        <v>1</v>
      </c>
      <c r="M11" s="633" t="b">
        <f>ROUND('T1'!K61,$D$11)=ROUND('T1 ANSP'!K61+'T1 MET'!K61+'T1 NSA'!K61,$D$11)</f>
        <v>1</v>
      </c>
      <c r="N11" s="15" t="b">
        <f>ROUND('T1'!L61,$D$11)=ROUND('T1 ANSP'!L61+'T1 MET'!L61+'T1 NSA'!L61,$D$11)</f>
        <v>1</v>
      </c>
      <c r="O11" s="15" t="b">
        <f>ROUND('T1'!M61,$D$11)=ROUND('T1 ANSP'!M61+'T1 MET'!M61+'T1 NSA'!M61,$D$11)</f>
        <v>1</v>
      </c>
      <c r="P11" s="15" t="b">
        <f>ROUND('T1'!N61,$D$11)=ROUND('T1 ANSP'!N61+'T1 MET'!N61+'T1 NSA'!N61,$D$11)</f>
        <v>1</v>
      </c>
      <c r="Q11" s="15" t="b">
        <f>ROUND('T1'!O61,$D$11)=ROUND('T1 ANSP'!O61+'T1 MET'!O61+'T1 NSA'!O61,$D$11)</f>
        <v>1</v>
      </c>
      <c r="R11" s="634" t="b">
        <f>ROUND('T1'!P61,$D$11)=ROUND('T1 ANSP'!P61+'T1 MET'!P61+'T1 NSA'!P61,$D$11)</f>
        <v>1</v>
      </c>
      <c r="S11" s="3"/>
      <c r="T11" s="633" t="b">
        <f>ROUND('T1'!R61,$D$11)=ROUND('T1 ANSP'!R61+'T1 MET'!R61+'T1 NSA'!R61,$D$11)</f>
        <v>1</v>
      </c>
      <c r="U11" s="15" t="b">
        <f>ROUND('T1'!S61,$D$11)=ROUND('T1 ANSP'!S61+'T1 MET'!S61+'T1 NSA'!S61,$D$11)</f>
        <v>1</v>
      </c>
      <c r="V11" s="15" t="b">
        <f>ROUND('T1'!T61,$D$11)=ROUND('T1 ANSP'!T61+'T1 MET'!T61+'T1 NSA'!T61,$D$11)</f>
        <v>1</v>
      </c>
      <c r="W11" s="15" t="b">
        <f>ROUND('T1'!U61,$D$11)=ROUND('T1 ANSP'!U61+'T1 MET'!U61+'T1 NSA'!U61,$D$11)</f>
        <v>1</v>
      </c>
      <c r="X11" s="3"/>
      <c r="Y11" s="635"/>
      <c r="Z11" s="3"/>
    </row>
    <row r="12" spans="1:29" s="22" customFormat="1" ht="15" customHeight="1" outlineLevel="1">
      <c r="A12" s="17"/>
      <c r="B12" s="18"/>
      <c r="C12" s="19" t="s">
        <v>19</v>
      </c>
      <c r="D12" s="20"/>
      <c r="E12" s="412">
        <f>ROUND('T1'!C61,$D$11)</f>
        <v>43866.957000000002</v>
      </c>
      <c r="F12" s="412">
        <f>ROUND('T1'!D61,$D$11)</f>
        <v>43447.635999999999</v>
      </c>
      <c r="G12" s="412">
        <f>ROUND('T1'!E61,$D$11)</f>
        <v>43969.946000000004</v>
      </c>
      <c r="H12" s="412">
        <f>ROUND('T1'!F61,$D$11)</f>
        <v>44896.4</v>
      </c>
      <c r="I12" s="412">
        <f>ROUND('T1'!G61,$D$11)</f>
        <v>45347.269</v>
      </c>
      <c r="J12" s="412">
        <f>ROUND('T1'!H61,$D$11)</f>
        <v>42503.63</v>
      </c>
      <c r="K12" s="412">
        <f>ROUND('T1'!I61,$D$11)</f>
        <v>42365.048999999999</v>
      </c>
      <c r="L12" s="412">
        <f>ROUND('T1'!J61,$D$11)</f>
        <v>42772.707999999999</v>
      </c>
      <c r="M12" s="636">
        <f>ROUND('T1'!K61,$D$11)</f>
        <v>38213.955999999998</v>
      </c>
      <c r="N12" s="412">
        <f>ROUND('T1'!L61,$D$11)</f>
        <v>40643.337</v>
      </c>
      <c r="O12" s="412">
        <f>ROUND('T1'!M61,$D$11)</f>
        <v>78857.293000000005</v>
      </c>
      <c r="P12" s="412">
        <f>ROUND('T1'!N61,$D$11)</f>
        <v>45493.22</v>
      </c>
      <c r="Q12" s="412">
        <f>ROUND('T1'!O61,$D$11)</f>
        <v>47725.315999999999</v>
      </c>
      <c r="R12" s="637">
        <f>ROUND('T1'!P61,$D$11)</f>
        <v>50403.722000000002</v>
      </c>
      <c r="S12" s="3"/>
      <c r="T12" s="636">
        <f>ROUND('T1'!R61,$D$11)</f>
        <v>38213.955999999998</v>
      </c>
      <c r="U12" s="412">
        <f>ROUND('T1'!S61,$D$11)</f>
        <v>36959.358999999997</v>
      </c>
      <c r="V12" s="412">
        <f>ROUND('T1'!T61,$D$11)</f>
        <v>75173.315000000002</v>
      </c>
      <c r="W12" s="412">
        <f>ROUND('T1'!U61,$D$11)</f>
        <v>40298.357000000004</v>
      </c>
      <c r="X12" s="3"/>
      <c r="Y12" s="635"/>
      <c r="Z12" s="3"/>
    </row>
    <row r="13" spans="1:29" s="22" customFormat="1" ht="15" customHeight="1" outlineLevel="1">
      <c r="A13" s="17"/>
      <c r="B13" s="18"/>
      <c r="C13" s="19" t="s">
        <v>20</v>
      </c>
      <c r="D13" s="20"/>
      <c r="E13" s="412">
        <f>ROUND('T1 ANSP'!C61+'T1 MET'!C61+'T1 NSA'!C61,$D$11)</f>
        <v>43866.957000000002</v>
      </c>
      <c r="F13" s="412">
        <f>ROUND('T1 ANSP'!D61+'T1 MET'!D61+'T1 NSA'!D61,$D$11)</f>
        <v>43447.635999999999</v>
      </c>
      <c r="G13" s="412">
        <f>ROUND('T1 ANSP'!E61+'T1 MET'!E61+'T1 NSA'!E61,$D$11)</f>
        <v>43969.946000000004</v>
      </c>
      <c r="H13" s="412">
        <f>ROUND('T1 ANSP'!F61+'T1 MET'!F61+'T1 NSA'!F61,$D$11)</f>
        <v>44896.4</v>
      </c>
      <c r="I13" s="412">
        <f>ROUND('T1 ANSP'!G61+'T1 MET'!G61+'T1 NSA'!G61,$D$11)</f>
        <v>45347.269</v>
      </c>
      <c r="J13" s="412">
        <f>ROUND('T1 ANSP'!H61+'T1 MET'!H61+'T1 NSA'!H61,$D$11)</f>
        <v>42503.63</v>
      </c>
      <c r="K13" s="412">
        <f>ROUND('T1 ANSP'!I61+'T1 MET'!I61+'T1 NSA'!I61,$D$11)</f>
        <v>42365.048999999999</v>
      </c>
      <c r="L13" s="412">
        <f>ROUND('T1 ANSP'!J61+'T1 MET'!J61+'T1 NSA'!J61,$D$11)</f>
        <v>42772.707999999999</v>
      </c>
      <c r="M13" s="636">
        <f>ROUND('T1 ANSP'!K61+'T1 MET'!K61+'T1 NSA'!K61,$D$11)</f>
        <v>38213.955999999998</v>
      </c>
      <c r="N13" s="412">
        <f>ROUND('T1 ANSP'!L61+'T1 MET'!L61+'T1 NSA'!L61,$D$11)</f>
        <v>40643.337</v>
      </c>
      <c r="O13" s="412">
        <f>ROUND('T1 ANSP'!M61+'T1 MET'!M61+'T1 NSA'!M61,$D$11)</f>
        <v>78857.293000000005</v>
      </c>
      <c r="P13" s="412">
        <f>ROUND('T1 ANSP'!N61+'T1 MET'!N61+'T1 NSA'!N61,$D$11)</f>
        <v>45493.22</v>
      </c>
      <c r="Q13" s="412">
        <f>ROUND('T1 ANSP'!O61+'T1 MET'!O61+'T1 NSA'!O61,$D$11)</f>
        <v>47725.315999999999</v>
      </c>
      <c r="R13" s="637">
        <f>ROUND('T1 ANSP'!P61+'T1 MET'!P61+'T1 NSA'!P61,$D$11)</f>
        <v>50403.722000000002</v>
      </c>
      <c r="S13" s="3"/>
      <c r="T13" s="636">
        <f>ROUND('T1 ANSP'!R61+'T1 MET'!R61+'T1 NSA'!R61,$D$11)</f>
        <v>38213.955999999998</v>
      </c>
      <c r="U13" s="412">
        <f>ROUND('T1 ANSP'!S61+'T1 MET'!S61+'T1 NSA'!S61,$D$11)</f>
        <v>36959.358999999997</v>
      </c>
      <c r="V13" s="412">
        <f>ROUND('T1 ANSP'!T61+'T1 MET'!T61+'T1 NSA'!T61,$D$11)</f>
        <v>75173.315000000002</v>
      </c>
      <c r="W13" s="412">
        <f>ROUND('T1 ANSP'!U61+'T1 MET'!U61+'T1 NSA'!U61,$D$11)</f>
        <v>40298.357000000004</v>
      </c>
      <c r="X13" s="3"/>
      <c r="Y13" s="635"/>
      <c r="Z13" s="3"/>
    </row>
    <row r="14" spans="1:29" s="16" customFormat="1" ht="15" customHeight="1">
      <c r="A14" s="11" t="s">
        <v>21</v>
      </c>
      <c r="B14" s="12" t="s">
        <v>22</v>
      </c>
      <c r="C14" s="13" t="s">
        <v>23</v>
      </c>
      <c r="D14" s="14">
        <v>3</v>
      </c>
      <c r="E14" s="15" t="b">
        <f>ROUND('T1'!C18,$D$14)=ROUND(('T1'!C12+SUM('T1'!C14:C17)),$D$14)</f>
        <v>1</v>
      </c>
      <c r="F14" s="15" t="b">
        <f>ROUND('T1'!D18,$D$14)=ROUND(('T1'!D12+SUM('T1'!D14:D17)),$D$14)</f>
        <v>1</v>
      </c>
      <c r="G14" s="15" t="b">
        <f>ROUND('T1'!E18,$D$14)=ROUND(('T1'!E12+SUM('T1'!E14:E17)),$D$14)</f>
        <v>1</v>
      </c>
      <c r="H14" s="15" t="b">
        <f>ROUND('T1'!F18,$D$14)=ROUND(('T1'!F12+SUM('T1'!F14:F17)),$D$14)</f>
        <v>1</v>
      </c>
      <c r="I14" s="15" t="b">
        <f>ROUND('T1'!G18,$D$14)=ROUND(('T1'!G12+SUM('T1'!G14:G17)),$D$14)</f>
        <v>1</v>
      </c>
      <c r="J14" s="15" t="b">
        <f>ROUND('T1'!H18,$D$14)=ROUND(('T1'!H12+SUM('T1'!H14:H17)),$D$14)</f>
        <v>1</v>
      </c>
      <c r="K14" s="15" t="b">
        <f>ROUND('T1'!I18,$D$14)=ROUND(('T1'!I12+SUM('T1'!I14:I17)),$D$14)</f>
        <v>1</v>
      </c>
      <c r="L14" s="15" t="b">
        <f>ROUND('T1'!J18,$D$14)=ROUND(('T1'!J12+SUM('T1'!J14:J17)),$D$14)</f>
        <v>1</v>
      </c>
      <c r="M14" s="633" t="b">
        <f>ROUND('T1'!K18,$D$14)=ROUND(('T1'!K12+SUM('T1'!K14:K17)),$D$14)</f>
        <v>1</v>
      </c>
      <c r="N14" s="15" t="b">
        <f>ROUND('T1'!L18,$D$14)=ROUND(('T1'!L12+SUM('T1'!L14:L17)),$D$14)</f>
        <v>1</v>
      </c>
      <c r="O14" s="15" t="b">
        <f>ROUND('T1'!M18,$D$14)=ROUND(('T1'!M12+SUM('T1'!M14:M17)),$D$14)</f>
        <v>1</v>
      </c>
      <c r="P14" s="15" t="b">
        <f>ROUND('T1'!N18,$D$14)=ROUND(('T1'!N12+SUM('T1'!N14:N17)),$D$14)</f>
        <v>1</v>
      </c>
      <c r="Q14" s="15" t="b">
        <f>ROUND('T1'!O18,$D$14)=ROUND(('T1'!O12+SUM('T1'!O14:O17)),$D$14)</f>
        <v>1</v>
      </c>
      <c r="R14" s="634" t="b">
        <f>ROUND('T1'!P18,$D$14)=ROUND(('T1'!P12+SUM('T1'!P14:P17)),$D$14)</f>
        <v>1</v>
      </c>
      <c r="S14" s="3"/>
      <c r="T14" s="633" t="b">
        <f>ROUND('T1'!R18,$D$14)=ROUND(('T1'!R12+SUM('T1'!R14:R17)),$D$14)</f>
        <v>1</v>
      </c>
      <c r="U14" s="15" t="b">
        <f>ROUND('T1'!S18,$D$14)=ROUND(('T1'!S12+SUM('T1'!S14:S17)),$D$14)</f>
        <v>1</v>
      </c>
      <c r="V14" s="15" t="b">
        <f>ROUND('T1'!T18,$D$14)=ROUND(('T1'!T12+SUM('T1'!T14:T17)),$D$14)</f>
        <v>1</v>
      </c>
      <c r="W14" s="15" t="b">
        <f>ROUND('T1'!U18,$D$14)=ROUND(('T1'!U12+SUM('T1'!U14:U17)),$D$14)</f>
        <v>1</v>
      </c>
      <c r="X14" s="3"/>
      <c r="Y14" s="635"/>
      <c r="Z14" s="3"/>
    </row>
    <row r="15" spans="1:29" s="22" customFormat="1" ht="15" customHeight="1" outlineLevel="1">
      <c r="A15" s="17"/>
      <c r="B15" s="18"/>
      <c r="C15" s="19" t="s">
        <v>24</v>
      </c>
      <c r="D15" s="20"/>
      <c r="E15" s="412">
        <f>ROUND('T1'!C18,$D$14)</f>
        <v>44188.957000000002</v>
      </c>
      <c r="F15" s="412">
        <f>ROUND('T1'!D18,$D$14)</f>
        <v>43786.635999999999</v>
      </c>
      <c r="G15" s="412">
        <f>ROUND('T1'!E18,$D$14)</f>
        <v>44308.946000000004</v>
      </c>
      <c r="H15" s="412">
        <f>ROUND('T1'!F18,$D$14)</f>
        <v>45235.4</v>
      </c>
      <c r="I15" s="412">
        <f>ROUND('T1'!G18,$D$14)</f>
        <v>45686.269</v>
      </c>
      <c r="J15" s="412">
        <f>ROUND('T1'!H18,$D$14)</f>
        <v>42506.385000000002</v>
      </c>
      <c r="K15" s="412">
        <f>ROUND('T1'!I18,$D$14)</f>
        <v>42367.46</v>
      </c>
      <c r="L15" s="412">
        <f>ROUND('T1'!J18,$D$14)</f>
        <v>42774.707999999999</v>
      </c>
      <c r="M15" s="636">
        <f>ROUND('T1'!K18,$D$14)</f>
        <v>38215.955999999998</v>
      </c>
      <c r="N15" s="412">
        <f>ROUND('T1'!L18,$D$14)</f>
        <v>40645.337</v>
      </c>
      <c r="O15" s="412">
        <f>ROUND('T1'!M18,$D$14)</f>
        <v>78861.293000000005</v>
      </c>
      <c r="P15" s="412">
        <f>ROUND('T1'!N18,$D$14)</f>
        <v>45495.22</v>
      </c>
      <c r="Q15" s="412">
        <f>ROUND('T1'!O18,$D$14)</f>
        <v>47727.315999999999</v>
      </c>
      <c r="R15" s="637">
        <f>ROUND('T1'!P18,$D$14)</f>
        <v>50405.722000000002</v>
      </c>
      <c r="S15" s="3"/>
      <c r="T15" s="636">
        <f>ROUND('T1'!R18,$D$14)</f>
        <v>38215.955999999998</v>
      </c>
      <c r="U15" s="412">
        <f>ROUND('T1'!S18,$D$14)</f>
        <v>36961.358999999997</v>
      </c>
      <c r="V15" s="412">
        <f>ROUND('T1'!T18,$D$14)</f>
        <v>75177.315000000002</v>
      </c>
      <c r="W15" s="412">
        <f>ROUND('T1'!U18,$D$14)</f>
        <v>40300.357000000004</v>
      </c>
      <c r="X15" s="3"/>
      <c r="Y15" s="635"/>
      <c r="Z15" s="3"/>
      <c r="AA15" s="16"/>
      <c r="AB15" s="16"/>
      <c r="AC15" s="16"/>
    </row>
    <row r="16" spans="1:29" s="22" customFormat="1" ht="15" customHeight="1" outlineLevel="1">
      <c r="A16" s="17"/>
      <c r="B16" s="18"/>
      <c r="C16" s="19" t="s">
        <v>25</v>
      </c>
      <c r="D16" s="20"/>
      <c r="E16" s="412">
        <f>ROUND(('T1'!C12+SUM('T1'!C14:C17)),$D$14)</f>
        <v>44188.957000000002</v>
      </c>
      <c r="F16" s="412">
        <f>ROUND(('T1'!D12+SUM('T1'!D14:D17)),$D$14)</f>
        <v>43786.635999999999</v>
      </c>
      <c r="G16" s="412">
        <f>ROUND(('T1'!E12+SUM('T1'!E14:E17)),$D$14)</f>
        <v>44308.946000000004</v>
      </c>
      <c r="H16" s="412">
        <f>ROUND(('T1'!F12+SUM('T1'!F14:F17)),$D$14)</f>
        <v>45235.4</v>
      </c>
      <c r="I16" s="412">
        <f>ROUND(('T1'!G12+SUM('T1'!G14:G17)),$D$14)</f>
        <v>45686.269</v>
      </c>
      <c r="J16" s="412">
        <f>ROUND(('T1'!H12+SUM('T1'!H14:H17)),$D$14)</f>
        <v>42506.385000000002</v>
      </c>
      <c r="K16" s="412">
        <f>ROUND(('T1'!I12+SUM('T1'!I14:I17)),$D$14)</f>
        <v>42367.46</v>
      </c>
      <c r="L16" s="412">
        <f>ROUND(('T1'!J12+SUM('T1'!J14:J17)),$D$14)</f>
        <v>42774.707999999999</v>
      </c>
      <c r="M16" s="636">
        <f>ROUND(('T1'!K12+SUM('T1'!K14:K17)),$D$14)</f>
        <v>38215.955999999998</v>
      </c>
      <c r="N16" s="412">
        <f>ROUND(('T1'!L12+SUM('T1'!L14:L17)),$D$14)</f>
        <v>40645.337</v>
      </c>
      <c r="O16" s="412">
        <f>ROUND(('T1'!M12+SUM('T1'!M14:M17)),$D$14)</f>
        <v>78861.293000000005</v>
      </c>
      <c r="P16" s="412">
        <f>ROUND(('T1'!N12+SUM('T1'!N14:N17)),$D$14)</f>
        <v>45495.22</v>
      </c>
      <c r="Q16" s="412">
        <f>ROUND(('T1'!O12+SUM('T1'!O14:O17)),$D$14)</f>
        <v>47727.315999999999</v>
      </c>
      <c r="R16" s="637">
        <f>ROUND(('T1'!P12+SUM('T1'!P14:P17)),$D$14)</f>
        <v>50405.722000000002</v>
      </c>
      <c r="S16" s="3"/>
      <c r="T16" s="636">
        <f>ROUND(('T1'!R12+SUM('T1'!R14:R17)),$D$14)</f>
        <v>38215.955999999998</v>
      </c>
      <c r="U16" s="412">
        <f>ROUND(('T1'!S12+SUM('T1'!S14:S17)),$D$14)</f>
        <v>36961.358999999997</v>
      </c>
      <c r="V16" s="412">
        <f>ROUND(('T1'!T12+SUM('T1'!T14:T17)),$D$14)</f>
        <v>75177.315000000002</v>
      </c>
      <c r="W16" s="412">
        <f>ROUND(('T1'!U12+SUM('T1'!U14:U17)),$D$14)</f>
        <v>40300.357000000004</v>
      </c>
      <c r="X16" s="3"/>
      <c r="Y16" s="635"/>
      <c r="Z16" s="3"/>
      <c r="AA16" s="16"/>
      <c r="AB16" s="16"/>
      <c r="AC16" s="16"/>
    </row>
    <row r="17" spans="1:29" s="16" customFormat="1" ht="15" customHeight="1">
      <c r="A17" s="11" t="s">
        <v>26</v>
      </c>
      <c r="B17" s="12" t="s">
        <v>27</v>
      </c>
      <c r="C17" s="13" t="s">
        <v>28</v>
      </c>
      <c r="D17" s="14">
        <v>3</v>
      </c>
      <c r="E17" s="15" t="b">
        <f>ROUND('T1'!C31,$D$17)=ROUND(SUM('T1'!C22:C30),$D$17)</f>
        <v>1</v>
      </c>
      <c r="F17" s="15" t="b">
        <f>ROUND('T1'!D31,$D$17)=ROUND(SUM('T1'!D22:D30),$D$17)</f>
        <v>1</v>
      </c>
      <c r="G17" s="15" t="b">
        <f>ROUND('T1'!E31,$D$17)=ROUND(SUM('T1'!E22:E30),$D$17)</f>
        <v>1</v>
      </c>
      <c r="H17" s="15" t="b">
        <f>ROUND('T1'!F31,$D$17)=ROUND(SUM('T1'!F22:F30),$D$17)</f>
        <v>1</v>
      </c>
      <c r="I17" s="15" t="b">
        <f>ROUND('T1'!G31,$D$17)=ROUND(SUM('T1'!G22:G30),$D$17)</f>
        <v>1</v>
      </c>
      <c r="J17" s="15" t="b">
        <f>ROUND('T1'!H31,$D$17)=ROUND(SUM('T1'!H22:H30),$D$17)</f>
        <v>1</v>
      </c>
      <c r="K17" s="15" t="b">
        <f>ROUND('T1'!I31,$D$17)=ROUND(SUM('T1'!I22:I30),$D$17)</f>
        <v>1</v>
      </c>
      <c r="L17" s="15" t="b">
        <f>ROUND('T1'!J31,$D$17)=ROUND(SUM('T1'!J22:J30),$D$17)</f>
        <v>1</v>
      </c>
      <c r="M17" s="633" t="b">
        <f>ROUND('T1'!K31,$D$17)=ROUND(SUM('T1'!K22:K30),$D$17)</f>
        <v>1</v>
      </c>
      <c r="N17" s="15" t="b">
        <f>ROUND('T1'!L31,$D$17)=ROUND(SUM('T1'!L22:L30),$D$17)</f>
        <v>1</v>
      </c>
      <c r="O17" s="15" t="b">
        <f>ROUND('T1'!M31,$D$17)=ROUND(SUM('T1'!M22:M30),$D$17)</f>
        <v>1</v>
      </c>
      <c r="P17" s="15" t="b">
        <f>ROUND('T1'!N31,$D$17)=ROUND(SUM('T1'!N22:N30),$D$17)</f>
        <v>1</v>
      </c>
      <c r="Q17" s="15" t="b">
        <f>ROUND('T1'!O31,$D$17)=ROUND(SUM('T1'!O22:O30),$D$17)</f>
        <v>1</v>
      </c>
      <c r="R17" s="634" t="b">
        <f>ROUND('T1'!P31,$D$17)=ROUND(SUM('T1'!P22:P30),$D$17)</f>
        <v>1</v>
      </c>
      <c r="S17" s="3"/>
      <c r="T17" s="633" t="b">
        <f>ROUND('T1'!R31,$D$17)=ROUND(SUM('T1'!R22:R30),$D$17)</f>
        <v>1</v>
      </c>
      <c r="U17" s="15" t="b">
        <f>ROUND('T1'!S31,$D$17)=ROUND(SUM('T1'!S22:S30),$D$17)</f>
        <v>1</v>
      </c>
      <c r="V17" s="15" t="b">
        <f>ROUND('T1'!T31,$D$17)=ROUND(SUM('T1'!T22:T30),$D$17)</f>
        <v>1</v>
      </c>
      <c r="W17" s="15" t="b">
        <f>ROUND('T1'!U31,$D$17)=ROUND(SUM('T1'!U22:U30),$D$17)</f>
        <v>1</v>
      </c>
      <c r="X17" s="3"/>
      <c r="Y17" s="635"/>
      <c r="Z17" s="3"/>
    </row>
    <row r="18" spans="1:29" s="22" customFormat="1" ht="15" customHeight="1" outlineLevel="1">
      <c r="A18" s="17"/>
      <c r="B18" s="18"/>
      <c r="C18" s="19" t="s">
        <v>29</v>
      </c>
      <c r="D18" s="20"/>
      <c r="E18" s="412">
        <f>ROUND('T1'!C31,$D$17)</f>
        <v>44188.957000000002</v>
      </c>
      <c r="F18" s="412">
        <f>ROUND('T1'!D31,$D$17)</f>
        <v>43786.635999999999</v>
      </c>
      <c r="G18" s="412">
        <f>ROUND('T1'!E31,$D$17)</f>
        <v>44308.946000000004</v>
      </c>
      <c r="H18" s="412">
        <f>ROUND('T1'!F31,$D$17)</f>
        <v>45235.4</v>
      </c>
      <c r="I18" s="412">
        <f>ROUND('T1'!G31,$D$17)</f>
        <v>45686.269</v>
      </c>
      <c r="J18" s="412">
        <f>ROUND('T1'!H31,$D$17)</f>
        <v>42506.385000000002</v>
      </c>
      <c r="K18" s="412">
        <f>ROUND('T1'!I31,$D$17)</f>
        <v>42367.46</v>
      </c>
      <c r="L18" s="412">
        <f>ROUND('T1'!J31,$D$17)</f>
        <v>42774.707999999999</v>
      </c>
      <c r="M18" s="636">
        <f>ROUND('T1'!K31,$D$17)</f>
        <v>38215.955999999998</v>
      </c>
      <c r="N18" s="412">
        <f>ROUND('T1'!L31,$D$17)</f>
        <v>40645.337</v>
      </c>
      <c r="O18" s="412">
        <f>ROUND('T1'!M31,$D$17)</f>
        <v>78861.293000000005</v>
      </c>
      <c r="P18" s="412">
        <f>ROUND('T1'!N31,$D$17)</f>
        <v>45495.22</v>
      </c>
      <c r="Q18" s="412">
        <f>ROUND('T1'!O31,$D$17)</f>
        <v>47727.315999999999</v>
      </c>
      <c r="R18" s="637">
        <f>ROUND('T1'!P31,$D$17)</f>
        <v>50405.722000000002</v>
      </c>
      <c r="S18" s="3"/>
      <c r="T18" s="636">
        <f>ROUND('T1'!R31,$D$17)</f>
        <v>38215.955999999998</v>
      </c>
      <c r="U18" s="412">
        <f>ROUND('T1'!S31,$D$17)</f>
        <v>36961.358999999997</v>
      </c>
      <c r="V18" s="412">
        <f>ROUND('T1'!T31,$D$17)</f>
        <v>75177.315000000002</v>
      </c>
      <c r="W18" s="412">
        <f>ROUND('T1'!U31,$D$17)</f>
        <v>40300.357000000004</v>
      </c>
      <c r="X18" s="3"/>
      <c r="Y18" s="635"/>
      <c r="Z18" s="3"/>
      <c r="AA18" s="16"/>
      <c r="AB18" s="16"/>
      <c r="AC18" s="16"/>
    </row>
    <row r="19" spans="1:29" s="22" customFormat="1" ht="15" customHeight="1" outlineLevel="1">
      <c r="A19" s="17"/>
      <c r="B19" s="18"/>
      <c r="C19" s="19" t="s">
        <v>30</v>
      </c>
      <c r="D19" s="20"/>
      <c r="E19" s="412">
        <f>ROUND(SUM('T1'!C22:C30),$D$17)</f>
        <v>44188.957000000002</v>
      </c>
      <c r="F19" s="412">
        <f>ROUND(SUM('T1'!D22:D30),$D$17)</f>
        <v>43786.635999999999</v>
      </c>
      <c r="G19" s="412">
        <f>ROUND(SUM('T1'!E22:E30),$D$17)</f>
        <v>44308.946000000004</v>
      </c>
      <c r="H19" s="412">
        <f>ROUND(SUM('T1'!F22:F30),$D$17)</f>
        <v>45235.4</v>
      </c>
      <c r="I19" s="412">
        <f>ROUND(SUM('T1'!G22:G30),$D$17)</f>
        <v>45686.269</v>
      </c>
      <c r="J19" s="412">
        <f>ROUND(SUM('T1'!H22:H30),$D$17)</f>
        <v>42506.385000000002</v>
      </c>
      <c r="K19" s="412">
        <f>ROUND(SUM('T1'!I22:I30),$D$17)</f>
        <v>42367.46</v>
      </c>
      <c r="L19" s="412">
        <f>ROUND(SUM('T1'!J22:J30),$D$17)</f>
        <v>42774.707999999999</v>
      </c>
      <c r="M19" s="636">
        <f>ROUND(SUM('T1'!K22:K30),$D$17)</f>
        <v>38215.955999999998</v>
      </c>
      <c r="N19" s="412">
        <f>ROUND(SUM('T1'!L22:L30),$D$17)</f>
        <v>40645.337</v>
      </c>
      <c r="O19" s="412">
        <f>ROUND(SUM('T1'!M22:M30),$D$17)</f>
        <v>78861.293000000005</v>
      </c>
      <c r="P19" s="412">
        <f>ROUND(SUM('T1'!N22:N30),$D$17)</f>
        <v>45495.22</v>
      </c>
      <c r="Q19" s="412">
        <f>ROUND(SUM('T1'!O22:O30),$D$17)</f>
        <v>47727.315999999999</v>
      </c>
      <c r="R19" s="637">
        <f>ROUND(SUM('T1'!P22:P30),$D$17)</f>
        <v>50405.722000000002</v>
      </c>
      <c r="S19" s="3"/>
      <c r="T19" s="636">
        <f>ROUND(SUM('T1'!R22:R30),$D$17)</f>
        <v>38215.955999999998</v>
      </c>
      <c r="U19" s="412">
        <f>ROUND(SUM('T1'!S22:S30),$D$17)</f>
        <v>36961.358999999997</v>
      </c>
      <c r="V19" s="412">
        <f>ROUND(SUM('T1'!T22:T30),$D$17)</f>
        <v>75177.315000000002</v>
      </c>
      <c r="W19" s="412">
        <f>ROUND(SUM('T1'!U22:U30),$D$17)</f>
        <v>40300.357000000004</v>
      </c>
      <c r="X19" s="3"/>
      <c r="Y19" s="635"/>
      <c r="Z19" s="3"/>
      <c r="AA19" s="16"/>
      <c r="AB19" s="16"/>
      <c r="AC19" s="16"/>
    </row>
    <row r="20" spans="1:29" s="16" customFormat="1" ht="15" customHeight="1">
      <c r="A20" s="11" t="s">
        <v>31</v>
      </c>
      <c r="B20" s="12" t="s">
        <v>27</v>
      </c>
      <c r="C20" s="13" t="s">
        <v>32</v>
      </c>
      <c r="D20" s="14">
        <v>3</v>
      </c>
      <c r="E20" s="15" t="b">
        <f>ROUND('T1'!C18,$D$20)=ROUND('T1'!C31,$D$20)</f>
        <v>1</v>
      </c>
      <c r="F20" s="15" t="b">
        <f>ROUND('T1'!D18,$D$20)=ROUND('T1'!D31,$D$20)</f>
        <v>1</v>
      </c>
      <c r="G20" s="15" t="b">
        <f>ROUND('T1'!E18,$D$20)=ROUND('T1'!E31,$D$20)</f>
        <v>1</v>
      </c>
      <c r="H20" s="15" t="b">
        <f>ROUND('T1'!F18,$D$20)=ROUND('T1'!F31,$D$20)</f>
        <v>1</v>
      </c>
      <c r="I20" s="15" t="b">
        <f>ROUND('T1'!G18,$D$20)=ROUND('T1'!G31,$D$20)</f>
        <v>1</v>
      </c>
      <c r="J20" s="15" t="b">
        <f>ROUND('T1'!H18,$D$20)=ROUND('T1'!H31,$D$20)</f>
        <v>1</v>
      </c>
      <c r="K20" s="15" t="b">
        <f>ROUND('T1'!I18,$D$20)=ROUND('T1'!I31,$D$20)</f>
        <v>1</v>
      </c>
      <c r="L20" s="15" t="b">
        <f>ROUND('T1'!J18,$D$20)=ROUND('T1'!J31,$D$20)</f>
        <v>1</v>
      </c>
      <c r="M20" s="633" t="b">
        <f>ROUND('T1'!K18,$D$20)=ROUND('T1'!K31,$D$20)</f>
        <v>1</v>
      </c>
      <c r="N20" s="15" t="b">
        <f>ROUND('T1'!L18,$D$20)=ROUND('T1'!L31,$D$20)</f>
        <v>1</v>
      </c>
      <c r="O20" s="15" t="b">
        <f>ROUND('T1'!M18,$D$20)=ROUND('T1'!M31,$D$20)</f>
        <v>1</v>
      </c>
      <c r="P20" s="15" t="b">
        <f>ROUND('T1'!N18,$D$20)=ROUND('T1'!N31,$D$20)</f>
        <v>1</v>
      </c>
      <c r="Q20" s="15" t="b">
        <f>ROUND('T1'!O18,$D$20)=ROUND('T1'!O31,$D$20)</f>
        <v>1</v>
      </c>
      <c r="R20" s="634" t="b">
        <f>ROUND('T1'!P18,$D$20)=ROUND('T1'!P31,$D$20)</f>
        <v>1</v>
      </c>
      <c r="S20" s="3"/>
      <c r="T20" s="633" t="b">
        <f>ROUND('T1'!R18,$D$20)=ROUND('T1'!R31,$D$20)</f>
        <v>1</v>
      </c>
      <c r="U20" s="15" t="b">
        <f>ROUND('T1'!S18,$D$20)=ROUND('T1'!S31,$D$20)</f>
        <v>1</v>
      </c>
      <c r="V20" s="15" t="b">
        <f>ROUND('T1'!T18,$D$20)=ROUND('T1'!T31,$D$20)</f>
        <v>1</v>
      </c>
      <c r="W20" s="15" t="b">
        <f>ROUND('T1'!U18,$D$20)=ROUND('T1'!U31,$D$20)</f>
        <v>1</v>
      </c>
      <c r="X20" s="3"/>
      <c r="Y20" s="635"/>
      <c r="Z20" s="3"/>
    </row>
    <row r="21" spans="1:29" s="22" customFormat="1" ht="15" customHeight="1" outlineLevel="1">
      <c r="A21" s="17"/>
      <c r="B21" s="18"/>
      <c r="C21" s="19" t="s">
        <v>24</v>
      </c>
      <c r="D21" s="23"/>
      <c r="E21" s="412">
        <f>ROUND('T1'!C18,$D$20)</f>
        <v>44188.957000000002</v>
      </c>
      <c r="F21" s="412">
        <f>ROUND('T1'!D18,$D$20)</f>
        <v>43786.635999999999</v>
      </c>
      <c r="G21" s="412">
        <f>ROUND('T1'!E18,$D$20)</f>
        <v>44308.946000000004</v>
      </c>
      <c r="H21" s="412">
        <f>ROUND('T1'!F18,$D$20)</f>
        <v>45235.4</v>
      </c>
      <c r="I21" s="412">
        <f>ROUND('T1'!G18,$D$20)</f>
        <v>45686.269</v>
      </c>
      <c r="J21" s="412">
        <f>ROUND('T1'!H18,$D$20)</f>
        <v>42506.385000000002</v>
      </c>
      <c r="K21" s="412">
        <f>ROUND('T1'!I18,$D$20)</f>
        <v>42367.46</v>
      </c>
      <c r="L21" s="412">
        <f>ROUND('T1'!J18,$D$20)</f>
        <v>42774.707999999999</v>
      </c>
      <c r="M21" s="636">
        <f>ROUND('T1'!K18,$D$20)</f>
        <v>38215.955999999998</v>
      </c>
      <c r="N21" s="412">
        <f>ROUND('T1'!L18,$D$20)</f>
        <v>40645.337</v>
      </c>
      <c r="O21" s="412">
        <f>ROUND('T1'!M18,$D$20)</f>
        <v>78861.293000000005</v>
      </c>
      <c r="P21" s="412">
        <f>ROUND('T1'!N18,$D$20)</f>
        <v>45495.22</v>
      </c>
      <c r="Q21" s="412">
        <f>ROUND('T1'!O18,$D$20)</f>
        <v>47727.315999999999</v>
      </c>
      <c r="R21" s="637">
        <f>ROUND('T1'!P18,$D$20)</f>
        <v>50405.722000000002</v>
      </c>
      <c r="S21" s="3"/>
      <c r="T21" s="636">
        <f>ROUND('T1'!R18,$D$20)</f>
        <v>38215.955999999998</v>
      </c>
      <c r="U21" s="412">
        <f>ROUND('T1'!S18,$D$20)</f>
        <v>36961.358999999997</v>
      </c>
      <c r="V21" s="412">
        <f>ROUND('T1'!T18,$D$20)</f>
        <v>75177.315000000002</v>
      </c>
      <c r="W21" s="412">
        <f>ROUND('T1'!U18,$D$20)</f>
        <v>40300.357000000004</v>
      </c>
      <c r="X21" s="3"/>
      <c r="Y21" s="635"/>
      <c r="Z21" s="16"/>
      <c r="AA21" s="16"/>
      <c r="AB21" s="16"/>
      <c r="AC21" s="16"/>
    </row>
    <row r="22" spans="1:29" s="22" customFormat="1" ht="15" customHeight="1" outlineLevel="1">
      <c r="A22" s="17"/>
      <c r="B22" s="18"/>
      <c r="C22" s="19" t="s">
        <v>29</v>
      </c>
      <c r="D22" s="23"/>
      <c r="E22" s="412">
        <f>ROUND('T1'!C31,$D$20)</f>
        <v>44188.957000000002</v>
      </c>
      <c r="F22" s="412">
        <f>ROUND('T1'!D31,$D$20)</f>
        <v>43786.635999999999</v>
      </c>
      <c r="G22" s="412">
        <f>ROUND('T1'!E31,$D$20)</f>
        <v>44308.946000000004</v>
      </c>
      <c r="H22" s="412">
        <f>ROUND('T1'!F31,$D$20)</f>
        <v>45235.4</v>
      </c>
      <c r="I22" s="412">
        <f>ROUND('T1'!G31,$D$20)</f>
        <v>45686.269</v>
      </c>
      <c r="J22" s="412">
        <f>ROUND('T1'!H31,$D$20)</f>
        <v>42506.385000000002</v>
      </c>
      <c r="K22" s="412">
        <f>ROUND('T1'!I31,$D$20)</f>
        <v>42367.46</v>
      </c>
      <c r="L22" s="412">
        <f>ROUND('T1'!J31,$D$20)</f>
        <v>42774.707999999999</v>
      </c>
      <c r="M22" s="636">
        <f>ROUND('T1'!K31,$D$20)</f>
        <v>38215.955999999998</v>
      </c>
      <c r="N22" s="412">
        <f>ROUND('T1'!L31,$D$20)</f>
        <v>40645.337</v>
      </c>
      <c r="O22" s="412">
        <f>ROUND('T1'!M31,$D$20)</f>
        <v>78861.293000000005</v>
      </c>
      <c r="P22" s="412">
        <f>ROUND('T1'!N31,$D$20)</f>
        <v>45495.22</v>
      </c>
      <c r="Q22" s="412">
        <f>ROUND('T1'!O31,$D$20)</f>
        <v>47727.315999999999</v>
      </c>
      <c r="R22" s="637">
        <f>ROUND('T1'!P31,$D$20)</f>
        <v>50405.722000000002</v>
      </c>
      <c r="S22" s="3"/>
      <c r="T22" s="636">
        <f>ROUND('T1'!R31,$D$20)</f>
        <v>38215.955999999998</v>
      </c>
      <c r="U22" s="412">
        <f>ROUND('T1'!S31,$D$20)</f>
        <v>36961.358999999997</v>
      </c>
      <c r="V22" s="412">
        <f>ROUND('T1'!T31,$D$20)</f>
        <v>75177.315000000002</v>
      </c>
      <c r="W22" s="412">
        <f>ROUND('T1'!U31,$D$20)</f>
        <v>40300.357000000004</v>
      </c>
      <c r="X22" s="3"/>
      <c r="Y22" s="635"/>
      <c r="Z22" s="16"/>
      <c r="AA22" s="16"/>
      <c r="AB22" s="16"/>
      <c r="AC22" s="16"/>
    </row>
    <row r="23" spans="1:29" s="16" customFormat="1" ht="15" customHeight="1">
      <c r="A23" s="11" t="s">
        <v>46</v>
      </c>
      <c r="B23" s="12" t="s">
        <v>17</v>
      </c>
      <c r="C23" s="13" t="s">
        <v>47</v>
      </c>
      <c r="D23" s="14">
        <v>3</v>
      </c>
      <c r="E23" s="15" t="b">
        <f>ROUND('T1'!C61,$D$23)=ROUND('T1'!C18-'T1'!C60,$D$23)</f>
        <v>1</v>
      </c>
      <c r="F23" s="15" t="b">
        <f>ROUND('T1'!D61,$D$23)=ROUND('T1'!D18-'T1'!D60,$D$23)</f>
        <v>1</v>
      </c>
      <c r="G23" s="15" t="b">
        <f>ROUND('T1'!E61,$D$23)=ROUND('T1'!E18-'T1'!E60,$D$23)</f>
        <v>1</v>
      </c>
      <c r="H23" s="15" t="b">
        <f>ROUND('T1'!F61,$D$23)=ROUND('T1'!F18-'T1'!F60,$D$23)</f>
        <v>1</v>
      </c>
      <c r="I23" s="15" t="b">
        <f>ROUND('T1'!G61,$D$23)=ROUND('T1'!G18-'T1'!G60,$D$23)</f>
        <v>1</v>
      </c>
      <c r="J23" s="15" t="b">
        <f>ROUND('T1'!H61,$D$23)=ROUND('T1'!H18-'T1'!H60,$D$23)</f>
        <v>1</v>
      </c>
      <c r="K23" s="15" t="b">
        <f>ROUND('T1'!I61,$D$23)=ROUND('T1'!I18-'T1'!I60,$D$23)</f>
        <v>1</v>
      </c>
      <c r="L23" s="15" t="b">
        <f>ROUND('T1'!J61,$D$23)=ROUND('T1'!J18-'T1'!J60,$D$23)</f>
        <v>1</v>
      </c>
      <c r="M23" s="633" t="b">
        <f>ROUND('T1'!K61,$D$23)=ROUND('T1'!K18-'T1'!K60,$D$23)</f>
        <v>1</v>
      </c>
      <c r="N23" s="15" t="b">
        <f>ROUND('T1'!L61,$D$23)=ROUND('T1'!L18-'T1'!L60,$D$23)</f>
        <v>1</v>
      </c>
      <c r="O23" s="15" t="b">
        <f>ROUND('T1'!M61,$D$23)=ROUND('T1'!M18-'T1'!M60,$D$23)</f>
        <v>1</v>
      </c>
      <c r="P23" s="15" t="b">
        <f>ROUND('T1'!N61,$D$23)=ROUND('T1'!N18-'T1'!N60,$D$23)</f>
        <v>1</v>
      </c>
      <c r="Q23" s="15" t="b">
        <f>ROUND('T1'!O61,$D$23)=ROUND('T1'!O18-'T1'!O60,$D$23)</f>
        <v>1</v>
      </c>
      <c r="R23" s="634" t="b">
        <f>ROUND('T1'!P61,$D$23)=ROUND('T1'!P18-'T1'!P60,$D$23)</f>
        <v>1</v>
      </c>
      <c r="S23" s="3"/>
      <c r="T23" s="633" t="b">
        <f>ROUND('T1'!R61,$D$23)=ROUND('T1'!R18-'T1'!R60,$D$23)</f>
        <v>1</v>
      </c>
      <c r="U23" s="15" t="b">
        <f>ROUND('T1'!S61,$D$23)=ROUND('T1'!S18-'T1'!S60,$D$23)</f>
        <v>1</v>
      </c>
      <c r="V23" s="15" t="b">
        <f>ROUND('T1'!T61,$D$23)=ROUND('T1'!T18-'T1'!T60,$D$23)</f>
        <v>1</v>
      </c>
      <c r="W23" s="15" t="b">
        <f>ROUND('T1'!U61,$D$23)=ROUND('T1'!U18-'T1'!U60,$D$23)</f>
        <v>1</v>
      </c>
      <c r="X23" s="3"/>
      <c r="Y23" s="635"/>
    </row>
    <row r="24" spans="1:29" s="22" customFormat="1" ht="15" customHeight="1" outlineLevel="1">
      <c r="A24" s="17"/>
      <c r="B24" s="18"/>
      <c r="C24" s="19" t="s">
        <v>48</v>
      </c>
      <c r="D24" s="23"/>
      <c r="E24" s="412">
        <f>ROUND('T1'!C61,$D$23)</f>
        <v>43866.957000000002</v>
      </c>
      <c r="F24" s="412">
        <f>ROUND('T1'!D61,$D$23)</f>
        <v>43447.635999999999</v>
      </c>
      <c r="G24" s="412">
        <f>ROUND('T1'!E61,$D$23)</f>
        <v>43969.946000000004</v>
      </c>
      <c r="H24" s="412">
        <f>ROUND('T1'!F61,$D$23)</f>
        <v>44896.4</v>
      </c>
      <c r="I24" s="412">
        <f>ROUND('T1'!G61,$D$23)</f>
        <v>45347.269</v>
      </c>
      <c r="J24" s="412">
        <f>ROUND('T1'!H61,$D$23)</f>
        <v>42503.63</v>
      </c>
      <c r="K24" s="412">
        <f>ROUND('T1'!I61,$D$23)</f>
        <v>42365.048999999999</v>
      </c>
      <c r="L24" s="412">
        <f>ROUND('T1'!J61,$D$23)</f>
        <v>42772.707999999999</v>
      </c>
      <c r="M24" s="636">
        <f>ROUND('T1'!K61,$D$23)</f>
        <v>38213.955999999998</v>
      </c>
      <c r="N24" s="412">
        <f>ROUND('T1'!L61,$D$23)</f>
        <v>40643.337</v>
      </c>
      <c r="O24" s="412">
        <f>ROUND('T1'!M61,$D$23)</f>
        <v>78857.293000000005</v>
      </c>
      <c r="P24" s="412">
        <f>ROUND('T1'!N61,$D$23)</f>
        <v>45493.22</v>
      </c>
      <c r="Q24" s="412">
        <f>ROUND('T1'!O61,$D$23)</f>
        <v>47725.315999999999</v>
      </c>
      <c r="R24" s="637">
        <f>ROUND('T1'!P61,$D$23)</f>
        <v>50403.722000000002</v>
      </c>
      <c r="S24" s="3"/>
      <c r="T24" s="636">
        <f>ROUND('T1'!R61,$D$23)</f>
        <v>38213.955999999998</v>
      </c>
      <c r="U24" s="412">
        <f>ROUND('T1'!S61,$D$23)</f>
        <v>36959.358999999997</v>
      </c>
      <c r="V24" s="412">
        <f>ROUND('T1'!T61,$D$23)</f>
        <v>75173.315000000002</v>
      </c>
      <c r="W24" s="412">
        <f>ROUND('T1'!U61,$D$23)</f>
        <v>40298.357000000004</v>
      </c>
      <c r="X24" s="3"/>
      <c r="Y24" s="635"/>
    </row>
    <row r="25" spans="1:29" s="22" customFormat="1" ht="15" customHeight="1" outlineLevel="1">
      <c r="A25" s="17"/>
      <c r="B25" s="18"/>
      <c r="C25" s="19" t="s">
        <v>49</v>
      </c>
      <c r="D25" s="23"/>
      <c r="E25" s="412">
        <f>ROUND('T1'!C18-'T1'!C60,$D$23)</f>
        <v>43866.957000000002</v>
      </c>
      <c r="F25" s="412">
        <f>ROUND('T1'!D18-'T1'!D60,$D$23)</f>
        <v>43447.635999999999</v>
      </c>
      <c r="G25" s="412">
        <f>ROUND('T1'!E18-'T1'!E60,$D$23)</f>
        <v>43969.946000000004</v>
      </c>
      <c r="H25" s="412">
        <f>ROUND('T1'!F18-'T1'!F60,$D$23)</f>
        <v>44896.4</v>
      </c>
      <c r="I25" s="412">
        <f>ROUND('T1'!G18-'T1'!G60,$D$23)</f>
        <v>45347.269</v>
      </c>
      <c r="J25" s="412">
        <f>ROUND('T1'!H18-'T1'!H60,$D$23)</f>
        <v>42503.63</v>
      </c>
      <c r="K25" s="412">
        <f>ROUND('T1'!I18-'T1'!I60,$D$23)</f>
        <v>42365.048999999999</v>
      </c>
      <c r="L25" s="412">
        <f>ROUND('T1'!J18-'T1'!J60,$D$23)</f>
        <v>42772.707999999999</v>
      </c>
      <c r="M25" s="636">
        <f>ROUND('T1'!K18-'T1'!K60,$D$23)</f>
        <v>38213.955999999998</v>
      </c>
      <c r="N25" s="412">
        <f>ROUND('T1'!L18-'T1'!L60,$D$23)</f>
        <v>40643.337</v>
      </c>
      <c r="O25" s="412">
        <f>ROUND('T1'!M18-'T1'!M60,$D$23)</f>
        <v>78857.293000000005</v>
      </c>
      <c r="P25" s="412">
        <f>ROUND('T1'!N18-'T1'!N60,$D$23)</f>
        <v>45493.22</v>
      </c>
      <c r="Q25" s="412">
        <f>ROUND('T1'!O18-'T1'!O60,$D$23)</f>
        <v>47725.315999999999</v>
      </c>
      <c r="R25" s="637">
        <f>ROUND('T1'!P18-'T1'!P60,$D$23)</f>
        <v>50403.722000000002</v>
      </c>
      <c r="S25" s="3"/>
      <c r="T25" s="636">
        <f>ROUND('T1'!R18-'T1'!R60,$D$23)</f>
        <v>38213.955999999998</v>
      </c>
      <c r="U25" s="412">
        <f>ROUND('T1'!S18-'T1'!S60,$D$23)</f>
        <v>36959.358999999997</v>
      </c>
      <c r="V25" s="412">
        <f>ROUND('T1'!T18-'T1'!T60,$D$23)</f>
        <v>75173.315000000002</v>
      </c>
      <c r="W25" s="412">
        <f>ROUND('T1'!U18-'T1'!U60,$D$23)</f>
        <v>40298.357000000004</v>
      </c>
      <c r="X25" s="3"/>
      <c r="Y25" s="635"/>
    </row>
    <row r="26" spans="1:29" s="16" customFormat="1" ht="15" customHeight="1">
      <c r="A26" s="11" t="s">
        <v>33</v>
      </c>
      <c r="B26" s="12" t="s">
        <v>34</v>
      </c>
      <c r="C26" s="13" t="s">
        <v>35</v>
      </c>
      <c r="D26" s="14">
        <v>3</v>
      </c>
      <c r="K26" s="15" t="b">
        <f>'T1'!I64&gt;=0</f>
        <v>1</v>
      </c>
      <c r="L26" s="15" t="b">
        <f>'T1'!J64&gt;=0</f>
        <v>1</v>
      </c>
      <c r="M26" s="633" t="b">
        <f>'T1'!K64&gt;=0</f>
        <v>1</v>
      </c>
      <c r="N26" s="15" t="b">
        <f>'T1'!L64&gt;=0</f>
        <v>1</v>
      </c>
      <c r="O26" s="3"/>
      <c r="P26" s="15" t="b">
        <f>'T1'!N64&gt;=0</f>
        <v>1</v>
      </c>
      <c r="Q26" s="15" t="b">
        <f>'T1'!O64&gt;=0</f>
        <v>1</v>
      </c>
      <c r="R26" s="634" t="b">
        <f>'T1'!P64&gt;=0</f>
        <v>1</v>
      </c>
      <c r="S26" s="3"/>
      <c r="T26" s="633" t="b">
        <f>'T1'!R64&gt;=0</f>
        <v>1</v>
      </c>
      <c r="U26" s="15" t="b">
        <f>'T1'!S64&gt;=0</f>
        <v>1</v>
      </c>
      <c r="V26" s="3"/>
      <c r="W26" s="15" t="b">
        <f>'T1'!U64&gt;=0</f>
        <v>1</v>
      </c>
      <c r="X26" s="3"/>
      <c r="Y26" s="635"/>
    </row>
    <row r="27" spans="1:29" s="22" customFormat="1" ht="15" customHeight="1" outlineLevel="1">
      <c r="A27" s="24"/>
      <c r="B27" s="18"/>
      <c r="C27" s="19" t="s">
        <v>36</v>
      </c>
      <c r="D27" s="23"/>
      <c r="K27" s="25">
        <f>'T1'!I64</f>
        <v>1.2E-2</v>
      </c>
      <c r="L27" s="25">
        <f>'T1'!J64</f>
        <v>1.0999999999999999E-2</v>
      </c>
      <c r="M27" s="638">
        <f>'T1'!K64</f>
        <v>4.0000000000000001E-3</v>
      </c>
      <c r="N27" s="25">
        <f>'T1'!L64</f>
        <v>1.4200000000000001E-2</v>
      </c>
      <c r="O27" s="3"/>
      <c r="P27" s="25">
        <f>'T1'!N64</f>
        <v>1.4999999999999999E-2</v>
      </c>
      <c r="Q27" s="25">
        <f>'T1'!O64</f>
        <v>1.6E-2</v>
      </c>
      <c r="R27" s="639">
        <f>'T1'!P64</f>
        <v>1.7600000000000001E-2</v>
      </c>
      <c r="S27" s="3"/>
      <c r="T27" s="638">
        <f>'T1'!R64</f>
        <v>4.0000000000000001E-3</v>
      </c>
      <c r="U27" s="25">
        <f>'T1'!S64</f>
        <v>2.1000000000000001E-2</v>
      </c>
      <c r="V27" s="3"/>
      <c r="W27" s="25">
        <f>'T1'!U64</f>
        <v>7.1999999999999995E-2</v>
      </c>
      <c r="X27" s="3"/>
      <c r="Y27" s="635"/>
      <c r="Z27" s="16"/>
      <c r="AA27" s="16"/>
      <c r="AB27" s="16"/>
      <c r="AC27" s="16"/>
    </row>
    <row r="28" spans="1:29" s="16" customFormat="1" ht="15" customHeight="1">
      <c r="A28" s="11" t="s">
        <v>37</v>
      </c>
      <c r="B28" s="12" t="s">
        <v>38</v>
      </c>
      <c r="C28" s="13" t="s">
        <v>39</v>
      </c>
      <c r="D28" s="14">
        <v>2</v>
      </c>
      <c r="E28" s="22"/>
      <c r="F28" s="15" t="b">
        <f>ROUND('T1'!C65*(1+'T1'!D64),$D$28)=ROUND('T1'!D65,$D$28)</f>
        <v>1</v>
      </c>
      <c r="G28" s="15" t="b">
        <f>ROUND('T1'!D65*(1+'T1'!E64),$D$28)=ROUND('T1'!E65,$D$28)</f>
        <v>1</v>
      </c>
      <c r="H28" s="15" t="b">
        <f>ROUND('T1'!E65*(1+'T1'!F64),$D$28)=ROUND('T1'!F65,$D$28)</f>
        <v>1</v>
      </c>
      <c r="I28" s="15" t="b">
        <f>ROUND('T1'!F65*(1+'T1'!G64),$D$28)=ROUND('T1'!G65,$D$28)</f>
        <v>1</v>
      </c>
      <c r="J28" s="15" t="b">
        <f>ROUND('T1'!G65*(1+'T1'!H64),$D$28)=ROUND('T1'!H65,$D$28)</f>
        <v>1</v>
      </c>
      <c r="K28" s="15" t="b">
        <f>ROUND('T1'!H65*(1+'T1'!I64),$D$28)=ROUND('T1'!I65,$D$28)</f>
        <v>1</v>
      </c>
      <c r="L28" s="15" t="b">
        <f>ROUND('T1'!I65*(1+'T1'!J64),$D$28)=ROUND('T1'!J65,$D$28)</f>
        <v>1</v>
      </c>
      <c r="M28" s="633" t="b">
        <f>ROUND('T1'!J65*(1+'T1'!K64),$D$28)=ROUND('T1'!K65,$D$28)</f>
        <v>1</v>
      </c>
      <c r="N28" s="15" t="b">
        <f>ROUND('T1'!K65*(1+'T1'!L64),$D$28)=ROUND('T1'!L65,$D$28)</f>
        <v>1</v>
      </c>
      <c r="O28" s="3"/>
      <c r="P28" s="15" t="b">
        <f>ROUND('T1'!L65*(1+'T1'!N64),$D$28)=ROUND('T1'!N65,$D$28)</f>
        <v>1</v>
      </c>
      <c r="Q28" s="15" t="b">
        <f>ROUND('T1'!N65*(1+'T1'!O64),$D$28)=ROUND('T1'!O65,$D$28)</f>
        <v>1</v>
      </c>
      <c r="R28" s="634" t="b">
        <f>ROUND('T1'!O65*(1+'T1'!P64),$D$28)=ROUND('T1'!P65,$D$28)</f>
        <v>1</v>
      </c>
      <c r="S28" s="3"/>
      <c r="T28" s="633" t="b">
        <f>ROUND('T1'!J65*(1+'T1'!R64),$D$28)=ROUND('T1'!R65,$D$28)</f>
        <v>1</v>
      </c>
      <c r="U28" s="15" t="b">
        <f>ROUND('T1'!R65*(1+'T1'!S64),$D$28)=ROUND('T1'!S65,$D$28)</f>
        <v>1</v>
      </c>
      <c r="V28" s="3"/>
      <c r="W28" s="15" t="b">
        <f>ROUND('T1'!S65*(1+'T1'!U64),$D$28)=ROUND('T1'!U65,$D$28)</f>
        <v>1</v>
      </c>
      <c r="X28" s="3"/>
      <c r="Y28" s="635"/>
    </row>
    <row r="29" spans="1:29" s="22" customFormat="1" ht="15" customHeight="1" outlineLevel="1">
      <c r="A29" s="17"/>
      <c r="B29" s="18"/>
      <c r="C29" s="19" t="s">
        <v>40</v>
      </c>
      <c r="D29" s="23"/>
      <c r="F29" s="26">
        <f>ROUND('T1'!C65*(1+'T1'!D64),$D$28)</f>
        <v>97.84</v>
      </c>
      <c r="G29" s="26">
        <f>ROUND('T1'!D65*(1+'T1'!E64),$D$28)</f>
        <v>99.01</v>
      </c>
      <c r="H29" s="26">
        <f>ROUND('T1'!E65*(1+'T1'!F64),$D$28)</f>
        <v>98.81</v>
      </c>
      <c r="I29" s="26">
        <f>ROUND('T1'!F65*(1+'T1'!G64),$D$28)</f>
        <v>99.21</v>
      </c>
      <c r="J29" s="26">
        <f>ROUND('T1'!G65*(1+'T1'!H64),$D$28)</f>
        <v>100</v>
      </c>
      <c r="K29" s="26">
        <f>ROUND('T1'!H65*(1+'T1'!I64),$D$28)</f>
        <v>101.2</v>
      </c>
      <c r="L29" s="26">
        <f>ROUND('T1'!I65*(1+'T1'!J64),$D$28)</f>
        <v>102.31</v>
      </c>
      <c r="M29" s="640">
        <f>ROUND('T1'!J65*(1+'T1'!K64),$D$28)</f>
        <v>102.72</v>
      </c>
      <c r="N29" s="26">
        <f>ROUND('T1'!K65*(1+'T1'!L64),$D$28)</f>
        <v>104.18</v>
      </c>
      <c r="O29" s="3"/>
      <c r="P29" s="26">
        <f>ROUND('T1'!L65*(1+'T1'!N64),$D$28)</f>
        <v>105.74</v>
      </c>
      <c r="Q29" s="26">
        <f>ROUND('T1'!N65*(1+'T1'!O64),$D$28)</f>
        <v>107.44</v>
      </c>
      <c r="R29" s="641">
        <f>ROUND('T1'!O65*(1+'T1'!P64),$D$28)</f>
        <v>109.33</v>
      </c>
      <c r="S29" s="3"/>
      <c r="T29" s="640">
        <f>ROUND('T1'!J65*(1+'T1'!R64),$D$28)</f>
        <v>102.72</v>
      </c>
      <c r="U29" s="26">
        <f>ROUND('T1'!R65*(1+'T1'!S64),$D$28)</f>
        <v>104.88</v>
      </c>
      <c r="V29" s="3"/>
      <c r="W29" s="26">
        <f>ROUND('T1'!S65*(1+'T1'!U64),$D$28)</f>
        <v>112.43</v>
      </c>
      <c r="X29" s="3"/>
      <c r="Y29" s="635"/>
      <c r="Z29" s="16"/>
      <c r="AA29" s="16"/>
      <c r="AB29" s="16"/>
      <c r="AC29" s="16"/>
    </row>
    <row r="30" spans="1:29" s="22" customFormat="1" ht="15" customHeight="1" outlineLevel="1">
      <c r="A30" s="17"/>
      <c r="B30" s="18"/>
      <c r="C30" s="19" t="s">
        <v>41</v>
      </c>
      <c r="D30" s="23"/>
      <c r="F30" s="26">
        <f>ROUND('T1'!D65,$D$28)</f>
        <v>97.84</v>
      </c>
      <c r="G30" s="26">
        <f>ROUND('T1'!E65,$D$28)</f>
        <v>99.01</v>
      </c>
      <c r="H30" s="26">
        <f>ROUND('T1'!F65,$D$28)</f>
        <v>98.81</v>
      </c>
      <c r="I30" s="26">
        <f>ROUND('T1'!G65,$D$28)</f>
        <v>99.21</v>
      </c>
      <c r="J30" s="26">
        <f>ROUND('T1'!H65,$D$28)</f>
        <v>100</v>
      </c>
      <c r="K30" s="26">
        <f>ROUND('T1'!I65,$D$28)</f>
        <v>101.2</v>
      </c>
      <c r="L30" s="26">
        <f>ROUND('T1'!J65,$D$28)</f>
        <v>102.31</v>
      </c>
      <c r="M30" s="640">
        <f>ROUND('T1'!K65,$D$28)</f>
        <v>102.72</v>
      </c>
      <c r="N30" s="26">
        <f>ROUND('T1'!L65,$D$28)</f>
        <v>104.18</v>
      </c>
      <c r="O30" s="3"/>
      <c r="P30" s="26">
        <f>ROUND('T1'!N65,$D$28)</f>
        <v>105.74</v>
      </c>
      <c r="Q30" s="26">
        <f>ROUND('T1'!O65,$D$28)</f>
        <v>107.44</v>
      </c>
      <c r="R30" s="641">
        <f>ROUND('T1'!P65,$D$28)</f>
        <v>109.33</v>
      </c>
      <c r="S30" s="3"/>
      <c r="T30" s="640">
        <f>ROUND('T1'!R65,$D$28)</f>
        <v>102.72</v>
      </c>
      <c r="U30" s="26">
        <f>ROUND('T1'!S65,$D$28)</f>
        <v>104.88</v>
      </c>
      <c r="V30" s="3"/>
      <c r="W30" s="26">
        <f>ROUND('T1'!U65,$D$28)</f>
        <v>112.43</v>
      </c>
      <c r="X30" s="3"/>
      <c r="Y30" s="635"/>
    </row>
    <row r="31" spans="1:29" s="16" customFormat="1" ht="15" customHeight="1">
      <c r="A31" s="11" t="s">
        <v>42</v>
      </c>
      <c r="B31" s="12" t="s">
        <v>43</v>
      </c>
      <c r="C31" s="13" t="s">
        <v>60</v>
      </c>
      <c r="D31" s="14">
        <v>2</v>
      </c>
      <c r="E31" s="22"/>
      <c r="F31" s="15" t="b">
        <f>ROUND(('T1'!D66/'T1'!D68),$D$31)=ROUND('T1'!D70,$D$31)</f>
        <v>1</v>
      </c>
      <c r="G31" s="15" t="b">
        <f>ROUND(('T1'!E66/'T1'!E68),$D$31)=ROUND('T1'!E70,$D$31)</f>
        <v>1</v>
      </c>
      <c r="H31" s="15" t="b">
        <f>ROUND(('T1'!F66/'T1'!F68),$D$31)=ROUND('T1'!F70,$D$31)</f>
        <v>1</v>
      </c>
      <c r="I31" s="15" t="b">
        <f>ROUND(('T1'!G66/'T1'!G68),$D$31)=ROUND('T1'!G70,$D$31)</f>
        <v>1</v>
      </c>
      <c r="J31" s="15" t="b">
        <f>ROUND(('T1'!H66/'T1'!H68),$D$31)=ROUND('T1'!H70,$D$31)</f>
        <v>1</v>
      </c>
      <c r="K31" s="15" t="b">
        <f>ROUND(('T1'!I66/'T1'!I68),$D$31)=ROUND('T1'!I70,$D$31)</f>
        <v>1</v>
      </c>
      <c r="L31" s="15" t="b">
        <f>ROUND(('T1'!J66/'T1'!J68),$D$31)=ROUND('T1'!J70,$D$31)</f>
        <v>1</v>
      </c>
      <c r="M31" s="642" t="b">
        <f>IF(OR('T1'!K66=0,'T1'!K68=0),"Missing",ROUND(('T1'!K66/'T1'!K68),$D$31)=ROUND('T1'!K70,$D$31))</f>
        <v>1</v>
      </c>
      <c r="N31" s="642" t="b">
        <f>IF(OR('T1'!L66=0,'T1'!L68=0),"Missing",ROUND(('T1'!L66/'T1'!L68),$D$31)=ROUND('T1'!L70,$D$31))</f>
        <v>1</v>
      </c>
      <c r="O31" s="642" t="b">
        <f>IF(OR('T1'!M66=0,'T1'!M68=0),"Missing",ROUND(('T1'!M66/'T1'!M68),$D$31)=ROUND('T1'!M70,$D$31))</f>
        <v>1</v>
      </c>
      <c r="P31" s="642" t="b">
        <f>IF(OR('T1'!N66=0,'T1'!N68=0),"Missing",ROUND(('T1'!N66/'T1'!N68),$D$31)=ROUND('T1'!N70,$D$31))</f>
        <v>1</v>
      </c>
      <c r="Q31" s="642" t="b">
        <f>IF(OR('T1'!O66=0,'T1'!O68=0),"Missing",ROUND(('T1'!O66/'T1'!O68),$D$31)=ROUND('T1'!O70,$D$31))</f>
        <v>1</v>
      </c>
      <c r="R31" s="643" t="b">
        <f>IF(OR('T1'!P66=0,'T1'!P68=0),"Missing",ROUND(('T1'!P66/'T1'!P68),$D$31)=ROUND('T1'!P70,$D$31))</f>
        <v>1</v>
      </c>
      <c r="S31" s="3"/>
      <c r="T31" s="644" t="b">
        <f>IF(OR('T1'!R66=0,'T1'!R68=0),"Missing",ROUND(('T1'!R66/'T1'!R68),$D$31)=ROUND('T1'!R70,$D$31))</f>
        <v>1</v>
      </c>
      <c r="U31" s="642" t="b">
        <f>IF(OR('T1'!S66=0,'T1'!S68=0),"Missing",ROUND(('T1'!S66/'T1'!S68),$D$31)=ROUND('T1'!S70,$D$31))</f>
        <v>1</v>
      </c>
      <c r="V31" s="642" t="b">
        <f>IF(OR('T1'!T66=0,'T1'!T68=0),"Missing",ROUND(('T1'!T66/'T1'!T68),$D$31)=ROUND('T1'!T70,$D$31))</f>
        <v>1</v>
      </c>
      <c r="W31" s="642" t="b">
        <f>IF(OR('T1'!U66=0,'T1'!U68=0),"Missing",ROUND(('T1'!U66/'T1'!U68),$D$31)=ROUND('T1'!U70,$D$31))</f>
        <v>1</v>
      </c>
      <c r="X31" s="3"/>
      <c r="Y31" s="635"/>
    </row>
    <row r="32" spans="1:29" s="22" customFormat="1" ht="15" customHeight="1" outlineLevel="1">
      <c r="A32" s="17"/>
      <c r="B32" s="18"/>
      <c r="C32" s="19" t="s">
        <v>44</v>
      </c>
      <c r="D32" s="23"/>
      <c r="F32" s="26">
        <f>ROUND(('T1'!D66/'T1'!D68),$D$31)</f>
        <v>57.38</v>
      </c>
      <c r="G32" s="26">
        <f>ROUND(('T1'!E66/'T1'!E68),$D$31)</f>
        <v>55.87</v>
      </c>
      <c r="H32" s="26">
        <f>ROUND(('T1'!F66/'T1'!F68),$D$31)</f>
        <v>59.59</v>
      </c>
      <c r="I32" s="26">
        <f>ROUND(('T1'!G66/'T1'!G68),$D$31)</f>
        <v>59.73</v>
      </c>
      <c r="J32" s="26">
        <f>ROUND(('T1'!H66/'T1'!H68),$D$31)</f>
        <v>50.1</v>
      </c>
      <c r="K32" s="26">
        <f>ROUND(('T1'!I66/'T1'!I68),$D$31)</f>
        <v>44.63</v>
      </c>
      <c r="L32" s="26">
        <f>ROUND(('T1'!J66/'T1'!J68),$D$31)</f>
        <v>41.54</v>
      </c>
      <c r="M32" s="640">
        <f>ROUND(('T1'!K66/'T1'!K68),$D$31)</f>
        <v>80.959999999999994</v>
      </c>
      <c r="N32" s="26">
        <f>ROUND(('T1'!L66/'T1'!L68),$D$31)</f>
        <v>81.849999999999994</v>
      </c>
      <c r="O32" s="26">
        <f>ROUND(('T1'!M66/'T1'!M68),$D$31)</f>
        <v>81.42</v>
      </c>
      <c r="P32" s="26">
        <f>ROUND(('T1'!N66/'T1'!N68),$D$31)</f>
        <v>48.63</v>
      </c>
      <c r="Q32" s="26">
        <f>ROUND(('T1'!O66/'T1'!O68),$D$31)</f>
        <v>41.43</v>
      </c>
      <c r="R32" s="641">
        <f>ROUND(('T1'!P66/'T1'!P68),$D$31)</f>
        <v>40.22</v>
      </c>
      <c r="S32" s="3"/>
      <c r="T32" s="640">
        <f>ROUND(('T1'!R66/'T1'!R68),$D$31)</f>
        <v>80.959999999999994</v>
      </c>
      <c r="U32" s="26">
        <f>ROUND(('T1'!S66/'T1'!S68),$D$31)</f>
        <v>71.98</v>
      </c>
      <c r="V32" s="26">
        <f>ROUND(('T1'!T66/'T1'!T68),$D$31)</f>
        <v>76.319999999999993</v>
      </c>
      <c r="W32" s="26">
        <f>ROUND(('T1'!U66/'T1'!U68),$D$31)</f>
        <v>61.25</v>
      </c>
      <c r="X32" s="3"/>
      <c r="Y32" s="635"/>
    </row>
    <row r="33" spans="1:29" s="22" customFormat="1" ht="15" customHeight="1" outlineLevel="1">
      <c r="A33" s="17"/>
      <c r="B33" s="18"/>
      <c r="C33" s="19" t="s">
        <v>45</v>
      </c>
      <c r="D33" s="23"/>
      <c r="F33" s="26">
        <f>ROUND('T1'!D70,$D$31)</f>
        <v>57.38</v>
      </c>
      <c r="G33" s="26">
        <f>ROUND('T1'!E70,$D$31)</f>
        <v>55.87</v>
      </c>
      <c r="H33" s="26">
        <f>ROUND('T1'!F70,$D$31)</f>
        <v>59.59</v>
      </c>
      <c r="I33" s="26">
        <f>ROUND('T1'!G70,$D$31)</f>
        <v>59.73</v>
      </c>
      <c r="J33" s="26">
        <f>ROUND('T1'!H70,$D$31)</f>
        <v>50.1</v>
      </c>
      <c r="K33" s="26">
        <f>ROUND('T1'!I70,$D$31)</f>
        <v>44.63</v>
      </c>
      <c r="L33" s="26">
        <f>ROUND('T1'!J70,$D$31)</f>
        <v>41.54</v>
      </c>
      <c r="M33" s="640">
        <f>ROUND('T1'!K70,$D$31)</f>
        <v>80.959999999999994</v>
      </c>
      <c r="N33" s="26">
        <f>ROUND('T1'!L70,$D$31)</f>
        <v>81.849999999999994</v>
      </c>
      <c r="O33" s="26">
        <f>ROUND('T1'!M70,$D$31)</f>
        <v>81.42</v>
      </c>
      <c r="P33" s="26">
        <f>ROUND('T1'!N70,$D$31)</f>
        <v>48.63</v>
      </c>
      <c r="Q33" s="26">
        <f>ROUND('T1'!O70,$D$31)</f>
        <v>41.43</v>
      </c>
      <c r="R33" s="641">
        <f>ROUND('T1'!P70,$D$31)</f>
        <v>40.22</v>
      </c>
      <c r="S33" s="3"/>
      <c r="T33" s="640">
        <f>ROUND('T1'!R70,$D$31)</f>
        <v>80.959999999999994</v>
      </c>
      <c r="U33" s="26">
        <f>ROUND('T1'!S70,$D$31)</f>
        <v>71.98</v>
      </c>
      <c r="V33" s="26">
        <f>ROUND('T1'!T70,$D$31)</f>
        <v>76.319999999999993</v>
      </c>
      <c r="W33" s="26">
        <f>ROUND('T1'!U70,$D$31)</f>
        <v>61.25</v>
      </c>
      <c r="X33" s="3"/>
      <c r="Y33" s="635"/>
    </row>
    <row r="34" spans="1:29" s="28" customFormat="1" ht="18.75">
      <c r="A34" s="6" t="s">
        <v>13</v>
      </c>
      <c r="B34" s="7" t="s">
        <v>14</v>
      </c>
      <c r="C34" s="8" t="str">
        <f>CONCATENATE("Checks for Route Table 1 ",'T1 ANSP'!$A$5)</f>
        <v>Checks for Route Table 1 Fintraffic ANS</v>
      </c>
      <c r="D34" s="27"/>
      <c r="E34" s="631">
        <v>2012</v>
      </c>
      <c r="F34" s="631">
        <v>2013</v>
      </c>
      <c r="G34" s="631">
        <v>2014</v>
      </c>
      <c r="H34" s="631">
        <v>2015</v>
      </c>
      <c r="I34" s="631">
        <v>2016</v>
      </c>
      <c r="J34" s="631">
        <v>2017</v>
      </c>
      <c r="K34" s="631">
        <v>2018</v>
      </c>
      <c r="L34" s="631">
        <v>2019</v>
      </c>
      <c r="M34" s="631">
        <v>2020</v>
      </c>
      <c r="N34" s="631">
        <v>2021</v>
      </c>
      <c r="O34" s="631" t="s">
        <v>514</v>
      </c>
      <c r="P34" s="631">
        <v>2022</v>
      </c>
      <c r="Q34" s="631">
        <v>2023</v>
      </c>
      <c r="R34" s="631">
        <v>2024</v>
      </c>
      <c r="S34" s="632"/>
      <c r="T34" s="631">
        <v>2020</v>
      </c>
      <c r="U34" s="631">
        <v>2021</v>
      </c>
      <c r="V34" s="631" t="s">
        <v>514</v>
      </c>
      <c r="W34" s="631">
        <v>2022</v>
      </c>
      <c r="X34" s="631">
        <v>2023</v>
      </c>
      <c r="Y34" s="631">
        <v>2024</v>
      </c>
    </row>
    <row r="35" spans="1:29" s="16" customFormat="1" ht="15" customHeight="1">
      <c r="A35" s="11" t="s">
        <v>509</v>
      </c>
      <c r="B35" s="413" t="s">
        <v>384</v>
      </c>
      <c r="C35" s="435" t="s">
        <v>510</v>
      </c>
      <c r="D35" s="415">
        <v>3</v>
      </c>
      <c r="M35" s="644" t="b">
        <f>IF(ROUND('T1 ANSP'!K13,$D$35)=0,"Missing",ROUND('T1 ANSP'!K13,$D$35)&gt;0)</f>
        <v>1</v>
      </c>
      <c r="N35" s="642" t="b">
        <f>IF(ROUND('T1 ANSP'!L13,$D$35)=0,"Missing",ROUND('T1 ANSP'!L13,$D$35)&gt;0)</f>
        <v>1</v>
      </c>
      <c r="O35" s="642" t="b">
        <f>IF(ROUND('T1 ANSP'!M13,$D$35)=0,"Missing",ROUND('T1 ANSP'!M13,$D$35)&gt;0)</f>
        <v>1</v>
      </c>
      <c r="P35" s="642" t="b">
        <f>IF(ROUND('T1 ANSP'!N13,$D$35)=0,"Missing",ROUND('T1 ANSP'!N13,$D$35)&gt;0)</f>
        <v>1</v>
      </c>
      <c r="Q35" s="642" t="b">
        <f>IF(ROUND('T1 ANSP'!O13,$D$35)=0,"Missing",ROUND('T1 ANSP'!O13,$D$35)&gt;0)</f>
        <v>1</v>
      </c>
      <c r="R35" s="643" t="b">
        <f>IF(ROUND('T1 ANSP'!P13,$D$35)=0,"Missing",ROUND('T1 ANSP'!P13,$D$35)&gt;0)</f>
        <v>1</v>
      </c>
      <c r="S35" s="3"/>
      <c r="T35" s="644" t="b">
        <f>IF(ROUND('T1 ANSP'!R13,$D$35)=0,"Missing",ROUND('T1 ANSP'!R13,$D$35)&gt;0)</f>
        <v>1</v>
      </c>
      <c r="U35" s="642" t="b">
        <f>IF(ROUND('T1 ANSP'!S13,$D$35)=0,"Missing",ROUND('T1 ANSP'!S13,$D$35)&gt;0)</f>
        <v>1</v>
      </c>
      <c r="V35" s="642" t="b">
        <f>IF(ROUND('T1 ANSP'!T13,$D$35)=0,"Missing",ROUND('T1 ANSP'!T13,$D$35)&gt;0)</f>
        <v>1</v>
      </c>
      <c r="W35" s="642" t="b">
        <f>IF(ROUND('T1 ANSP'!U13,$D$35)=0,"Missing",ROUND('T1 ANSP'!U13,$D$35)&gt;0)</f>
        <v>1</v>
      </c>
      <c r="X35" s="3"/>
      <c r="Y35" s="635"/>
    </row>
    <row r="36" spans="1:29" s="22" customFormat="1" ht="15" customHeight="1" outlineLevel="1">
      <c r="A36" s="24"/>
      <c r="B36" s="416"/>
      <c r="C36" s="417" t="s">
        <v>567</v>
      </c>
      <c r="D36" s="418"/>
      <c r="M36" s="645">
        <f>ROUND('T1 ANSP'!K13,$D$35)</f>
        <v>2233.527</v>
      </c>
      <c r="N36" s="646">
        <f>ROUND('T1 ANSP'!L13,$D$35)</f>
        <v>2554.288</v>
      </c>
      <c r="O36" s="646">
        <f>ROUND('T1 ANSP'!M13,$D$35)</f>
        <v>4787.8149999999996</v>
      </c>
      <c r="P36" s="646">
        <f>ROUND('T1 ANSP'!N13,$D$35)</f>
        <v>3194.01</v>
      </c>
      <c r="Q36" s="646">
        <f>ROUND('T1 ANSP'!O13,$D$35)</f>
        <v>3335.21</v>
      </c>
      <c r="R36" s="647">
        <f>ROUND('T1 ANSP'!P13,$D$35)</f>
        <v>3484.5450000000001</v>
      </c>
      <c r="S36" s="3"/>
      <c r="T36" s="645">
        <f>ROUND('T1 ANSP'!R13,$D$35)</f>
        <v>2233.527</v>
      </c>
      <c r="U36" s="646">
        <f>ROUND('T1 ANSP'!S13,$D$35)</f>
        <v>2250.018</v>
      </c>
      <c r="V36" s="646">
        <f>ROUND('T1 ANSP'!T13,$D$35)</f>
        <v>4483.5450000000001</v>
      </c>
      <c r="W36" s="646">
        <f>ROUND('T1 ANSP'!U13,$D$35)</f>
        <v>2798.5219999999999</v>
      </c>
      <c r="X36" s="3"/>
      <c r="Y36" s="635"/>
      <c r="Z36" s="16"/>
      <c r="AA36" s="16"/>
      <c r="AB36" s="16"/>
      <c r="AC36" s="16"/>
    </row>
    <row r="37" spans="1:29" s="16" customFormat="1" ht="15" customHeight="1">
      <c r="A37" s="11" t="s">
        <v>21</v>
      </c>
      <c r="B37" s="12" t="s">
        <v>22</v>
      </c>
      <c r="C37" s="13" t="s">
        <v>23</v>
      </c>
      <c r="D37" s="29">
        <v>3</v>
      </c>
      <c r="E37" s="15" t="b">
        <f>ROUND('T1 ANSP'!C18,$D$37)=ROUND(('T1 ANSP'!C12+SUM('T1 ANSP'!C14:C17)),$D$37)</f>
        <v>1</v>
      </c>
      <c r="F37" s="15" t="b">
        <f>ROUND('T1 ANSP'!D18,$D$37)=ROUND(('T1 ANSP'!D12+SUM('T1 ANSP'!D14:D17)),$D$37)</f>
        <v>1</v>
      </c>
      <c r="G37" s="15" t="b">
        <f>ROUND('T1 ANSP'!E18,$D$37)=ROUND(('T1 ANSP'!E12+SUM('T1 ANSP'!E14:E17)),$D$37)</f>
        <v>1</v>
      </c>
      <c r="H37" s="15" t="b">
        <f>ROUND('T1 ANSP'!F18,$D$37)=ROUND(('T1 ANSP'!F12+SUM('T1 ANSP'!F14:F17)),$D$37)</f>
        <v>1</v>
      </c>
      <c r="I37" s="15" t="b">
        <f>ROUND('T1 ANSP'!G18,$D$37)=ROUND(('T1 ANSP'!G12+SUM('T1 ANSP'!G14:G17)),$D$37)</f>
        <v>1</v>
      </c>
      <c r="J37" s="15" t="b">
        <f>ROUND('T1 ANSP'!H18,$D$37)=ROUND(('T1 ANSP'!H12+SUM('T1 ANSP'!H14:H17)),$D$37)</f>
        <v>1</v>
      </c>
      <c r="K37" s="15" t="b">
        <f>ROUND('T1 ANSP'!I18,$D$37)=ROUND(('T1 ANSP'!I12+SUM('T1 ANSP'!I14:I17)),$D$37)</f>
        <v>1</v>
      </c>
      <c r="L37" s="15" t="b">
        <f>ROUND('T1 ANSP'!J18,$D$37)=ROUND(('T1 ANSP'!J12+SUM('T1 ANSP'!J14:J17)),$D$37)</f>
        <v>1</v>
      </c>
      <c r="M37" s="633" t="b">
        <f>ROUND('T1 ANSP'!K18,$D$37)=ROUND(('T1 ANSP'!K12+SUM('T1 ANSP'!K14:K17)),$D$37)</f>
        <v>1</v>
      </c>
      <c r="N37" s="15" t="b">
        <f>ROUND('T1 ANSP'!L18,$D$37)=ROUND(('T1 ANSP'!L12+SUM('T1 ANSP'!L14:L17)),$D$37)</f>
        <v>1</v>
      </c>
      <c r="O37" s="15" t="b">
        <f>ROUND('T1 ANSP'!M18,$D$37)=ROUND(('T1 ANSP'!M12+SUM('T1 ANSP'!M14:M17)),$D$37)</f>
        <v>1</v>
      </c>
      <c r="P37" s="15" t="b">
        <f>ROUND('T1 ANSP'!N18,$D$37)=ROUND(('T1 ANSP'!N12+SUM('T1 ANSP'!N14:N17)),$D$37)</f>
        <v>1</v>
      </c>
      <c r="Q37" s="15" t="b">
        <f>ROUND('T1 ANSP'!O18,$D$37)=ROUND(('T1 ANSP'!O12+SUM('T1 ANSP'!O14:O17)),$D$37)</f>
        <v>1</v>
      </c>
      <c r="R37" s="634" t="b">
        <f>ROUND('T1 ANSP'!P18,$D$37)=ROUND(('T1 ANSP'!P12+SUM('T1 ANSP'!P14:P17)),$D$37)</f>
        <v>1</v>
      </c>
      <c r="S37" s="3"/>
      <c r="T37" s="633" t="b">
        <f>ROUND('T1 ANSP'!R18,$D$37)=ROUND(('T1 ANSP'!R12+SUM('T1 ANSP'!R14:R17)),$D$37)</f>
        <v>1</v>
      </c>
      <c r="U37" s="15" t="b">
        <f>ROUND('T1 ANSP'!S18,$D$37)=ROUND(('T1 ANSP'!S12+SUM('T1 ANSP'!S14:S17)),$D$37)</f>
        <v>1</v>
      </c>
      <c r="V37" s="15" t="b">
        <f>ROUND('T1 ANSP'!T18,$D$37)=ROUND(('T1 ANSP'!T12+SUM('T1 ANSP'!T14:T17)),$D$37)</f>
        <v>1</v>
      </c>
      <c r="W37" s="15" t="b">
        <f>ROUND('T1 ANSP'!U18,$D$37)=ROUND(('T1 ANSP'!U12+SUM('T1 ANSP'!U14:U17)),$D$37)</f>
        <v>1</v>
      </c>
      <c r="X37" s="3"/>
      <c r="Y37" s="635"/>
    </row>
    <row r="38" spans="1:29" s="22" customFormat="1" ht="15" customHeight="1" outlineLevel="1">
      <c r="A38" s="17"/>
      <c r="B38" s="30"/>
      <c r="C38" s="19" t="s">
        <v>563</v>
      </c>
      <c r="D38" s="23"/>
      <c r="E38" s="412">
        <f>ROUND('T1 ANSP'!C18,$D$37)</f>
        <v>37409</v>
      </c>
      <c r="F38" s="412">
        <f>ROUND('T1 ANSP'!D18,$D$37)</f>
        <v>36708</v>
      </c>
      <c r="G38" s="412">
        <f>ROUND('T1 ANSP'!E18,$D$37)</f>
        <v>38230</v>
      </c>
      <c r="H38" s="412">
        <f>ROUND('T1 ANSP'!F18,$D$37)</f>
        <v>39099</v>
      </c>
      <c r="I38" s="412">
        <f>ROUND('T1 ANSP'!G18,$D$37)</f>
        <v>39572</v>
      </c>
      <c r="J38" s="412">
        <f>ROUND('T1 ANSP'!H18,$D$37)</f>
        <v>36308.930999999997</v>
      </c>
      <c r="K38" s="412">
        <f>ROUND('T1 ANSP'!I18,$D$37)</f>
        <v>36361.43</v>
      </c>
      <c r="L38" s="412">
        <f>ROUND('T1 ANSP'!J18,$D$37)</f>
        <v>36729</v>
      </c>
      <c r="M38" s="636">
        <f>ROUND('T1 ANSP'!K18,$D$37)</f>
        <v>32290.731</v>
      </c>
      <c r="N38" s="412">
        <f>ROUND('T1 ANSP'!L18,$D$37)</f>
        <v>34299.620000000003</v>
      </c>
      <c r="O38" s="412">
        <f>ROUND('T1 ANSP'!M18,$D$37)</f>
        <v>66590.350999999995</v>
      </c>
      <c r="P38" s="412">
        <f>ROUND('T1 ANSP'!N18,$D$37)</f>
        <v>38992.707999999999</v>
      </c>
      <c r="Q38" s="412">
        <f>ROUND('T1 ANSP'!O18,$D$37)</f>
        <v>41202.033000000003</v>
      </c>
      <c r="R38" s="637">
        <f>ROUND('T1 ANSP'!P18,$D$37)</f>
        <v>43914.531999999999</v>
      </c>
      <c r="S38" s="3"/>
      <c r="T38" s="636">
        <f>ROUND('T1 ANSP'!R18,$D$37)</f>
        <v>32290.731</v>
      </c>
      <c r="U38" s="412">
        <f>ROUND('T1 ANSP'!S18,$D$37)</f>
        <v>31167.23</v>
      </c>
      <c r="V38" s="412">
        <f>ROUND('T1 ANSP'!T18,$D$37)</f>
        <v>63457.961000000003</v>
      </c>
      <c r="W38" s="412">
        <f>ROUND('T1 ANSP'!U18,$D$37)</f>
        <v>33941.911999999997</v>
      </c>
      <c r="X38" s="3"/>
      <c r="Y38" s="635"/>
    </row>
    <row r="39" spans="1:29" s="22" customFormat="1" ht="15" customHeight="1" outlineLevel="1">
      <c r="A39" s="17"/>
      <c r="B39" s="18"/>
      <c r="C39" s="19" t="s">
        <v>564</v>
      </c>
      <c r="D39" s="23"/>
      <c r="E39" s="412">
        <f>ROUND(('T1 ANSP'!C12+SUM('T1 ANSP'!C14:C17)),$D$37)</f>
        <v>37409</v>
      </c>
      <c r="F39" s="412">
        <f>ROUND(('T1 ANSP'!D12+SUM('T1 ANSP'!D14:D17)),$D$37)</f>
        <v>36708</v>
      </c>
      <c r="G39" s="412">
        <f>ROUND(('T1 ANSP'!E12+SUM('T1 ANSP'!E14:E17)),$D$37)</f>
        <v>38230</v>
      </c>
      <c r="H39" s="412">
        <f>ROUND(('T1 ANSP'!F12+SUM('T1 ANSP'!F14:F17)),$D$37)</f>
        <v>39099</v>
      </c>
      <c r="I39" s="412">
        <f>ROUND(('T1 ANSP'!G12+SUM('T1 ANSP'!G14:G17)),$D$37)</f>
        <v>39572</v>
      </c>
      <c r="J39" s="412">
        <f>ROUND(('T1 ANSP'!H12+SUM('T1 ANSP'!H14:H17)),$D$37)</f>
        <v>36308.930999999997</v>
      </c>
      <c r="K39" s="412">
        <f>ROUND(('T1 ANSP'!I12+SUM('T1 ANSP'!I14:I17)),$D$37)</f>
        <v>36361.43</v>
      </c>
      <c r="L39" s="412">
        <f>ROUND(('T1 ANSP'!J12+SUM('T1 ANSP'!J14:J17)),$D$37)</f>
        <v>36729</v>
      </c>
      <c r="M39" s="636">
        <f>ROUND(('T1 ANSP'!K12+SUM('T1 ANSP'!K14:K17)),$D$37)</f>
        <v>32290.731</v>
      </c>
      <c r="N39" s="412">
        <f>ROUND(('T1 ANSP'!L12+SUM('T1 ANSP'!L14:L17)),$D$37)</f>
        <v>34299.620000000003</v>
      </c>
      <c r="O39" s="412">
        <f>ROUND(('T1 ANSP'!M12+SUM('T1 ANSP'!M14:M17)),$D$37)</f>
        <v>66590.350999999995</v>
      </c>
      <c r="P39" s="412">
        <f>ROUND(('T1 ANSP'!N12+SUM('T1 ANSP'!N14:N17)),$D$37)</f>
        <v>38992.707999999999</v>
      </c>
      <c r="Q39" s="412">
        <f>ROUND(('T1 ANSP'!O12+SUM('T1 ANSP'!O14:O17)),$D$37)</f>
        <v>41202.033000000003</v>
      </c>
      <c r="R39" s="637">
        <f>ROUND(('T1 ANSP'!P12+SUM('T1 ANSP'!P14:P17)),$D$37)</f>
        <v>43914.531999999999</v>
      </c>
      <c r="S39" s="3"/>
      <c r="T39" s="636">
        <f>ROUND(('T1 ANSP'!R12+SUM('T1 ANSP'!R14:R17)),$D$37)</f>
        <v>32290.731</v>
      </c>
      <c r="U39" s="412">
        <f>ROUND(('T1 ANSP'!S12+SUM('T1 ANSP'!S14:S17)),$D$37)</f>
        <v>31167.23</v>
      </c>
      <c r="V39" s="412">
        <f>ROUND(('T1 ANSP'!T12+SUM('T1 ANSP'!T14:T17)),$D$37)</f>
        <v>63457.961000000003</v>
      </c>
      <c r="W39" s="412">
        <f>ROUND(('T1 ANSP'!U12+SUM('T1 ANSP'!U14:U17)),$D$37)</f>
        <v>33941.911999999997</v>
      </c>
      <c r="X39" s="3"/>
      <c r="Y39" s="635"/>
    </row>
    <row r="40" spans="1:29" s="16" customFormat="1" ht="15" customHeight="1">
      <c r="A40" s="11" t="s">
        <v>26</v>
      </c>
      <c r="B40" s="12" t="s">
        <v>27</v>
      </c>
      <c r="C40" s="13" t="s">
        <v>28</v>
      </c>
      <c r="D40" s="29">
        <v>3</v>
      </c>
      <c r="E40" s="15" t="b">
        <f>ROUND('T1 ANSP'!C31,$D$40)=ROUND(SUM('T1 ANSP'!C22:C30),$D$40)</f>
        <v>1</v>
      </c>
      <c r="F40" s="15" t="b">
        <f>ROUND('T1 ANSP'!D31,$D$40)=ROUND(SUM('T1 ANSP'!D22:D30),$D$40)</f>
        <v>1</v>
      </c>
      <c r="G40" s="15" t="b">
        <f>ROUND('T1 ANSP'!E31,$D$40)=ROUND(SUM('T1 ANSP'!E22:E30),$D$40)</f>
        <v>1</v>
      </c>
      <c r="H40" s="15" t="b">
        <f>ROUND('T1 ANSP'!F31,$D$40)=ROUND(SUM('T1 ANSP'!F22:F30),$D$40)</f>
        <v>1</v>
      </c>
      <c r="I40" s="15" t="b">
        <f>ROUND('T1 ANSP'!G31,$D$40)=ROUND(SUM('T1 ANSP'!G22:G30),$D$40)</f>
        <v>1</v>
      </c>
      <c r="J40" s="15" t="b">
        <f>ROUND('T1 ANSP'!H31,$D$40)=ROUND(SUM('T1 ANSP'!H22:H30),$D$40)</f>
        <v>1</v>
      </c>
      <c r="K40" s="15" t="b">
        <f>ROUND('T1 ANSP'!I31,$D$40)=ROUND(SUM('T1 ANSP'!I22:I30),$D$40)</f>
        <v>1</v>
      </c>
      <c r="L40" s="15" t="b">
        <f>ROUND('T1 ANSP'!J31,$D$40)=ROUND(SUM('T1 ANSP'!J22:J30),$D$40)</f>
        <v>1</v>
      </c>
      <c r="M40" s="633" t="b">
        <f>ROUND('T1 ANSP'!K31,$D$40)=ROUND(SUM('T1 ANSP'!K22:K30),$D$40)</f>
        <v>1</v>
      </c>
      <c r="N40" s="15" t="b">
        <f>ROUND('T1 ANSP'!L31,$D$40)=ROUND(SUM('T1 ANSP'!L22:L30),$D$40)</f>
        <v>1</v>
      </c>
      <c r="O40" s="15" t="b">
        <f>ROUND('T1 ANSP'!M31,$D$40)=ROUND(SUM('T1 ANSP'!M22:M30),$D$40)</f>
        <v>1</v>
      </c>
      <c r="P40" s="15" t="b">
        <f>ROUND('T1 ANSP'!N31,$D$40)=ROUND(SUM('T1 ANSP'!N22:N30),$D$40)</f>
        <v>1</v>
      </c>
      <c r="Q40" s="15" t="b">
        <f>ROUND('T1 ANSP'!O31,$D$40)=ROUND(SUM('T1 ANSP'!O22:O30),$D$40)</f>
        <v>1</v>
      </c>
      <c r="R40" s="634" t="b">
        <f>ROUND('T1 ANSP'!P31,$D$40)=ROUND(SUM('T1 ANSP'!P22:P30),$D$40)</f>
        <v>1</v>
      </c>
      <c r="S40" s="3"/>
      <c r="T40" s="633" t="b">
        <f>ROUND('T1 ANSP'!R31,$D$40)=ROUND(SUM('T1 ANSP'!R22:R30),$D$40)</f>
        <v>1</v>
      </c>
      <c r="U40" s="15" t="b">
        <f>ROUND('T1 ANSP'!S31,$D$40)=ROUND(SUM('T1 ANSP'!S22:S30),$D$40)</f>
        <v>1</v>
      </c>
      <c r="V40" s="15" t="b">
        <f>ROUND('T1 ANSP'!T31,$D$40)=ROUND(SUM('T1 ANSP'!T22:T30),$D$40)</f>
        <v>1</v>
      </c>
      <c r="W40" s="15" t="b">
        <f>ROUND('T1 ANSP'!U31,$D$40)=ROUND(SUM('T1 ANSP'!U22:U30),$D$40)</f>
        <v>1</v>
      </c>
      <c r="X40" s="3"/>
      <c r="Y40" s="635"/>
    </row>
    <row r="41" spans="1:29" s="22" customFormat="1" ht="15" customHeight="1" outlineLevel="1">
      <c r="A41" s="17"/>
      <c r="B41" s="18"/>
      <c r="C41" s="19" t="s">
        <v>565</v>
      </c>
      <c r="D41" s="23"/>
      <c r="E41" s="412">
        <f>ROUND('T1 ANSP'!C31,$D$40)</f>
        <v>37409</v>
      </c>
      <c r="F41" s="412">
        <f>ROUND('T1 ANSP'!D31,$D$40)</f>
        <v>36708</v>
      </c>
      <c r="G41" s="412">
        <f>ROUND('T1 ANSP'!E31,$D$40)</f>
        <v>38230</v>
      </c>
      <c r="H41" s="412">
        <f>ROUND('T1 ANSP'!F31,$D$40)</f>
        <v>39099</v>
      </c>
      <c r="I41" s="412">
        <f>ROUND('T1 ANSP'!G31,$D$40)</f>
        <v>39572</v>
      </c>
      <c r="J41" s="412">
        <f>ROUND('T1 ANSP'!H31,$D$40)</f>
        <v>36308.930999999997</v>
      </c>
      <c r="K41" s="412">
        <f>ROUND('T1 ANSP'!I31,$D$40)</f>
        <v>36361.43</v>
      </c>
      <c r="L41" s="412">
        <f>ROUND('T1 ANSP'!J31,$D$40)</f>
        <v>36729</v>
      </c>
      <c r="M41" s="636">
        <f>ROUND('T1 ANSP'!K31,$D$40)</f>
        <v>32290.731</v>
      </c>
      <c r="N41" s="412">
        <f>ROUND('T1 ANSP'!L31,$D$40)</f>
        <v>34299.620000000003</v>
      </c>
      <c r="O41" s="412">
        <f>ROUND('T1 ANSP'!M31,$D$40)</f>
        <v>66590.350999999995</v>
      </c>
      <c r="P41" s="412">
        <f>ROUND('T1 ANSP'!N31,$D$40)</f>
        <v>38992.707999999999</v>
      </c>
      <c r="Q41" s="412">
        <f>ROUND('T1 ANSP'!O31,$D$40)</f>
        <v>41202.033000000003</v>
      </c>
      <c r="R41" s="637">
        <f>ROUND('T1 ANSP'!P31,$D$40)</f>
        <v>43914.531999999999</v>
      </c>
      <c r="S41" s="3"/>
      <c r="T41" s="636">
        <f>ROUND('T1 ANSP'!R31,$D$40)</f>
        <v>32290.731</v>
      </c>
      <c r="U41" s="412">
        <f>ROUND('T1 ANSP'!S31,$D$40)</f>
        <v>31167.23</v>
      </c>
      <c r="V41" s="412">
        <f>ROUND('T1 ANSP'!T31,$D$40)</f>
        <v>63457.961000000003</v>
      </c>
      <c r="W41" s="412">
        <f>ROUND('T1 ANSP'!U31,$D$40)</f>
        <v>33941.911999999997</v>
      </c>
      <c r="X41" s="3"/>
      <c r="Y41" s="635"/>
    </row>
    <row r="42" spans="1:29" s="22" customFormat="1" ht="15" customHeight="1" outlineLevel="1">
      <c r="A42" s="17"/>
      <c r="B42" s="18"/>
      <c r="C42" s="19" t="s">
        <v>566</v>
      </c>
      <c r="D42" s="23"/>
      <c r="E42" s="412">
        <f>ROUND(SUM('T1 ANSP'!C22:C30),$D$40)</f>
        <v>37409</v>
      </c>
      <c r="F42" s="412">
        <f>ROUND(SUM('T1 ANSP'!D22:D30),$D$40)</f>
        <v>36708</v>
      </c>
      <c r="G42" s="412">
        <f>ROUND(SUM('T1 ANSP'!E22:E30),$D$40)</f>
        <v>38230</v>
      </c>
      <c r="H42" s="412">
        <f>ROUND(SUM('T1 ANSP'!F22:F30),$D$40)</f>
        <v>39099</v>
      </c>
      <c r="I42" s="412">
        <f>ROUND(SUM('T1 ANSP'!G22:G30),$D$40)</f>
        <v>39572</v>
      </c>
      <c r="J42" s="412">
        <f>ROUND(SUM('T1 ANSP'!H22:H30),$D$40)</f>
        <v>36308.930999999997</v>
      </c>
      <c r="K42" s="412">
        <f>ROUND(SUM('T1 ANSP'!I22:I30),$D$40)</f>
        <v>36361.43</v>
      </c>
      <c r="L42" s="412">
        <f>ROUND(SUM('T1 ANSP'!J22:J30),$D$40)</f>
        <v>36729</v>
      </c>
      <c r="M42" s="636">
        <f>ROUND(SUM('T1 ANSP'!K22:K30),$D$40)</f>
        <v>32290.731</v>
      </c>
      <c r="N42" s="412">
        <f>ROUND(SUM('T1 ANSP'!L22:L30),$D$40)</f>
        <v>34299.620000000003</v>
      </c>
      <c r="O42" s="412">
        <f>ROUND(SUM('T1 ANSP'!M22:M30),$D$40)</f>
        <v>66590.350999999995</v>
      </c>
      <c r="P42" s="412">
        <f>ROUND(SUM('T1 ANSP'!N22:N30),$D$40)</f>
        <v>38992.707999999999</v>
      </c>
      <c r="Q42" s="412">
        <f>ROUND(SUM('T1 ANSP'!O22:O30),$D$40)</f>
        <v>41202.033000000003</v>
      </c>
      <c r="R42" s="637">
        <f>ROUND(SUM('T1 ANSP'!P22:P30),$D$40)</f>
        <v>43914.531999999999</v>
      </c>
      <c r="S42" s="3"/>
      <c r="T42" s="636">
        <f>ROUND(SUM('T1 ANSP'!R22:R30),$D$40)</f>
        <v>32290.731</v>
      </c>
      <c r="U42" s="412">
        <f>ROUND(SUM('T1 ANSP'!S22:S30),$D$40)</f>
        <v>31167.23</v>
      </c>
      <c r="V42" s="412">
        <f>ROUND(SUM('T1 ANSP'!T22:T30),$D$40)</f>
        <v>63457.961000000003</v>
      </c>
      <c r="W42" s="412">
        <f>ROUND(SUM('T1 ANSP'!U22:U30),$D$40)</f>
        <v>33941.911999999997</v>
      </c>
      <c r="X42" s="3"/>
      <c r="Y42" s="635"/>
    </row>
    <row r="43" spans="1:29" s="16" customFormat="1" ht="15" customHeight="1">
      <c r="A43" s="31" t="s">
        <v>31</v>
      </c>
      <c r="B43" s="12" t="s">
        <v>27</v>
      </c>
      <c r="C43" s="13" t="s">
        <v>32</v>
      </c>
      <c r="D43" s="29">
        <v>3</v>
      </c>
      <c r="E43" s="15" t="b">
        <f>ROUND('T1 ANSP'!C18,$D$43)=ROUND('T1 ANSP'!C31,$D$43)</f>
        <v>1</v>
      </c>
      <c r="F43" s="15" t="b">
        <f>ROUND('T1 ANSP'!D18,$D$43)=ROUND('T1 ANSP'!D31,$D$43)</f>
        <v>1</v>
      </c>
      <c r="G43" s="15" t="b">
        <f>ROUND('T1 ANSP'!E18,$D$43)=ROUND('T1 ANSP'!E31,$D$43)</f>
        <v>1</v>
      </c>
      <c r="H43" s="15" t="b">
        <f>ROUND('T1 ANSP'!F18,$D$43)=ROUND('T1 ANSP'!F31,$D$43)</f>
        <v>1</v>
      </c>
      <c r="I43" s="15" t="b">
        <f>ROUND('T1 ANSP'!G18,$D$43)=ROUND('T1 ANSP'!G31,$D$43)</f>
        <v>1</v>
      </c>
      <c r="J43" s="15" t="b">
        <f>ROUND('T1 ANSP'!H18,$D$43)=ROUND('T1 ANSP'!H31,$D$43)</f>
        <v>1</v>
      </c>
      <c r="K43" s="15" t="b">
        <f>ROUND('T1 ANSP'!I18,$D$43)=ROUND('T1 ANSP'!I31,$D$43)</f>
        <v>1</v>
      </c>
      <c r="L43" s="15" t="b">
        <f>ROUND('T1 ANSP'!J18,$D$43)=ROUND('T1 ANSP'!J31,$D$43)</f>
        <v>1</v>
      </c>
      <c r="M43" s="633" t="b">
        <f>ROUND('T1 ANSP'!K18,$D$43)=ROUND('T1 ANSP'!K31,$D$43)</f>
        <v>1</v>
      </c>
      <c r="N43" s="15" t="b">
        <f>ROUND('T1 ANSP'!L18,$D$43)=ROUND('T1 ANSP'!L31,$D$43)</f>
        <v>1</v>
      </c>
      <c r="O43" s="15" t="b">
        <f>ROUND('T1 ANSP'!M18,$D$43)=ROUND('T1 ANSP'!M31,$D$43)</f>
        <v>1</v>
      </c>
      <c r="P43" s="15" t="b">
        <f>ROUND('T1 ANSP'!N18,$D$43)=ROUND('T1 ANSP'!N31,$D$43)</f>
        <v>1</v>
      </c>
      <c r="Q43" s="15" t="b">
        <f>ROUND('T1 ANSP'!O18,$D$43)=ROUND('T1 ANSP'!O31,$D$43)</f>
        <v>1</v>
      </c>
      <c r="R43" s="634" t="b">
        <f>ROUND('T1 ANSP'!P18,$D$43)=ROUND('T1 ANSP'!P31,$D$43)</f>
        <v>1</v>
      </c>
      <c r="S43" s="3"/>
      <c r="T43" s="633" t="b">
        <f>ROUND('T1 ANSP'!R18,$D$43)=ROUND('T1 ANSP'!R31,$D$43)</f>
        <v>1</v>
      </c>
      <c r="U43" s="15" t="b">
        <f>ROUND('T1 ANSP'!S18,$D$43)=ROUND('T1 ANSP'!S31,$D$43)</f>
        <v>1</v>
      </c>
      <c r="V43" s="15" t="b">
        <f>ROUND('T1 ANSP'!T18,$D$43)=ROUND('T1 ANSP'!T31,$D$43)</f>
        <v>1</v>
      </c>
      <c r="W43" s="15" t="b">
        <f>ROUND('T1 ANSP'!U18,$D$43)=ROUND('T1 ANSP'!U31,$D$43)</f>
        <v>1</v>
      </c>
      <c r="X43" s="3"/>
      <c r="Y43" s="635"/>
    </row>
    <row r="44" spans="1:29" s="22" customFormat="1" ht="15" customHeight="1" outlineLevel="1">
      <c r="A44" s="32"/>
      <c r="B44" s="18"/>
      <c r="C44" s="19" t="s">
        <v>563</v>
      </c>
      <c r="D44" s="23"/>
      <c r="E44" s="412">
        <f>ROUND('T1 ANSP'!C18,$D$43)</f>
        <v>37409</v>
      </c>
      <c r="F44" s="412">
        <f>ROUND('T1 ANSP'!D18,$D$43)</f>
        <v>36708</v>
      </c>
      <c r="G44" s="412">
        <f>ROUND('T1 ANSP'!E18,$D$43)</f>
        <v>38230</v>
      </c>
      <c r="H44" s="412">
        <f>ROUND('T1 ANSP'!F18,$D$43)</f>
        <v>39099</v>
      </c>
      <c r="I44" s="412">
        <f>ROUND('T1 ANSP'!G18,$D$43)</f>
        <v>39572</v>
      </c>
      <c r="J44" s="412">
        <f>ROUND('T1 ANSP'!H18,$D$43)</f>
        <v>36308.930999999997</v>
      </c>
      <c r="K44" s="412">
        <f>ROUND('T1 ANSP'!I18,$D$43)</f>
        <v>36361.43</v>
      </c>
      <c r="L44" s="412">
        <f>ROUND('T1 ANSP'!J18,$D$43)</f>
        <v>36729</v>
      </c>
      <c r="M44" s="636">
        <f>ROUND('T1 ANSP'!K18,$D$43)</f>
        <v>32290.731</v>
      </c>
      <c r="N44" s="412">
        <f>ROUND('T1 ANSP'!L18,$D$43)</f>
        <v>34299.620000000003</v>
      </c>
      <c r="O44" s="412">
        <f>ROUND('T1 ANSP'!M18,$D$43)</f>
        <v>66590.350999999995</v>
      </c>
      <c r="P44" s="412">
        <f>ROUND('T1 ANSP'!N18,$D$43)</f>
        <v>38992.707999999999</v>
      </c>
      <c r="Q44" s="412">
        <f>ROUND('T1 ANSP'!O18,$D$43)</f>
        <v>41202.033000000003</v>
      </c>
      <c r="R44" s="637">
        <f>ROUND('T1 ANSP'!P18,$D$43)</f>
        <v>43914.531999999999</v>
      </c>
      <c r="S44" s="3"/>
      <c r="T44" s="636">
        <f>ROUND('T1 ANSP'!R18,$D$43)</f>
        <v>32290.731</v>
      </c>
      <c r="U44" s="412">
        <f>ROUND('T1 ANSP'!S18,$D$43)</f>
        <v>31167.23</v>
      </c>
      <c r="V44" s="412">
        <f>ROUND('T1 ANSP'!T18,$D$43)</f>
        <v>63457.961000000003</v>
      </c>
      <c r="W44" s="412">
        <f>ROUND('T1 ANSP'!U18,$D$43)</f>
        <v>33941.911999999997</v>
      </c>
      <c r="X44" s="3"/>
      <c r="Y44" s="635"/>
    </row>
    <row r="45" spans="1:29" s="22" customFormat="1" ht="15" customHeight="1" outlineLevel="1">
      <c r="A45" s="32"/>
      <c r="B45" s="18"/>
      <c r="C45" s="19" t="s">
        <v>565</v>
      </c>
      <c r="D45" s="23"/>
      <c r="E45" s="412">
        <f>ROUND('T1 ANSP'!C31,$D$43)</f>
        <v>37409</v>
      </c>
      <c r="F45" s="412">
        <f>ROUND('T1 ANSP'!D31,$D$43)</f>
        <v>36708</v>
      </c>
      <c r="G45" s="412">
        <f>ROUND('T1 ANSP'!E31,$D$43)</f>
        <v>38230</v>
      </c>
      <c r="H45" s="412">
        <f>ROUND('T1 ANSP'!F31,$D$43)</f>
        <v>39099</v>
      </c>
      <c r="I45" s="412">
        <f>ROUND('T1 ANSP'!G31,$D$43)</f>
        <v>39572</v>
      </c>
      <c r="J45" s="412">
        <f>ROUND('T1 ANSP'!H31,$D$43)</f>
        <v>36308.930999999997</v>
      </c>
      <c r="K45" s="412">
        <f>ROUND('T1 ANSP'!I31,$D$43)</f>
        <v>36361.43</v>
      </c>
      <c r="L45" s="412">
        <f>ROUND('T1 ANSP'!J31,$D$43)</f>
        <v>36729</v>
      </c>
      <c r="M45" s="636">
        <f>ROUND('T1 ANSP'!K31,$D$43)</f>
        <v>32290.731</v>
      </c>
      <c r="N45" s="412">
        <f>ROUND('T1 ANSP'!L31,$D$43)</f>
        <v>34299.620000000003</v>
      </c>
      <c r="O45" s="412">
        <f>ROUND('T1 ANSP'!M31,$D$43)</f>
        <v>66590.350999999995</v>
      </c>
      <c r="P45" s="412">
        <f>ROUND('T1 ANSP'!N31,$D$43)</f>
        <v>38992.707999999999</v>
      </c>
      <c r="Q45" s="412">
        <f>ROUND('T1 ANSP'!O31,$D$43)</f>
        <v>41202.033000000003</v>
      </c>
      <c r="R45" s="637">
        <f>ROUND('T1 ANSP'!P31,$D$43)</f>
        <v>43914.531999999999</v>
      </c>
      <c r="S45" s="3"/>
      <c r="T45" s="636">
        <f>ROUND('T1 ANSP'!R31,$D$43)</f>
        <v>32290.731</v>
      </c>
      <c r="U45" s="412">
        <f>ROUND('T1 ANSP'!S31,$D$43)</f>
        <v>31167.23</v>
      </c>
      <c r="V45" s="412">
        <f>ROUND('T1 ANSP'!T31,$D$43)</f>
        <v>63457.961000000003</v>
      </c>
      <c r="W45" s="412">
        <f>ROUND('T1 ANSP'!U31,$D$43)</f>
        <v>33941.911999999997</v>
      </c>
      <c r="X45" s="3"/>
      <c r="Y45" s="635"/>
    </row>
    <row r="46" spans="1:29" s="16" customFormat="1" ht="15" customHeight="1">
      <c r="A46" s="11" t="s">
        <v>37</v>
      </c>
      <c r="B46" s="12" t="s">
        <v>38</v>
      </c>
      <c r="C46" s="13" t="s">
        <v>39</v>
      </c>
      <c r="D46" s="14">
        <v>2</v>
      </c>
      <c r="F46" s="15" t="b">
        <f>ROUND('T1 ANSP'!C65*(1+'T1'!D64),$D$46)=ROUND('T1 ANSP'!D65,$D$46)</f>
        <v>1</v>
      </c>
      <c r="G46" s="15" t="b">
        <f>ROUND('T1 ANSP'!D65*(1+'T1'!E64),$D$46)=ROUND('T1 ANSP'!E65,$D$46)</f>
        <v>1</v>
      </c>
      <c r="H46" s="15" t="b">
        <f>ROUND('T1 ANSP'!E65*(1+'T1'!F64),$D$46)=ROUND('T1 ANSP'!F65,$D$46)</f>
        <v>1</v>
      </c>
      <c r="I46" s="15" t="b">
        <f>ROUND('T1 ANSP'!F65*(1+'T1'!G64),$D$46)=ROUND('T1 ANSP'!G65,$D$46)</f>
        <v>1</v>
      </c>
      <c r="J46" s="15" t="b">
        <f>ROUND('T1 ANSP'!G65*(1+'T1'!H64),$D$46)=ROUND('T1 ANSP'!H65,$D$46)</f>
        <v>1</v>
      </c>
      <c r="K46" s="15" t="b">
        <f>ROUND('T1 ANSP'!H65*(1+'T1'!I64),$D$46)=ROUND('T1 ANSP'!I65,$D$46)</f>
        <v>1</v>
      </c>
      <c r="L46" s="15" t="b">
        <f>ROUND('T1 ANSP'!I65*(1+'T1'!J64),$D$46)=ROUND('T1 ANSP'!J65,$D$46)</f>
        <v>1</v>
      </c>
      <c r="M46" s="633" t="b">
        <f>ROUND('T1 ANSP'!J65*(1+'T1'!K64),$D$46)=ROUND('T1 ANSP'!K65,$D$46)</f>
        <v>1</v>
      </c>
      <c r="N46" s="15" t="b">
        <f>ROUND('T1 ANSP'!K65*(1+'T1'!L64),$D$46)=ROUND('T1 ANSP'!L65,$D$46)</f>
        <v>1</v>
      </c>
      <c r="P46" s="15" t="b">
        <f>ROUND('T1 ANSP'!L65*(1+'T1'!N64),$D$46)=ROUND('T1 ANSP'!N65,$D$46)</f>
        <v>1</v>
      </c>
      <c r="Q46" s="15" t="b">
        <f>ROUND('T1 ANSP'!N65*(1+'T1'!O64),$D$46)=ROUND('T1 ANSP'!O65,$D$46)</f>
        <v>1</v>
      </c>
      <c r="R46" s="634" t="b">
        <f>ROUND('T1 ANSP'!O65*(1+'T1'!P64),$D$46)=ROUND('T1 ANSP'!P65,$D$46)</f>
        <v>1</v>
      </c>
      <c r="S46" s="3"/>
      <c r="T46" s="633" t="b">
        <f>ROUND('T1 ANSP'!J65*(1+'T1'!R64),$D$46)=ROUND('T1 ANSP'!R65,$D$46)</f>
        <v>1</v>
      </c>
      <c r="U46" s="15" t="b">
        <f>ROUND('T1 ANSP'!R65*(1+'T1'!S64),$D$46)=ROUND('T1 ANSP'!S65,$D$46)</f>
        <v>1</v>
      </c>
      <c r="W46" s="15" t="b">
        <f>ROUND('T1 ANSP'!S65*(1+'T1'!U64),$D$46)=ROUND('T1 ANSP'!U65,$D$46)</f>
        <v>1</v>
      </c>
      <c r="Y46" s="648"/>
    </row>
    <row r="47" spans="1:29" s="22" customFormat="1" ht="15" customHeight="1" outlineLevel="1">
      <c r="A47" s="17"/>
      <c r="B47" s="18"/>
      <c r="C47" s="19" t="s">
        <v>40</v>
      </c>
      <c r="D47" s="23"/>
      <c r="F47" s="26">
        <f>ROUND('T1 ANSP'!C65*(1+'T1'!D64),$D$46)</f>
        <v>97.84</v>
      </c>
      <c r="G47" s="26">
        <f>ROUND('T1 ANSP'!D65*(1+'T1'!E64),$D$46)</f>
        <v>99.01</v>
      </c>
      <c r="H47" s="26">
        <f>ROUND('T1 ANSP'!E65*(1+'T1'!F64),$D$46)</f>
        <v>98.81</v>
      </c>
      <c r="I47" s="26">
        <f>ROUND('T1 ANSP'!F65*(1+'T1'!G64),$D$46)</f>
        <v>99.21</v>
      </c>
      <c r="J47" s="26">
        <f>ROUND('T1 ANSP'!G65*(1+'T1'!H64),$D$46)</f>
        <v>100</v>
      </c>
      <c r="K47" s="26">
        <f>ROUND('T1 ANSP'!H65*(1+'T1'!I64),$D$46)</f>
        <v>101.2</v>
      </c>
      <c r="L47" s="26">
        <f>ROUND('T1 ANSP'!I65*(1+'T1'!J64),$D$46)</f>
        <v>102.31</v>
      </c>
      <c r="M47" s="640">
        <f>ROUND('T1 ANSP'!J65*(1+'T1'!K64),$D$46)</f>
        <v>102.72</v>
      </c>
      <c r="N47" s="26">
        <f>ROUND('T1 ANSP'!K65*(1+'T1'!L64),$D$46)</f>
        <v>104.18</v>
      </c>
      <c r="P47" s="26">
        <f>ROUND('T1 ANSP'!L65*(1+'T1'!N64),$D$46)</f>
        <v>105.74</v>
      </c>
      <c r="Q47" s="26">
        <f>ROUND('T1 ANSP'!N65*(1+'T1'!O64),$D$46)</f>
        <v>107.44</v>
      </c>
      <c r="R47" s="641">
        <f>ROUND('T1 ANSP'!O65*(1+'T1'!P64),$D$46)</f>
        <v>109.33</v>
      </c>
      <c r="S47" s="3"/>
      <c r="T47" s="640">
        <f>ROUND('T1 ANSP'!J65*(1+'T1'!R64),$D$46)</f>
        <v>102.72</v>
      </c>
      <c r="U47" s="26">
        <f>ROUND('T1 ANSP'!R65*(1+'T1'!S64),$D$46)</f>
        <v>104.88</v>
      </c>
      <c r="W47" s="26">
        <f>ROUND('T1 ANSP'!S65*(1+'T1'!U64),$D$46)</f>
        <v>112.43</v>
      </c>
      <c r="Y47" s="649"/>
    </row>
    <row r="48" spans="1:29" s="22" customFormat="1" ht="15" customHeight="1" outlineLevel="1">
      <c r="A48" s="17"/>
      <c r="B48" s="18"/>
      <c r="C48" s="19" t="s">
        <v>41</v>
      </c>
      <c r="D48" s="23"/>
      <c r="F48" s="26">
        <f>ROUND('T1 ANSP'!D65,$D$46)</f>
        <v>97.84</v>
      </c>
      <c r="G48" s="26">
        <f>ROUND('T1 ANSP'!E65,$D$46)</f>
        <v>99.01</v>
      </c>
      <c r="H48" s="26">
        <f>ROUND('T1 ANSP'!F65,$D$46)</f>
        <v>98.81</v>
      </c>
      <c r="I48" s="26">
        <f>ROUND('T1 ANSP'!G65,$D$46)</f>
        <v>99.21</v>
      </c>
      <c r="J48" s="26">
        <f>ROUND('T1 ANSP'!H65,$D$46)</f>
        <v>100</v>
      </c>
      <c r="K48" s="26">
        <f>ROUND('T1 ANSP'!I65,$D$46)</f>
        <v>101.2</v>
      </c>
      <c r="L48" s="26">
        <f>ROUND('T1 ANSP'!J65,$D$46)</f>
        <v>102.31</v>
      </c>
      <c r="M48" s="640">
        <f>ROUND('T1 ANSP'!K65,$D$46)</f>
        <v>102.72</v>
      </c>
      <c r="N48" s="26">
        <f>ROUND('T1 ANSP'!L65,$D$46)</f>
        <v>104.18</v>
      </c>
      <c r="P48" s="26">
        <f>ROUND('T1 ANSP'!N65,$D$46)</f>
        <v>105.74</v>
      </c>
      <c r="Q48" s="26">
        <f>ROUND('T1 ANSP'!O65,$D$46)</f>
        <v>107.44</v>
      </c>
      <c r="R48" s="641">
        <f>ROUND('T1 ANSP'!P65,$D$46)</f>
        <v>109.33</v>
      </c>
      <c r="S48" s="3"/>
      <c r="T48" s="640">
        <f>ROUND('T1 ANSP'!R65,$D$46)</f>
        <v>102.72</v>
      </c>
      <c r="U48" s="26">
        <f>ROUND('T1 ANSP'!S65,$D$46)</f>
        <v>104.88</v>
      </c>
      <c r="W48" s="26">
        <f>ROUND('T1 ANSP'!U65,$D$46)</f>
        <v>112.43</v>
      </c>
      <c r="Y48" s="649"/>
    </row>
    <row r="49" spans="1:25" s="16" customFormat="1" ht="15" customHeight="1">
      <c r="A49" s="11" t="s">
        <v>51</v>
      </c>
      <c r="B49" s="12" t="s">
        <v>52</v>
      </c>
      <c r="C49" s="13" t="s">
        <v>53</v>
      </c>
      <c r="D49" s="14">
        <v>3</v>
      </c>
      <c r="E49" s="15" t="b">
        <f>ROUND(((('T1 ANSP'!C61-'T1 ANSP'!C15-'T1 ANSP'!C16)/('T1 ANSP'!C65/100))+('T1 ANSP'!C15+'T1 ANSP'!C16)),$D$49)=ROUND('T1 ANSP'!C66,$D$49)</f>
        <v>1</v>
      </c>
      <c r="F49" s="15" t="b">
        <f>ROUND(((('T1 ANSP'!D61-'T1 ANSP'!D15-'T1 ANSP'!D16)/('T1 ANSP'!D65/100))+('T1 ANSP'!D15+'T1 ANSP'!D16)),$D$49)=ROUND('T1 ANSP'!D66,$D$49)</f>
        <v>1</v>
      </c>
      <c r="G49" s="15" t="b">
        <f>ROUND(((('T1 ANSP'!E61-'T1 ANSP'!E15-'T1 ANSP'!E16)/('T1 ANSP'!E65/100))+('T1 ANSP'!E15+'T1 ANSP'!E16)),$D$49)=ROUND('T1 ANSP'!E66,$D$49)</f>
        <v>1</v>
      </c>
      <c r="H49" s="15" t="b">
        <f>ROUND(((('T1 ANSP'!F61-'T1 ANSP'!F15-'T1 ANSP'!F16)/('T1 ANSP'!F65/100))+('T1 ANSP'!F15+'T1 ANSP'!F16)),$D$49)=ROUND('T1 ANSP'!F66,$D$49)</f>
        <v>1</v>
      </c>
      <c r="I49" s="15" t="b">
        <f>ROUND(((('T1 ANSP'!G61-'T1 ANSP'!G15-'T1 ANSP'!G16)/('T1 ANSP'!G65/100))+('T1 ANSP'!G15+'T1 ANSP'!G16)),$D$49)=ROUND('T1 ANSP'!G66,$D$49)</f>
        <v>1</v>
      </c>
      <c r="J49" s="15" t="b">
        <f>ROUND(((('T1 ANSP'!H61-'T1 ANSP'!H15-'T1 ANSP'!H16)/('T1 ANSP'!H65/100))+('T1 ANSP'!H15+'T1 ANSP'!H16)),$D$49)=ROUND('T1 ANSP'!H66,$D$49)</f>
        <v>1</v>
      </c>
      <c r="K49" s="15" t="b">
        <f>ROUND(((('T1 ANSP'!I61-'T1 ANSP'!I15-'T1 ANSP'!I16)/('T1 ANSP'!I65/100))+('T1 ANSP'!I15+'T1 ANSP'!I16)),$D$49)=ROUND('T1 ANSP'!I66,$D$49)</f>
        <v>1</v>
      </c>
      <c r="L49" s="15" t="b">
        <f>ROUND(((('T1 ANSP'!J61-'T1 ANSP'!J15-'T1 ANSP'!J16)/('T1 ANSP'!J65/100))+('T1 ANSP'!J15+'T1 ANSP'!J16)),$D$49)=ROUND('T1 ANSP'!J66,$D$49)</f>
        <v>1</v>
      </c>
      <c r="M49" s="633" t="b">
        <f>ROUND(((('T1 ANSP'!K61-'T1 ANSP'!K15-'T1 ANSP'!K16)/('T1 ANSP'!K65/100))+('T1 ANSP'!K15+'T1 ANSP'!K16)),$D$49)=ROUND('T1 ANSP'!K66,$D$49)</f>
        <v>1</v>
      </c>
      <c r="N49" s="15" t="b">
        <f>ROUND(((('T1 ANSP'!L61-'T1 ANSP'!L15-'T1 ANSP'!L16)/('T1 ANSP'!L65/100))+('T1 ANSP'!L15+'T1 ANSP'!L16)),$D$49)=ROUND('T1 ANSP'!L66,$D$49)</f>
        <v>1</v>
      </c>
      <c r="P49" s="15" t="b">
        <f>ROUND(((('T1 ANSP'!N61-'T1 ANSP'!N15-'T1 ANSP'!N16)/('T1 ANSP'!N65/100))+('T1 ANSP'!N15+'T1 ANSP'!N16)),$D$49)=ROUND('T1 ANSP'!N66,$D$49)</f>
        <v>1</v>
      </c>
      <c r="Q49" s="15" t="b">
        <f>ROUND(((('T1 ANSP'!O61-'T1 ANSP'!O15-'T1 ANSP'!O16)/('T1 ANSP'!O65/100))+('T1 ANSP'!O15+'T1 ANSP'!O16)),$D$49)=ROUND('T1 ANSP'!O66,$D$49)</f>
        <v>1</v>
      </c>
      <c r="R49" s="634" t="b">
        <f>ROUND(((('T1 ANSP'!P61-'T1 ANSP'!P15-'T1 ANSP'!P16)/('T1 ANSP'!P65/100))+('T1 ANSP'!P15+'T1 ANSP'!P16)),$D$49)=ROUND('T1 ANSP'!P66,$D$49)</f>
        <v>1</v>
      </c>
      <c r="S49" s="3"/>
      <c r="T49" s="633" t="b">
        <f>ROUND(((('T1 ANSP'!R61-'T1 ANSP'!R15-'T1 ANSP'!R16)/('T1 ANSP'!R65/100))+('T1 ANSP'!R15+'T1 ANSP'!R16)),$D$49)=ROUND('T1 ANSP'!R66,$D$49)</f>
        <v>1</v>
      </c>
      <c r="U49" s="15" t="b">
        <f>ROUND(((('T1 ANSP'!S61-'T1 ANSP'!S15-'T1 ANSP'!S16)/('T1 ANSP'!S65/100))+('T1 ANSP'!S15+'T1 ANSP'!S16)),$D$49)=ROUND('T1 ANSP'!S66,$D$49)</f>
        <v>1</v>
      </c>
      <c r="W49" s="15" t="b">
        <f>ROUND(((('T1 ANSP'!U61-'T1 ANSP'!U15-'T1 ANSP'!U16)/('T1 ANSP'!U65/100))+('T1 ANSP'!U15+'T1 ANSP'!U16)),$D$49)=ROUND('T1 ANSP'!U66,$D$49)</f>
        <v>1</v>
      </c>
      <c r="Y49" s="648"/>
    </row>
    <row r="50" spans="1:25" s="22" customFormat="1" ht="15" customHeight="1" outlineLevel="1">
      <c r="A50" s="17"/>
      <c r="B50" s="18"/>
      <c r="C50" s="19" t="s">
        <v>562</v>
      </c>
      <c r="D50" s="23"/>
      <c r="E50" s="412">
        <f>ROUND(((('T1 ANSP'!C61-'T1 ANSP'!C15-'T1 ANSP'!C16)/('T1 ANSP'!C65/100))+('T1 ANSP'!C15+'T1 ANSP'!C16)),$D$49)</f>
        <v>38504.904000000002</v>
      </c>
      <c r="F50" s="412">
        <f>ROUND(((('T1 ANSP'!D61-'T1 ANSP'!D15-'T1 ANSP'!D16)/('T1 ANSP'!D65/100))+('T1 ANSP'!D15+'T1 ANSP'!D16)),$D$49)</f>
        <v>37062.425999999999</v>
      </c>
      <c r="G50" s="412">
        <f>ROUND(((('T1 ANSP'!E61-'T1 ANSP'!E15-'T1 ANSP'!E16)/('T1 ANSP'!E65/100))+('T1 ANSP'!E15+'T1 ANSP'!E16)),$D$49)</f>
        <v>38219.440000000002</v>
      </c>
      <c r="H50" s="412">
        <f>ROUND(((('T1 ANSP'!F61-'T1 ANSP'!F15-'T1 ANSP'!F16)/('T1 ANSP'!F65/100))+('T1 ANSP'!F15+'T1 ANSP'!F16)),$D$49)</f>
        <v>39153.855000000003</v>
      </c>
      <c r="I50" s="412">
        <f>ROUND(((('T1 ANSP'!G61-'T1 ANSP'!G15-'T1 ANSP'!G16)/('T1 ANSP'!G65/100))+('T1 ANSP'!G15+'T1 ANSP'!G16)),$D$49)</f>
        <v>39496.591999999997</v>
      </c>
      <c r="J50" s="412">
        <f>ROUND(((('T1 ANSP'!H61-'T1 ANSP'!H15-'T1 ANSP'!H16)/('T1 ANSP'!H65/100))+('T1 ANSP'!H15+'T1 ANSP'!H16)),$D$49)</f>
        <v>36306.175999999999</v>
      </c>
      <c r="K50" s="412">
        <f>ROUND(((('T1 ANSP'!I61-'T1 ANSP'!I15-'T1 ANSP'!I16)/('T1 ANSP'!I65/100))+('T1 ANSP'!I15+'T1 ANSP'!I16)),$D$49)</f>
        <v>35977.442999999999</v>
      </c>
      <c r="L50" s="412">
        <f>ROUND(((('T1 ANSP'!J61-'T1 ANSP'!J15-'T1 ANSP'!J16)/('T1 ANSP'!J65/100))+('T1 ANSP'!J15+'T1 ANSP'!J16)),$D$49)</f>
        <v>35979.794999999998</v>
      </c>
      <c r="M50" s="636">
        <f>ROUND(((('T1 ANSP'!K61-'T1 ANSP'!K15-'T1 ANSP'!K16)/('T1 ANSP'!K65/100))+('T1 ANSP'!K15+'T1 ANSP'!K16)),$D$49)</f>
        <v>31541.503000000001</v>
      </c>
      <c r="N50" s="412">
        <f>ROUND(((('T1 ANSP'!L61-'T1 ANSP'!L15-'T1 ANSP'!L16)/('T1 ANSP'!L65/100))+('T1 ANSP'!L15+'T1 ANSP'!L16)),$D$49)</f>
        <v>33119.682000000001</v>
      </c>
      <c r="P50" s="412">
        <f>ROUND(((('T1 ANSP'!N61-'T1 ANSP'!N15-'T1 ANSP'!N16)/('T1 ANSP'!N65/100))+('T1 ANSP'!N15+'T1 ANSP'!N16)),$D$49)</f>
        <v>37111.254000000001</v>
      </c>
      <c r="Q50" s="412">
        <f>ROUND(((('T1 ANSP'!O61-'T1 ANSP'!O15-'T1 ANSP'!O16)/('T1 ANSP'!O65/100))+('T1 ANSP'!O15+'T1 ANSP'!O16)),$D$49)</f>
        <v>38690.773000000001</v>
      </c>
      <c r="R50" s="637">
        <f>ROUND(((('T1 ANSP'!P61-'T1 ANSP'!P15-'T1 ANSP'!P16)/('T1 ANSP'!P65/100))+('T1 ANSP'!P15+'T1 ANSP'!P16)),$D$49)</f>
        <v>40665.85</v>
      </c>
      <c r="S50" s="3"/>
      <c r="T50" s="636">
        <f>ROUND(((('T1 ANSP'!R61-'T1 ANSP'!R15-'T1 ANSP'!R16)/('T1 ANSP'!R65/100))+('T1 ANSP'!R15+'T1 ANSP'!R16)),$D$49)</f>
        <v>31541.503000000001</v>
      </c>
      <c r="U50" s="412">
        <f>ROUND(((('T1 ANSP'!S61-'T1 ANSP'!S15-'T1 ANSP'!S16)/('T1 ANSP'!S65/100))+('T1 ANSP'!S15+'T1 ANSP'!S16)),$D$49)</f>
        <v>29925.754000000001</v>
      </c>
      <c r="W50" s="412">
        <f>ROUND(((('T1 ANSP'!U61-'T1 ANSP'!U15-'T1 ANSP'!U16)/('T1 ANSP'!U65/100))+('T1 ANSP'!U15+'T1 ANSP'!U16)),$D$49)</f>
        <v>30536.12</v>
      </c>
      <c r="Y50" s="649"/>
    </row>
    <row r="51" spans="1:25" s="22" customFormat="1" ht="15" customHeight="1" outlineLevel="1">
      <c r="A51" s="17"/>
      <c r="B51" s="18"/>
      <c r="C51" s="19" t="s">
        <v>55</v>
      </c>
      <c r="D51" s="23"/>
      <c r="E51" s="412">
        <f>ROUND('T1 ANSP'!C66,$D$49)</f>
        <v>38504.904000000002</v>
      </c>
      <c r="F51" s="412">
        <f>ROUND('T1 ANSP'!D66,$D$49)</f>
        <v>37062.425999999999</v>
      </c>
      <c r="G51" s="412">
        <f>ROUND('T1 ANSP'!E66,$D$49)</f>
        <v>38219.440000000002</v>
      </c>
      <c r="H51" s="412">
        <f>ROUND('T1 ANSP'!F66,$D$49)</f>
        <v>39153.855000000003</v>
      </c>
      <c r="I51" s="412">
        <f>ROUND('T1 ANSP'!G66,$D$49)</f>
        <v>39496.591999999997</v>
      </c>
      <c r="J51" s="412">
        <f>ROUND('T1 ANSP'!H66,$D$49)</f>
        <v>36306.175999999999</v>
      </c>
      <c r="K51" s="412">
        <f>ROUND('T1 ANSP'!I66,$D$49)</f>
        <v>35977.442999999999</v>
      </c>
      <c r="L51" s="412">
        <f>ROUND('T1 ANSP'!J66,$D$49)</f>
        <v>35979.794999999998</v>
      </c>
      <c r="M51" s="636">
        <f>ROUND('T1 ANSP'!K66,$D$49)</f>
        <v>31541.503000000001</v>
      </c>
      <c r="N51" s="412">
        <f>ROUND('T1 ANSP'!L66,$D$49)</f>
        <v>33119.682000000001</v>
      </c>
      <c r="P51" s="412">
        <f>ROUND('T1 ANSP'!N66,$D$49)</f>
        <v>37111.254000000001</v>
      </c>
      <c r="Q51" s="412">
        <f>ROUND('T1 ANSP'!O66,$D$49)</f>
        <v>38690.773000000001</v>
      </c>
      <c r="R51" s="637">
        <f>ROUND('T1 ANSP'!P66,$D$49)</f>
        <v>40665.85</v>
      </c>
      <c r="S51" s="3"/>
      <c r="T51" s="636">
        <f>ROUND('T1 ANSP'!R66,$D$49)</f>
        <v>31541.503000000001</v>
      </c>
      <c r="U51" s="412">
        <f>ROUND('T1 ANSP'!S66,$D$49)</f>
        <v>29925.754000000001</v>
      </c>
      <c r="W51" s="412">
        <f>ROUND('T1 ANSP'!U66,$D$49)</f>
        <v>30536.12</v>
      </c>
      <c r="Y51" s="649"/>
    </row>
    <row r="52" spans="1:25" s="16" customFormat="1" ht="15" customHeight="1">
      <c r="A52" s="11" t="s">
        <v>56</v>
      </c>
      <c r="B52" s="12" t="s">
        <v>57</v>
      </c>
      <c r="C52" s="13" t="s">
        <v>58</v>
      </c>
      <c r="D52" s="23"/>
      <c r="E52" s="15" t="b">
        <f>'T1 ANSP'!C68='T1'!C68</f>
        <v>1</v>
      </c>
      <c r="F52" s="15" t="b">
        <f>'T1 ANSP'!D68='T1'!D68</f>
        <v>1</v>
      </c>
      <c r="G52" s="15" t="b">
        <f>'T1 ANSP'!E68='T1'!E68</f>
        <v>1</v>
      </c>
      <c r="H52" s="15" t="b">
        <f>'T1 ANSP'!F68='T1'!F68</f>
        <v>1</v>
      </c>
      <c r="I52" s="15" t="b">
        <f>'T1 ANSP'!G68='T1'!G68</f>
        <v>1</v>
      </c>
      <c r="J52" s="15" t="b">
        <f>'T1 ANSP'!H68='T1'!H68</f>
        <v>1</v>
      </c>
      <c r="K52" s="15" t="b">
        <f>'T1 ANSP'!I68='T1'!I68</f>
        <v>1</v>
      </c>
      <c r="L52" s="15" t="b">
        <f>'T1 ANSP'!J68='T1'!J68</f>
        <v>1</v>
      </c>
      <c r="M52" s="633" t="b">
        <f>'T1 ANSP'!K68='T1'!K68</f>
        <v>1</v>
      </c>
      <c r="N52" s="15" t="b">
        <f>'T1 ANSP'!L68='T1'!L68</f>
        <v>1</v>
      </c>
      <c r="O52" s="15" t="b">
        <f>'T1 ANSP'!M68='T1'!M68</f>
        <v>1</v>
      </c>
      <c r="P52" s="15" t="b">
        <f>'T1 ANSP'!N68='T1'!N68</f>
        <v>1</v>
      </c>
      <c r="Q52" s="15" t="b">
        <f>'T1 ANSP'!O68='T1'!O68</f>
        <v>1</v>
      </c>
      <c r="R52" s="634" t="b">
        <f>'T1 ANSP'!P68='T1'!P68</f>
        <v>1</v>
      </c>
      <c r="S52" s="3"/>
      <c r="T52" s="633" t="b">
        <f>'T1 ANSP'!R68='T1'!R68</f>
        <v>1</v>
      </c>
      <c r="U52" s="15" t="b">
        <f>'T1 ANSP'!S68='T1'!S68</f>
        <v>1</v>
      </c>
      <c r="V52" s="15" t="b">
        <f>'T1 ANSP'!T68='T1'!T68</f>
        <v>1</v>
      </c>
      <c r="W52" s="15" t="b">
        <f>'T1 ANSP'!U68='T1'!U68</f>
        <v>1</v>
      </c>
      <c r="Y52" s="648"/>
    </row>
    <row r="53" spans="1:25" s="22" customFormat="1" ht="15" customHeight="1" outlineLevel="1">
      <c r="A53" s="17"/>
      <c r="B53" s="18"/>
      <c r="C53" s="19" t="s">
        <v>568</v>
      </c>
      <c r="D53" s="23"/>
      <c r="E53" s="412">
        <f>'T1 ANSP'!C68</f>
        <v>790.29600000000005</v>
      </c>
      <c r="F53" s="412">
        <f>'T1 ANSP'!D68</f>
        <v>770.452</v>
      </c>
      <c r="G53" s="412">
        <f>'T1 ANSP'!E68</f>
        <v>793.18600000000004</v>
      </c>
      <c r="H53" s="412">
        <f>'T1 ANSP'!F68</f>
        <v>760.38300000000004</v>
      </c>
      <c r="I53" s="412">
        <f>'T1 ANSP'!G68</f>
        <v>763.82899999999995</v>
      </c>
      <c r="J53" s="412">
        <f>'T1 ANSP'!H68</f>
        <v>848.43</v>
      </c>
      <c r="K53" s="412">
        <f>'T1 ANSP'!I68</f>
        <v>940.20780990000003</v>
      </c>
      <c r="L53" s="412">
        <f>'T1 ANSP'!J68</f>
        <v>1010.6785124</v>
      </c>
      <c r="M53" s="636">
        <f>'T1 ANSP'!K68</f>
        <v>462.05763619999993</v>
      </c>
      <c r="N53" s="412">
        <f>'T1 ANSP'!L68</f>
        <v>481</v>
      </c>
      <c r="O53" s="412">
        <f>'T1 ANSP'!M68</f>
        <v>943.05763619999993</v>
      </c>
      <c r="P53" s="412">
        <f>'T1 ANSP'!N68</f>
        <v>894</v>
      </c>
      <c r="Q53" s="412">
        <f>'T1 ANSP'!O68</f>
        <v>1087</v>
      </c>
      <c r="R53" s="637">
        <f>'T1 ANSP'!P68</f>
        <v>1167</v>
      </c>
      <c r="S53" s="3"/>
      <c r="T53" s="636">
        <f>'T1 ANSP'!R68</f>
        <v>462.05763619999993</v>
      </c>
      <c r="U53" s="412">
        <f>'T1 ANSP'!S68</f>
        <v>494.85438899999997</v>
      </c>
      <c r="V53" s="412">
        <f>'T1 ANSP'!T68</f>
        <v>956.9120251999999</v>
      </c>
      <c r="W53" s="412">
        <f>'T1 ANSP'!U68</f>
        <v>597.86199999999997</v>
      </c>
      <c r="Y53" s="649"/>
    </row>
    <row r="54" spans="1:25" s="22" customFormat="1" ht="15" customHeight="1" outlineLevel="1">
      <c r="A54" s="17"/>
      <c r="B54" s="18"/>
      <c r="C54" s="19" t="s">
        <v>569</v>
      </c>
      <c r="D54" s="23"/>
      <c r="E54" s="412">
        <f>'T1'!C68</f>
        <v>790.29600000000005</v>
      </c>
      <c r="F54" s="412">
        <f>'T1'!D68</f>
        <v>770.452</v>
      </c>
      <c r="G54" s="412">
        <f>'T1'!E68</f>
        <v>793.18600000000004</v>
      </c>
      <c r="H54" s="412">
        <f>'T1'!F68</f>
        <v>760.38300000000004</v>
      </c>
      <c r="I54" s="412">
        <f>'T1'!G68</f>
        <v>763.82899999999995</v>
      </c>
      <c r="J54" s="412">
        <f>'T1'!H68</f>
        <v>848.43</v>
      </c>
      <c r="K54" s="412">
        <f>'T1'!I68</f>
        <v>940.20780990000003</v>
      </c>
      <c r="L54" s="412">
        <f>'T1'!J68</f>
        <v>1010.6785124</v>
      </c>
      <c r="M54" s="636">
        <f>'T1'!K68</f>
        <v>462.05763619999993</v>
      </c>
      <c r="N54" s="412">
        <f>'T1'!L68</f>
        <v>481</v>
      </c>
      <c r="O54" s="412">
        <f>'T1'!M68</f>
        <v>943.05763619999993</v>
      </c>
      <c r="P54" s="412">
        <f>'T1'!N68</f>
        <v>894</v>
      </c>
      <c r="Q54" s="412">
        <f>'T1'!O68</f>
        <v>1087</v>
      </c>
      <c r="R54" s="637">
        <f>'T1'!P68</f>
        <v>1167</v>
      </c>
      <c r="S54" s="3"/>
      <c r="T54" s="636">
        <f>'T1'!R68</f>
        <v>462.05763619999993</v>
      </c>
      <c r="U54" s="412">
        <f>'T1'!S68</f>
        <v>494.85438899999997</v>
      </c>
      <c r="V54" s="412">
        <f>'T1'!T68</f>
        <v>956.9120251999999</v>
      </c>
      <c r="W54" s="412">
        <f>'T1'!U68</f>
        <v>597.86199999999997</v>
      </c>
      <c r="Y54" s="649"/>
    </row>
    <row r="55" spans="1:25" s="16" customFormat="1" ht="15" customHeight="1">
      <c r="A55" s="11" t="s">
        <v>42</v>
      </c>
      <c r="B55" s="12" t="s">
        <v>43</v>
      </c>
      <c r="C55" s="13" t="s">
        <v>60</v>
      </c>
      <c r="D55" s="14">
        <v>2</v>
      </c>
      <c r="E55" s="15" t="b">
        <f>ROUND(('T1 ANSP'!C66/'T1 ANSP'!C68),$D$55)=ROUND('T1 ANSP'!C70,$D$55)</f>
        <v>1</v>
      </c>
      <c r="F55" s="15" t="b">
        <f>ROUND(('T1 ANSP'!D66/'T1 ANSP'!D68),$D$55)=ROUND('T1 ANSP'!D70,$D$55)</f>
        <v>1</v>
      </c>
      <c r="G55" s="15" t="b">
        <f>ROUND(('T1 ANSP'!E66/'T1 ANSP'!E68),$D$55)=ROUND('T1 ANSP'!E70,$D$55)</f>
        <v>1</v>
      </c>
      <c r="H55" s="15" t="b">
        <f>ROUND(('T1 ANSP'!F66/'T1 ANSP'!F68),$D$55)=ROUND('T1 ANSP'!F70,$D$55)</f>
        <v>1</v>
      </c>
      <c r="I55" s="15" t="b">
        <f>ROUND(('T1 ANSP'!G66/'T1 ANSP'!G68),$D$55)=ROUND('T1 ANSP'!G70,$D$55)</f>
        <v>1</v>
      </c>
      <c r="J55" s="15" t="b">
        <f>ROUND(('T1 ANSP'!H66/'T1 ANSP'!H68),$D$55)=ROUND('T1 ANSP'!H70,$D$55)</f>
        <v>1</v>
      </c>
      <c r="K55" s="15" t="b">
        <f>ROUND(('T1 ANSP'!I66/'T1 ANSP'!I68),$D$55)=ROUND('T1 ANSP'!I70,$D$55)</f>
        <v>1</v>
      </c>
      <c r="L55" s="15" t="b">
        <f>ROUND(('T1 ANSP'!J66/'T1 ANSP'!J68),$D$55)=ROUND('T1 ANSP'!J70,$D$55)</f>
        <v>1</v>
      </c>
      <c r="M55" s="644" t="b">
        <f>IF(OR('T1 ANSP'!K66=0,'T1 ANSP'!K68=0),"Missing",ROUND(('T1 ANSP'!K66/'T1 ANSP'!K68),$D$55)=ROUND('T1 ANSP'!K70,$D$55))</f>
        <v>1</v>
      </c>
      <c r="N55" s="642" t="b">
        <f>IF(OR('T1 ANSP'!L66=0,'T1 ANSP'!L68=0),"Missing",ROUND(('T1 ANSP'!L66/'T1 ANSP'!L68),$D$55)=ROUND('T1 ANSP'!L70,$D$55))</f>
        <v>1</v>
      </c>
      <c r="O55" s="642" t="b">
        <f>IF(OR('T1 ANSP'!M66=0,'T1 ANSP'!M68=0),"Missing",ROUND(('T1 ANSP'!M66/'T1 ANSP'!M68),$D$55)=ROUND('T1 ANSP'!M70,$D$55))</f>
        <v>1</v>
      </c>
      <c r="P55" s="642" t="b">
        <f>IF(OR('T1 ANSP'!N66=0,'T1 ANSP'!N68=0),"Missing",ROUND(('T1 ANSP'!N66/'T1 ANSP'!N68),$D$55)=ROUND('T1 ANSP'!N70,$D$55))</f>
        <v>1</v>
      </c>
      <c r="Q55" s="642" t="b">
        <f>IF(OR('T1 ANSP'!O66=0,'T1 ANSP'!O68=0),"Missing",ROUND(('T1 ANSP'!O66/'T1 ANSP'!O68),$D$55)=ROUND('T1 ANSP'!O70,$D$55))</f>
        <v>1</v>
      </c>
      <c r="R55" s="643" t="b">
        <f>IF(OR('T1 ANSP'!P66=0,'T1 ANSP'!P68=0),"Missing",ROUND(('T1 ANSP'!P66/'T1 ANSP'!P68),$D$55)=ROUND('T1 ANSP'!P70,$D$55))</f>
        <v>1</v>
      </c>
      <c r="S55" s="3"/>
      <c r="T55" s="644" t="b">
        <f>IF(OR('T1 ANSP'!R66=0,'T1 ANSP'!R68=0),"Missing",ROUND(('T1 ANSP'!R66/'T1 ANSP'!R68),$D$55)=ROUND('T1 ANSP'!R70,$D$55))</f>
        <v>1</v>
      </c>
      <c r="U55" s="642" t="b">
        <f>IF(OR('T1 ANSP'!S66=0,'T1 ANSP'!S68=0),"Missing",ROUND(('T1 ANSP'!S66/'T1 ANSP'!S68),$D$55)=ROUND('T1 ANSP'!S70,$D$55))</f>
        <v>1</v>
      </c>
      <c r="V55" s="642" t="b">
        <f>IF(OR('T1 ANSP'!T66=0,'T1 ANSP'!T68=0),"Missing",ROUND(('T1 ANSP'!T66/'T1 ANSP'!T68),$D$55)=ROUND('T1 ANSP'!T70,$D$55))</f>
        <v>1</v>
      </c>
      <c r="W55" s="642" t="b">
        <f>IF(OR('T1 ANSP'!U66=0,'T1 ANSP'!U68=0),"Missing",ROUND(('T1 ANSP'!U66/'T1 ANSP'!U68),$D$55)=ROUND('T1 ANSP'!U70,$D$55))</f>
        <v>1</v>
      </c>
      <c r="Y55" s="648"/>
    </row>
    <row r="56" spans="1:25" s="22" customFormat="1" ht="15" customHeight="1" outlineLevel="1">
      <c r="A56" s="17"/>
      <c r="B56" s="18"/>
      <c r="C56" s="19" t="s">
        <v>44</v>
      </c>
      <c r="D56" s="23"/>
      <c r="E56" s="26">
        <f>ROUND(('T1 ANSP'!C66/'T1 ANSP'!C68),$D$55)</f>
        <v>48.72</v>
      </c>
      <c r="F56" s="26">
        <f>ROUND(('T1 ANSP'!D66/'T1 ANSP'!D68),$D$55)</f>
        <v>48.1</v>
      </c>
      <c r="G56" s="26">
        <f>ROUND(('T1 ANSP'!E66/'T1 ANSP'!E68),$D$55)</f>
        <v>48.18</v>
      </c>
      <c r="H56" s="26">
        <f>ROUND(('T1 ANSP'!F66/'T1 ANSP'!F68),$D$55)</f>
        <v>51.49</v>
      </c>
      <c r="I56" s="26">
        <f>ROUND(('T1 ANSP'!G66/'T1 ANSP'!G68),$D$55)</f>
        <v>51.71</v>
      </c>
      <c r="J56" s="26">
        <f>ROUND(('T1 ANSP'!H66/'T1 ANSP'!H68),$D$55)</f>
        <v>42.79</v>
      </c>
      <c r="K56" s="26">
        <f>ROUND(('T1 ANSP'!I66/'T1 ANSP'!I68),$D$55)</f>
        <v>38.270000000000003</v>
      </c>
      <c r="L56" s="26">
        <f>ROUND(('T1 ANSP'!J66/'T1 ANSP'!J68),$D$55)</f>
        <v>35.6</v>
      </c>
      <c r="M56" s="640">
        <f>ROUND(('T1 ANSP'!K66/'T1 ANSP'!K68),$D$55)</f>
        <v>68.260000000000005</v>
      </c>
      <c r="N56" s="26">
        <f>ROUND(('T1 ANSP'!L66/'T1 ANSP'!L68),$D$55)</f>
        <v>68.86</v>
      </c>
      <c r="O56" s="26">
        <f>ROUND(('T1 ANSP'!M66/'T1 ANSP'!M68),$D$55)</f>
        <v>68.569999999999993</v>
      </c>
      <c r="P56" s="26">
        <f>ROUND(('T1 ANSP'!N66/'T1 ANSP'!N68),$D$55)</f>
        <v>41.51</v>
      </c>
      <c r="Q56" s="26">
        <f>ROUND(('T1 ANSP'!O66/'T1 ANSP'!O68),$D$55)</f>
        <v>35.590000000000003</v>
      </c>
      <c r="R56" s="641">
        <f>ROUND(('T1 ANSP'!P66/'T1 ANSP'!P68),$D$55)</f>
        <v>34.85</v>
      </c>
      <c r="S56" s="3"/>
      <c r="T56" s="640">
        <f>ROUND(('T1 ANSP'!R66/'T1 ANSP'!R68),$D$55)</f>
        <v>68.260000000000005</v>
      </c>
      <c r="U56" s="26">
        <f>ROUND(('T1 ANSP'!S66/'T1 ANSP'!S68),$D$55)</f>
        <v>60.47</v>
      </c>
      <c r="V56" s="26">
        <f>ROUND(('T1 ANSP'!T66/'T1 ANSP'!T68),$D$55)</f>
        <v>64.239999999999995</v>
      </c>
      <c r="W56" s="26">
        <f>ROUND(('T1 ANSP'!U66/'T1 ANSP'!U68),$D$55)</f>
        <v>51.08</v>
      </c>
      <c r="Y56" s="649"/>
    </row>
    <row r="57" spans="1:25" s="22" customFormat="1" ht="15" customHeight="1" outlineLevel="1">
      <c r="A57" s="17"/>
      <c r="B57" s="18"/>
      <c r="C57" s="19" t="s">
        <v>45</v>
      </c>
      <c r="D57" s="23"/>
      <c r="E57" s="26">
        <f>ROUND('T1 ANSP'!C70,$D$55)</f>
        <v>48.72</v>
      </c>
      <c r="F57" s="26">
        <f>ROUND('T1 ANSP'!D70,$D$55)</f>
        <v>48.1</v>
      </c>
      <c r="G57" s="26">
        <f>ROUND('T1 ANSP'!E70,$D$55)</f>
        <v>48.18</v>
      </c>
      <c r="H57" s="26">
        <f>ROUND('T1 ANSP'!F70,$D$55)</f>
        <v>51.49</v>
      </c>
      <c r="I57" s="26">
        <f>ROUND('T1 ANSP'!G70,$D$55)</f>
        <v>51.71</v>
      </c>
      <c r="J57" s="26">
        <f>ROUND('T1 ANSP'!H70,$D$55)</f>
        <v>42.79</v>
      </c>
      <c r="K57" s="26">
        <f>ROUND('T1 ANSP'!I70,$D$55)</f>
        <v>38.270000000000003</v>
      </c>
      <c r="L57" s="26">
        <f>ROUND('T1 ANSP'!J70,$D$55)</f>
        <v>35.6</v>
      </c>
      <c r="M57" s="640">
        <f>ROUND('T1 ANSP'!K70,$D$55)</f>
        <v>68.260000000000005</v>
      </c>
      <c r="N57" s="26">
        <f>ROUND('T1 ANSP'!L70,$D$55)</f>
        <v>68.86</v>
      </c>
      <c r="O57" s="26">
        <f>ROUND('T1 ANSP'!M70,$D$55)</f>
        <v>68.569999999999993</v>
      </c>
      <c r="P57" s="26">
        <f>ROUND('T1 ANSP'!N70,$D$55)</f>
        <v>41.51</v>
      </c>
      <c r="Q57" s="26">
        <f>ROUND('T1 ANSP'!O70,$D$55)</f>
        <v>35.590000000000003</v>
      </c>
      <c r="R57" s="641">
        <f>ROUND('T1 ANSP'!P70,$D$55)</f>
        <v>34.85</v>
      </c>
      <c r="S57" s="3"/>
      <c r="T57" s="640">
        <f>ROUND('T1 ANSP'!R70,$D$55)</f>
        <v>68.260000000000005</v>
      </c>
      <c r="U57" s="26">
        <f>ROUND('T1 ANSP'!S70,$D$55)</f>
        <v>60.47</v>
      </c>
      <c r="V57" s="26">
        <f>ROUND('T1 ANSP'!T70,$D$55)</f>
        <v>64.239999999999995</v>
      </c>
      <c r="W57" s="26">
        <f>ROUND('T1 ANSP'!U70,$D$55)</f>
        <v>51.08</v>
      </c>
      <c r="Y57" s="649"/>
    </row>
    <row r="58" spans="1:25" s="16" customFormat="1" ht="15" customHeight="1">
      <c r="A58" s="31" t="s">
        <v>61</v>
      </c>
      <c r="B58" s="12" t="s">
        <v>34</v>
      </c>
      <c r="C58" s="13" t="s">
        <v>62</v>
      </c>
      <c r="D58" s="23"/>
      <c r="E58" s="15" t="b">
        <f>'T1 ANSP'!C64='T1'!C64</f>
        <v>1</v>
      </c>
      <c r="F58" s="15" t="b">
        <f>'T1 ANSP'!D64='T1'!D64</f>
        <v>1</v>
      </c>
      <c r="G58" s="15" t="b">
        <f>'T1 ANSP'!E64='T1'!E64</f>
        <v>1</v>
      </c>
      <c r="H58" s="15" t="b">
        <f>'T1 ANSP'!F64='T1'!F64</f>
        <v>1</v>
      </c>
      <c r="I58" s="15" t="b">
        <f>'T1 ANSP'!G64='T1'!G64</f>
        <v>1</v>
      </c>
      <c r="J58" s="15" t="b">
        <f>'T1 ANSP'!H64='T1'!H64</f>
        <v>1</v>
      </c>
      <c r="K58" s="15" t="b">
        <f>'T1 ANSP'!I64='T1'!I64</f>
        <v>1</v>
      </c>
      <c r="L58" s="15" t="b">
        <f>'T1 ANSP'!J64='T1'!J64</f>
        <v>1</v>
      </c>
      <c r="M58" s="633" t="b">
        <f>'T1 ANSP'!K64='T1'!K64</f>
        <v>1</v>
      </c>
      <c r="N58" s="15" t="b">
        <f>'T1 ANSP'!L64='T1'!L64</f>
        <v>1</v>
      </c>
      <c r="P58" s="15" t="b">
        <f>'T1 ANSP'!N64='T1'!N64</f>
        <v>1</v>
      </c>
      <c r="Q58" s="15" t="b">
        <f>'T1 ANSP'!O64='T1'!O64</f>
        <v>1</v>
      </c>
      <c r="R58" s="634" t="b">
        <f>'T1 ANSP'!P64='T1'!P64</f>
        <v>1</v>
      </c>
      <c r="S58" s="3"/>
      <c r="T58" s="633" t="b">
        <f>'T1 ANSP'!R64='T1'!R64</f>
        <v>1</v>
      </c>
      <c r="U58" s="15" t="b">
        <f>'T1 ANSP'!S64='T1'!S64</f>
        <v>1</v>
      </c>
      <c r="W58" s="15" t="b">
        <f>'T1 ANSP'!U64='T1'!U64</f>
        <v>1</v>
      </c>
      <c r="Y58" s="648"/>
    </row>
    <row r="59" spans="1:25" s="22" customFormat="1" ht="15" customHeight="1" outlineLevel="1">
      <c r="A59" s="32"/>
      <c r="B59" s="18"/>
      <c r="C59" s="19" t="s">
        <v>63</v>
      </c>
      <c r="D59" s="23"/>
      <c r="E59" s="25">
        <f>'T1 ANSP'!C64</f>
        <v>3.2000000000000001E-2</v>
      </c>
      <c r="F59" s="25">
        <f>'T1 ANSP'!D64</f>
        <v>2.1999999999999999E-2</v>
      </c>
      <c r="G59" s="25">
        <f>'T1 ANSP'!E64</f>
        <v>1.2E-2</v>
      </c>
      <c r="H59" s="25">
        <f>'T1 ANSP'!F64</f>
        <v>-2E-3</v>
      </c>
      <c r="I59" s="25">
        <f>'T1 ANSP'!G64</f>
        <v>4.0000000000000001E-3</v>
      </c>
      <c r="J59" s="25">
        <f>'T1 ANSP'!H64</f>
        <v>8.0000000000000002E-3</v>
      </c>
      <c r="K59" s="25">
        <f>'T1 ANSP'!I64</f>
        <v>1.2E-2</v>
      </c>
      <c r="L59" s="25">
        <f>'T1 ANSP'!J64</f>
        <v>1.0999999999999999E-2</v>
      </c>
      <c r="M59" s="638">
        <f>'T1 ANSP'!K64</f>
        <v>4.0000000000000001E-3</v>
      </c>
      <c r="N59" s="25">
        <f>'T1 ANSP'!L64</f>
        <v>1.4200000000000001E-2</v>
      </c>
      <c r="P59" s="25">
        <f>'T1 ANSP'!N64</f>
        <v>1.4999999999999999E-2</v>
      </c>
      <c r="Q59" s="25">
        <f>'T1 ANSP'!O64</f>
        <v>1.6E-2</v>
      </c>
      <c r="R59" s="639">
        <f>'T1 ANSP'!P64</f>
        <v>1.7600000000000001E-2</v>
      </c>
      <c r="S59" s="3"/>
      <c r="T59" s="638">
        <f>'T1 ANSP'!R64</f>
        <v>4.0000000000000001E-3</v>
      </c>
      <c r="U59" s="25">
        <f>'T1 ANSP'!S64</f>
        <v>2.1000000000000001E-2</v>
      </c>
      <c r="W59" s="25">
        <f>'T1 ANSP'!U64</f>
        <v>7.1999999999999995E-2</v>
      </c>
      <c r="Y59" s="649"/>
    </row>
    <row r="60" spans="1:25" s="22" customFormat="1" ht="15" customHeight="1" outlineLevel="1">
      <c r="A60" s="32"/>
      <c r="B60" s="18"/>
      <c r="C60" s="19" t="s">
        <v>64</v>
      </c>
      <c r="D60" s="23"/>
      <c r="E60" s="25">
        <f>'T1'!C64</f>
        <v>3.2000000000000001E-2</v>
      </c>
      <c r="F60" s="25">
        <f>'T1'!D64</f>
        <v>2.1999999999999999E-2</v>
      </c>
      <c r="G60" s="25">
        <f>'T1'!E64</f>
        <v>1.2E-2</v>
      </c>
      <c r="H60" s="25">
        <f>'T1'!F64</f>
        <v>-2E-3</v>
      </c>
      <c r="I60" s="25">
        <f>'T1'!G64</f>
        <v>4.0000000000000001E-3</v>
      </c>
      <c r="J60" s="25">
        <f>'T1'!H64</f>
        <v>8.0000000000000002E-3</v>
      </c>
      <c r="K60" s="25">
        <f>'T1'!I64</f>
        <v>1.2E-2</v>
      </c>
      <c r="L60" s="25">
        <f>'T1'!J64</f>
        <v>1.0999999999999999E-2</v>
      </c>
      <c r="M60" s="638">
        <f>'T1'!K64</f>
        <v>4.0000000000000001E-3</v>
      </c>
      <c r="N60" s="25">
        <f>'T1'!L64</f>
        <v>1.4200000000000001E-2</v>
      </c>
      <c r="P60" s="25">
        <f>'T1'!N64</f>
        <v>1.4999999999999999E-2</v>
      </c>
      <c r="Q60" s="25">
        <f>'T1'!O64</f>
        <v>1.6E-2</v>
      </c>
      <c r="R60" s="639">
        <f>'T1'!P64</f>
        <v>1.7600000000000001E-2</v>
      </c>
      <c r="S60" s="3"/>
      <c r="T60" s="638">
        <f>'T1'!R64</f>
        <v>4.0000000000000001E-3</v>
      </c>
      <c r="U60" s="25">
        <f>'T1'!S64</f>
        <v>2.1000000000000001E-2</v>
      </c>
      <c r="W60" s="25">
        <f>'T1'!U64</f>
        <v>7.1999999999999995E-2</v>
      </c>
      <c r="Y60" s="649"/>
    </row>
    <row r="61" spans="1:25" s="16" customFormat="1" ht="15" customHeight="1">
      <c r="A61" s="31" t="s">
        <v>65</v>
      </c>
      <c r="B61" s="12" t="s">
        <v>38</v>
      </c>
      <c r="C61" s="13" t="s">
        <v>66</v>
      </c>
      <c r="D61" s="23"/>
      <c r="E61" s="15" t="b">
        <f>'T1 ANSP'!C65='T1'!C65</f>
        <v>1</v>
      </c>
      <c r="F61" s="15" t="b">
        <f>'T1 ANSP'!D65='T1'!D65</f>
        <v>1</v>
      </c>
      <c r="G61" s="15" t="b">
        <f>'T1 ANSP'!E65='T1'!E65</f>
        <v>1</v>
      </c>
      <c r="H61" s="15" t="b">
        <f>'T1 ANSP'!F65='T1'!F65</f>
        <v>1</v>
      </c>
      <c r="I61" s="15" t="b">
        <f>'T1 ANSP'!G65='T1'!G65</f>
        <v>1</v>
      </c>
      <c r="J61" s="15" t="b">
        <f>'T1 ANSP'!H65='T1'!H65</f>
        <v>1</v>
      </c>
      <c r="K61" s="15" t="b">
        <f>'T1 ANSP'!I65='T1'!I65</f>
        <v>1</v>
      </c>
      <c r="L61" s="15" t="b">
        <f>'T1 ANSP'!J65='T1'!J65</f>
        <v>1</v>
      </c>
      <c r="M61" s="633" t="b">
        <f>'T1 ANSP'!K65='T1'!K65</f>
        <v>1</v>
      </c>
      <c r="N61" s="15" t="b">
        <f>'T1 ANSP'!L65='T1'!L65</f>
        <v>1</v>
      </c>
      <c r="P61" s="15" t="b">
        <f>'T1 ANSP'!N65='T1'!N65</f>
        <v>1</v>
      </c>
      <c r="Q61" s="15" t="b">
        <f>'T1 ANSP'!O65='T1'!O65</f>
        <v>1</v>
      </c>
      <c r="R61" s="634" t="b">
        <f>'T1 ANSP'!P65='T1'!P65</f>
        <v>1</v>
      </c>
      <c r="S61" s="3"/>
      <c r="T61" s="633" t="b">
        <f>'T1 ANSP'!R65='T1'!R65</f>
        <v>1</v>
      </c>
      <c r="U61" s="15" t="b">
        <f>'T1 ANSP'!S65='T1'!S65</f>
        <v>1</v>
      </c>
      <c r="W61" s="15" t="b">
        <f>'T1 ANSP'!U65='T1'!U65</f>
        <v>1</v>
      </c>
      <c r="Y61" s="648"/>
    </row>
    <row r="62" spans="1:25" s="22" customFormat="1" ht="15" customHeight="1" outlineLevel="1">
      <c r="A62" s="33"/>
      <c r="B62" s="18"/>
      <c r="C62" s="19" t="s">
        <v>67</v>
      </c>
      <c r="D62" s="23"/>
      <c r="E62" s="26">
        <f>'T1 ANSP'!C65</f>
        <v>95.72906243789491</v>
      </c>
      <c r="F62" s="26">
        <f>'T1 ANSP'!D65</f>
        <v>97.835101811528602</v>
      </c>
      <c r="G62" s="26">
        <f>'T1 ANSP'!E65</f>
        <v>99.009123033266945</v>
      </c>
      <c r="H62" s="26">
        <f>'T1 ANSP'!F65</f>
        <v>98.811104787200406</v>
      </c>
      <c r="I62" s="26">
        <f>'T1 ANSP'!G65</f>
        <v>99.206349206349202</v>
      </c>
      <c r="J62" s="26">
        <f>'T1 ANSP'!H65</f>
        <v>100</v>
      </c>
      <c r="K62" s="26">
        <f>'T1 ANSP'!I65</f>
        <v>101.2</v>
      </c>
      <c r="L62" s="26">
        <f>'T1 ANSP'!J65</f>
        <v>102.31319999999999</v>
      </c>
      <c r="M62" s="640">
        <f>'T1 ANSP'!K65</f>
        <v>102.7224528</v>
      </c>
      <c r="N62" s="26">
        <f>'T1 ANSP'!L65</f>
        <v>104.18111162976</v>
      </c>
      <c r="P62" s="26">
        <f>'T1 ANSP'!N65</f>
        <v>105.74382830420639</v>
      </c>
      <c r="Q62" s="26">
        <f>'T1 ANSP'!O65</f>
        <v>107.4357295570737</v>
      </c>
      <c r="R62" s="641">
        <f>'T1 ANSP'!P65</f>
        <v>109.3265983972782</v>
      </c>
      <c r="S62" s="3"/>
      <c r="T62" s="640">
        <f>'T1 ANSP'!R65</f>
        <v>102.7224528</v>
      </c>
      <c r="U62" s="26">
        <f>'T1 ANSP'!S65</f>
        <v>104.87962430879999</v>
      </c>
      <c r="W62" s="26">
        <f>'T1 ANSP'!U65</f>
        <v>112.43095725903359</v>
      </c>
      <c r="Y62" s="649"/>
    </row>
    <row r="63" spans="1:25" s="22" customFormat="1" ht="15" customHeight="1" outlineLevel="1">
      <c r="A63" s="33"/>
      <c r="B63" s="18"/>
      <c r="C63" s="19" t="s">
        <v>68</v>
      </c>
      <c r="D63" s="23"/>
      <c r="E63" s="26">
        <f>'T1'!C65</f>
        <v>95.72906243789491</v>
      </c>
      <c r="F63" s="26">
        <f>'T1'!D65</f>
        <v>97.835101811528602</v>
      </c>
      <c r="G63" s="26">
        <f>'T1'!E65</f>
        <v>99.009123033266945</v>
      </c>
      <c r="H63" s="26">
        <f>'T1'!F65</f>
        <v>98.811104787200406</v>
      </c>
      <c r="I63" s="26">
        <f>'T1'!G65</f>
        <v>99.206349206349202</v>
      </c>
      <c r="J63" s="26">
        <f>'T1'!H65</f>
        <v>100</v>
      </c>
      <c r="K63" s="26">
        <f>'T1'!I65</f>
        <v>101.2</v>
      </c>
      <c r="L63" s="26">
        <f>'T1'!J65</f>
        <v>102.31319999999999</v>
      </c>
      <c r="M63" s="640">
        <f>'T1'!K65</f>
        <v>102.7224528</v>
      </c>
      <c r="N63" s="26">
        <f>'T1'!L65</f>
        <v>104.18111162976</v>
      </c>
      <c r="P63" s="26">
        <f>'T1'!N65</f>
        <v>105.74382830420639</v>
      </c>
      <c r="Q63" s="26">
        <f>'T1'!O65</f>
        <v>107.4357295570737</v>
      </c>
      <c r="R63" s="641">
        <f>'T1'!P65</f>
        <v>109.3265983972782</v>
      </c>
      <c r="S63" s="3"/>
      <c r="T63" s="640">
        <f>'T1'!R65</f>
        <v>102.7224528</v>
      </c>
      <c r="U63" s="26">
        <f>'T1'!S65</f>
        <v>104.87962430879999</v>
      </c>
      <c r="W63" s="26">
        <f>'T1'!U65</f>
        <v>112.43095725903359</v>
      </c>
      <c r="Y63" s="649"/>
    </row>
    <row r="64" spans="1:25" s="16" customFormat="1" ht="15" customHeight="1">
      <c r="A64" s="11" t="s">
        <v>69</v>
      </c>
      <c r="B64" s="12" t="s">
        <v>70</v>
      </c>
      <c r="C64" s="34" t="s">
        <v>71</v>
      </c>
      <c r="D64" s="14">
        <v>3</v>
      </c>
      <c r="E64" s="15" t="b">
        <f>IF('T1 ANSP'!C39&gt;0,(ROUND('T1 ANSP'!C41,$D$64)=ROUND('T1 ANSP'!C16/'T1 ANSP'!C39,$D$64)),"N/A")</f>
        <v>1</v>
      </c>
      <c r="F64" s="15" t="b">
        <f>IF('T1 ANSP'!D39&gt;0,(ROUND('T1 ANSP'!D41,$D$64)=ROUND('T1 ANSP'!D16/'T1 ANSP'!D39,$D$64)),"N/A")</f>
        <v>1</v>
      </c>
      <c r="G64" s="15" t="b">
        <f>IF('T1 ANSP'!E39&gt;0,(ROUND('T1 ANSP'!E41,$D$64)=ROUND('T1 ANSP'!E16/'T1 ANSP'!E39,$D$64)),"N/A")</f>
        <v>1</v>
      </c>
      <c r="H64" s="15" t="b">
        <f>IF('T1 ANSP'!F39&gt;0,(ROUND('T1 ANSP'!F41,$D$64)=ROUND('T1 ANSP'!F16/'T1 ANSP'!F39,$D$64)),"N/A")</f>
        <v>1</v>
      </c>
      <c r="I64" s="15" t="b">
        <f>IF('T1 ANSP'!G39&gt;0,(ROUND('T1 ANSP'!G41,$D$64)=ROUND('T1 ANSP'!G16/'T1 ANSP'!G39,$D$64)),"N/A")</f>
        <v>1</v>
      </c>
      <c r="J64" s="15" t="b">
        <f>IF('T1 ANSP'!H39&gt;0,(ROUND('T1 ANSP'!H41,$D$64)=ROUND('T1 ANSP'!H16/'T1 ANSP'!H39,$D$64)),"N/A")</f>
        <v>1</v>
      </c>
      <c r="K64" s="15" t="b">
        <f>IF('T1 ANSP'!I39&gt;0,(ROUND('T1 ANSP'!I41,$D$64)=ROUND('T1 ANSP'!I16/'T1 ANSP'!I39,$D$64)),"N/A")</f>
        <v>1</v>
      </c>
      <c r="L64" s="15" t="b">
        <f>IF('T1 ANSP'!J39&gt;0,(ROUND('T1 ANSP'!J41,$D$64)=ROUND('T1 ANSP'!J16/'T1 ANSP'!J39,$D$64)),"N/A")</f>
        <v>1</v>
      </c>
      <c r="M64" s="633" t="b">
        <f>IF('T1 ANSP'!K39&gt;0,(ROUND('T1 ANSP'!K41,$D$64)=ROUND('T1 ANSP'!K16/'T1 ANSP'!K39,$D$64)),"N/A")</f>
        <v>1</v>
      </c>
      <c r="N64" s="15" t="b">
        <f>IF('T1 ANSP'!L39&gt;0,(ROUND('T1 ANSP'!L41,$D$64)=ROUND('T1 ANSP'!L16/'T1 ANSP'!L39,$D$64)),"N/A")</f>
        <v>1</v>
      </c>
      <c r="P64" s="15" t="b">
        <f>IF('T1 ANSP'!N39&gt;0,(ROUND('T1 ANSP'!N41,$D$64)=ROUND('T1 ANSP'!N16/'T1 ANSP'!N39,$D$64)),"N/A")</f>
        <v>1</v>
      </c>
      <c r="Q64" s="15" t="b">
        <f>IF('T1 ANSP'!O39&gt;0,(ROUND('T1 ANSP'!O41,$D$64)=ROUND('T1 ANSP'!O16/'T1 ANSP'!O39,$D$64)),"N/A")</f>
        <v>1</v>
      </c>
      <c r="R64" s="634" t="b">
        <f>IF('T1 ANSP'!P39&gt;0,(ROUND('T1 ANSP'!P41,$D$64)=ROUND('T1 ANSP'!P16/'T1 ANSP'!P39,$D$64)),"N/A")</f>
        <v>1</v>
      </c>
      <c r="S64" s="3"/>
      <c r="T64" s="633" t="b">
        <f>IF('T1 ANSP'!R39&gt;0,(ROUND('T1 ANSP'!R41,$D$64)=ROUND('T1 ANSP'!R16/'T1 ANSP'!R39,$D$64)),"N/A")</f>
        <v>1</v>
      </c>
      <c r="U64" s="15" t="b">
        <f>IF('T1 ANSP'!S39&gt;0,(ROUND('T1 ANSP'!S41,$D$64)=ROUND('T1 ANSP'!S16/'T1 ANSP'!S39,$D$64)),"N/A")</f>
        <v>1</v>
      </c>
      <c r="W64" s="15" t="b">
        <f>IF('T1 ANSP'!U39&gt;0,(ROUND('T1 ANSP'!U41,$D$64)=ROUND('T1 ANSP'!U16/'T1 ANSP'!U39,$D$64)),"N/A")</f>
        <v>1</v>
      </c>
      <c r="Y64" s="648"/>
    </row>
    <row r="65" spans="1:25" s="22" customFormat="1" ht="15" customHeight="1" outlineLevel="1">
      <c r="A65" s="17"/>
      <c r="B65" s="18"/>
      <c r="C65" s="19" t="s">
        <v>72</v>
      </c>
      <c r="D65" s="23"/>
      <c r="E65" s="35">
        <f>IF('T1 ANSP'!C39&gt;0,(ROUND('T1 ANSP'!C41,$D$64)))</f>
        <v>3.6999999999999998E-2</v>
      </c>
      <c r="F65" s="35">
        <f>IF('T1 ANSP'!D39&gt;0,(ROUND('T1 ANSP'!D41,$D$64)))</f>
        <v>0.04</v>
      </c>
      <c r="G65" s="35">
        <f>IF('T1 ANSP'!E39&gt;0,(ROUND('T1 ANSP'!E41,$D$64)))</f>
        <v>4.1000000000000002E-2</v>
      </c>
      <c r="H65" s="35">
        <f>IF('T1 ANSP'!F39&gt;0,(ROUND('T1 ANSP'!F41,$D$64)))</f>
        <v>6.2E-2</v>
      </c>
      <c r="I65" s="35">
        <f>IF('T1 ANSP'!G39&gt;0,(ROUND('T1 ANSP'!G41,$D$64)))</f>
        <v>5.8000000000000003E-2</v>
      </c>
      <c r="J65" s="35">
        <f>IF('T1 ANSP'!H39&gt;0,(ROUND('T1 ANSP'!H41,$D$64)))</f>
        <v>3.7999999999999999E-2</v>
      </c>
      <c r="K65" s="35">
        <f>IF('T1 ANSP'!I39&gt;0,(ROUND('T1 ANSP'!I41,$D$64)))</f>
        <v>3.5000000000000003E-2</v>
      </c>
      <c r="L65" s="35">
        <f>IF('T1 ANSP'!J39&gt;0,(ROUND('T1 ANSP'!J41,$D$64)))</f>
        <v>3.4000000000000002E-2</v>
      </c>
      <c r="M65" s="650">
        <f>IF('T1 ANSP'!K39&gt;0,(ROUND('T1 ANSP'!K41,$D$64)))</f>
        <v>4.2999999999999997E-2</v>
      </c>
      <c r="N65" s="35">
        <f>IF('T1 ANSP'!L39&gt;0,(ROUND('T1 ANSP'!L41,$D$64)))</f>
        <v>4.2999999999999997E-2</v>
      </c>
      <c r="P65" s="35">
        <f>IF('T1 ANSP'!N39&gt;0,(ROUND('T1 ANSP'!N41,$D$64)))</f>
        <v>4.2999999999999997E-2</v>
      </c>
      <c r="Q65" s="35">
        <f>IF('T1 ANSP'!O39&gt;0,(ROUND('T1 ANSP'!O41,$D$64)))</f>
        <v>4.2999999999999997E-2</v>
      </c>
      <c r="R65" s="651">
        <f>IF('T1 ANSP'!P39&gt;0,(ROUND('T1 ANSP'!P41,$D$64)))</f>
        <v>4.2999999999999997E-2</v>
      </c>
      <c r="S65" s="3"/>
      <c r="T65" s="650">
        <f>IF('T1 ANSP'!R39&gt;0,(ROUND('T1 ANSP'!R41,$D$64)))</f>
        <v>4.2999999999999997E-2</v>
      </c>
      <c r="U65" s="35">
        <f>IF('T1 ANSP'!S39&gt;0,(ROUND('T1 ANSP'!S41,$D$64)))</f>
        <v>4.2999999999999997E-2</v>
      </c>
      <c r="W65" s="35">
        <f>IF('T1 ANSP'!U39&gt;0,(ROUND('T1 ANSP'!U41,$D$64)))</f>
        <v>4.2999999999999997E-2</v>
      </c>
      <c r="Y65" s="649"/>
    </row>
    <row r="66" spans="1:25" s="22" customFormat="1" ht="15" customHeight="1" outlineLevel="1">
      <c r="A66" s="17"/>
      <c r="B66" s="18"/>
      <c r="C66" s="19" t="s">
        <v>73</v>
      </c>
      <c r="D66" s="23"/>
      <c r="E66" s="35">
        <f>ROUND('T1 ANSP'!C16/'T1 ANSP'!C39,$D$64)</f>
        <v>3.6999999999999998E-2</v>
      </c>
      <c r="F66" s="35">
        <f>ROUND('T1 ANSP'!D16/'T1 ANSP'!D39,$D$64)</f>
        <v>0.04</v>
      </c>
      <c r="G66" s="35">
        <f>ROUND('T1 ANSP'!E16/'T1 ANSP'!E39,$D$64)</f>
        <v>4.1000000000000002E-2</v>
      </c>
      <c r="H66" s="35">
        <f>ROUND('T1 ANSP'!F16/'T1 ANSP'!F39,$D$64)</f>
        <v>6.2E-2</v>
      </c>
      <c r="I66" s="35">
        <f>ROUND('T1 ANSP'!G16/'T1 ANSP'!G39,$D$64)</f>
        <v>5.8000000000000003E-2</v>
      </c>
      <c r="J66" s="35">
        <f>ROUND('T1 ANSP'!H16/'T1 ANSP'!H39,$D$64)</f>
        <v>3.7999999999999999E-2</v>
      </c>
      <c r="K66" s="35">
        <f>ROUND('T1 ANSP'!I16/'T1 ANSP'!I39,$D$64)</f>
        <v>3.5000000000000003E-2</v>
      </c>
      <c r="L66" s="35">
        <f>ROUND('T1 ANSP'!J16/'T1 ANSP'!J39,$D$64)</f>
        <v>3.4000000000000002E-2</v>
      </c>
      <c r="M66" s="650">
        <f>ROUND('T1 ANSP'!K16/'T1 ANSP'!K39,$D$64)</f>
        <v>4.2999999999999997E-2</v>
      </c>
      <c r="N66" s="35">
        <f>ROUND('T1 ANSP'!L16/'T1 ANSP'!L39,$D$64)</f>
        <v>4.2999999999999997E-2</v>
      </c>
      <c r="P66" s="35">
        <f>ROUND('T1 ANSP'!N16/'T1 ANSP'!N39,$D$64)</f>
        <v>4.2999999999999997E-2</v>
      </c>
      <c r="Q66" s="35">
        <f>ROUND('T1 ANSP'!O16/'T1 ANSP'!O39,$D$64)</f>
        <v>4.2999999999999997E-2</v>
      </c>
      <c r="R66" s="651">
        <f>ROUND('T1 ANSP'!P16/'T1 ANSP'!P39,$D$64)</f>
        <v>4.2999999999999997E-2</v>
      </c>
      <c r="S66" s="3"/>
      <c r="T66" s="650">
        <f>ROUND('T1 ANSP'!R16/'T1 ANSP'!R39,$D$64)</f>
        <v>4.2999999999999997E-2</v>
      </c>
      <c r="U66" s="35">
        <f>ROUND('T1 ANSP'!S16/'T1 ANSP'!S39,$D$64)</f>
        <v>4.2999999999999997E-2</v>
      </c>
      <c r="W66" s="35">
        <f>ROUND('T1 ANSP'!U16/'T1 ANSP'!U39,$D$64)</f>
        <v>4.2999999999999997E-2</v>
      </c>
      <c r="Y66" s="649"/>
    </row>
    <row r="67" spans="1:25" s="16" customFormat="1" ht="15" customHeight="1">
      <c r="A67" s="11" t="s">
        <v>74</v>
      </c>
      <c r="B67" s="12" t="s">
        <v>75</v>
      </c>
      <c r="C67" s="36" t="s">
        <v>76</v>
      </c>
      <c r="D67" s="14">
        <v>3</v>
      </c>
      <c r="E67" s="15" t="b">
        <f>IF(ISERROR(ROUND(('T1 ANSP'!C16-('T1 ANSP'!C39*'T1 ANSP'!C43))/(('T1 ANSP'!C39*'T1 ANSP'!C42)-('T1 ANSP'!C39*'T1 ANSP'!C43)),$D$67)),"N/A",ROUND(('T1 ANSP'!C16-('T1 ANSP'!C39*'T1 ANSP'!C43))/(('T1 ANSP'!C39*'T1 ANSP'!C42)-('T1 ANSP'!C39*'T1 ANSP'!C43)),$D$67))=ROUND('T1 ANSP'!C44,$D$67)</f>
        <v>1</v>
      </c>
      <c r="F67" s="15" t="b">
        <f>IF(ISERROR(ROUND(('T1 ANSP'!D16-('T1 ANSP'!D39*'T1 ANSP'!D43))/(('T1 ANSP'!D39*'T1 ANSP'!D42)-('T1 ANSP'!D39*'T1 ANSP'!D43)),$D$67)),"N/A",ROUND(('T1 ANSP'!D16-('T1 ANSP'!D39*'T1 ANSP'!D43))/(('T1 ANSP'!D39*'T1 ANSP'!D42)-('T1 ANSP'!D39*'T1 ANSP'!D43)),$D$67))=ROUND('T1 ANSP'!D44,$D$67)</f>
        <v>1</v>
      </c>
      <c r="G67" s="15" t="b">
        <f>IF(ISERROR(ROUND(('T1 ANSP'!E16-('T1 ANSP'!E39*'T1 ANSP'!E43))/(('T1 ANSP'!E39*'T1 ANSP'!E42)-('T1 ANSP'!E39*'T1 ANSP'!E43)),$D$67)),"N/A",ROUND(('T1 ANSP'!E16-('T1 ANSP'!E39*'T1 ANSP'!E43))/(('T1 ANSP'!E39*'T1 ANSP'!E42)-('T1 ANSP'!E39*'T1 ANSP'!E43)),$D$67))=ROUND('T1 ANSP'!E44,$D$67)</f>
        <v>1</v>
      </c>
      <c r="H67" s="15" t="b">
        <f>IF(ISERROR(ROUND(('T1 ANSP'!F16-('T1 ANSP'!F39*'T1 ANSP'!F43))/(('T1 ANSP'!F39*'T1 ANSP'!F42)-('T1 ANSP'!F39*'T1 ANSP'!F43)),$D$67)),"N/A",ROUND(('T1 ANSP'!F16-('T1 ANSP'!F39*'T1 ANSP'!F43))/(('T1 ANSP'!F39*'T1 ANSP'!F42)-('T1 ANSP'!F39*'T1 ANSP'!F43)),$D$67))=ROUND('T1 ANSP'!F44,$D$67)</f>
        <v>1</v>
      </c>
      <c r="I67" s="15" t="b">
        <f>IF(ISERROR(ROUND(('T1 ANSP'!G16-('T1 ANSP'!G39*'T1 ANSP'!G43))/(('T1 ANSP'!G39*'T1 ANSP'!G42)-('T1 ANSP'!G39*'T1 ANSP'!G43)),$D$67)),"N/A",ROUND(('T1 ANSP'!G16-('T1 ANSP'!G39*'T1 ANSP'!G43))/(('T1 ANSP'!G39*'T1 ANSP'!G42)-('T1 ANSP'!G39*'T1 ANSP'!G43)),$D$67))=ROUND('T1 ANSP'!G44,$D$67)</f>
        <v>1</v>
      </c>
      <c r="J67" s="15" t="b">
        <f>IF(ISERROR(ROUND(('T1 ANSP'!H16-('T1 ANSP'!H39*'T1 ANSP'!H43))/(('T1 ANSP'!H39*'T1 ANSP'!H42)-('T1 ANSP'!H39*'T1 ANSP'!H43)),$D$67)),"N/A",ROUND(('T1 ANSP'!H16-('T1 ANSP'!H39*'T1 ANSP'!H43))/(('T1 ANSP'!H39*'T1 ANSP'!H42)-('T1 ANSP'!H39*'T1 ANSP'!H43)),$D$67))=ROUND('T1 ANSP'!H44,$D$67)</f>
        <v>1</v>
      </c>
      <c r="K67" s="15" t="b">
        <f>IF(ISERROR(ROUND(('T1 ANSP'!I16-('T1 ANSP'!I39*'T1 ANSP'!I43))/(('T1 ANSP'!I39*'T1 ANSP'!I42)-('T1 ANSP'!I39*'T1 ANSP'!I43)),$D$67)),"N/A",ROUND(('T1 ANSP'!I16-('T1 ANSP'!I39*'T1 ANSP'!I43))/(('T1 ANSP'!I39*'T1 ANSP'!I42)-('T1 ANSP'!I39*'T1 ANSP'!I43)),$D$67))=ROUND('T1 ANSP'!I44,$D$67)</f>
        <v>1</v>
      </c>
      <c r="L67" s="15" t="b">
        <f>IF(ISERROR(ROUND(('T1 ANSP'!J16-('T1 ANSP'!J39*'T1 ANSP'!J43))/(('T1 ANSP'!J39*'T1 ANSP'!J42)-('T1 ANSP'!J39*'T1 ANSP'!J43)),$D$67)),"N/A",ROUND(('T1 ANSP'!J16-('T1 ANSP'!J39*'T1 ANSP'!J43))/(('T1 ANSP'!J39*'T1 ANSP'!J42)-('T1 ANSP'!J39*'T1 ANSP'!J43)),$D$67))=ROUND('T1 ANSP'!J44,$D$67)</f>
        <v>1</v>
      </c>
      <c r="M67" s="633" t="b">
        <f>IF(ISERROR(ROUND(('T1 ANSP'!K16-('T1 ANSP'!K39*'T1 ANSP'!K43))/(('T1 ANSP'!K39*'T1 ANSP'!K42)-('T1 ANSP'!K39*'T1 ANSP'!K43)),$D$67)),"N/A",ROUND(('T1 ANSP'!K16-('T1 ANSP'!K39*'T1 ANSP'!K43))/(('T1 ANSP'!K39*'T1 ANSP'!K42)-('T1 ANSP'!K39*'T1 ANSP'!K43)),$D$67))=ROUND('T1 ANSP'!K44,$D$67)</f>
        <v>1</v>
      </c>
      <c r="N67" s="15" t="b">
        <f>IF(ISERROR(ROUND(('T1 ANSP'!L16-('T1 ANSP'!L39*'T1 ANSP'!L43))/(('T1 ANSP'!L39*'T1 ANSP'!L42)-('T1 ANSP'!L39*'T1 ANSP'!L43)),$D$67)),"N/A",ROUND(('T1 ANSP'!L16-('T1 ANSP'!L39*'T1 ANSP'!L43))/(('T1 ANSP'!L39*'T1 ANSP'!L42)-('T1 ANSP'!L39*'T1 ANSP'!L43)),$D$67))=ROUND('T1 ANSP'!L44,$D$67)</f>
        <v>1</v>
      </c>
      <c r="P67" s="15" t="b">
        <f>IF(ISERROR(ROUND(('T1 ANSP'!N16-('T1 ANSP'!N39*'T1 ANSP'!N43))/(('T1 ANSP'!N39*'T1 ANSP'!N42)-('T1 ANSP'!N39*'T1 ANSP'!N43)),$D$67)),"N/A",ROUND(('T1 ANSP'!N16-('T1 ANSP'!N39*'T1 ANSP'!N43))/(('T1 ANSP'!N39*'T1 ANSP'!N42)-('T1 ANSP'!N39*'T1 ANSP'!N43)),$D$67))=ROUND('T1 ANSP'!N44,$D$67)</f>
        <v>1</v>
      </c>
      <c r="Q67" s="15" t="b">
        <f>IF(ISERROR(ROUND(('T1 ANSP'!O16-('T1 ANSP'!O39*'T1 ANSP'!O43))/(('T1 ANSP'!O39*'T1 ANSP'!O42)-('T1 ANSP'!O39*'T1 ANSP'!O43)),$D$67)),"N/A",ROUND(('T1 ANSP'!O16-('T1 ANSP'!O39*'T1 ANSP'!O43))/(('T1 ANSP'!O39*'T1 ANSP'!O42)-('T1 ANSP'!O39*'T1 ANSP'!O43)),$D$67))=ROUND('T1 ANSP'!O44,$D$67)</f>
        <v>1</v>
      </c>
      <c r="R67" s="634" t="b">
        <f>IF(ISERROR(ROUND(('T1 ANSP'!P16-('T1 ANSP'!P39*'T1 ANSP'!P43))/(('T1 ANSP'!P39*'T1 ANSP'!P42)-('T1 ANSP'!P39*'T1 ANSP'!P43)),$D$67)),"N/A",ROUND(('T1 ANSP'!P16-('T1 ANSP'!P39*'T1 ANSP'!P43))/(('T1 ANSP'!P39*'T1 ANSP'!P42)-('T1 ANSP'!P39*'T1 ANSP'!P43)),$D$67))=ROUND('T1 ANSP'!P44,$D$67)</f>
        <v>1</v>
      </c>
      <c r="S67" s="3"/>
      <c r="T67" s="633" t="b">
        <f>IF(ISERROR(ROUND(('T1 ANSP'!R16-('T1 ANSP'!R39*'T1 ANSP'!R43))/(('T1 ANSP'!R39*'T1 ANSP'!R42)-('T1 ANSP'!R39*'T1 ANSP'!R43)),$D$67)),"N/A",ROUND(('T1 ANSP'!R16-('T1 ANSP'!R39*'T1 ANSP'!R43))/(('T1 ANSP'!R39*'T1 ANSP'!R42)-('T1 ANSP'!R39*'T1 ANSP'!R43)),$D$67))=ROUND('T1 ANSP'!R44,$D$67)</f>
        <v>1</v>
      </c>
      <c r="U67" s="15" t="b">
        <f>IF(ISERROR(ROUND(('T1 ANSP'!S16-('T1 ANSP'!S39*'T1 ANSP'!S43))/(('T1 ANSP'!S39*'T1 ANSP'!S42)-('T1 ANSP'!S39*'T1 ANSP'!S43)),$D$67)),"N/A",ROUND(('T1 ANSP'!S16-('T1 ANSP'!S39*'T1 ANSP'!S43))/(('T1 ANSP'!S39*'T1 ANSP'!S42)-('T1 ANSP'!S39*'T1 ANSP'!S43)),$D$67))=ROUND('T1 ANSP'!S44,$D$67)</f>
        <v>1</v>
      </c>
      <c r="W67" s="15" t="b">
        <f>IF(ISERROR(ROUND(('T1 ANSP'!U16-('T1 ANSP'!U39*'T1 ANSP'!U43))/(('T1 ANSP'!U39*'T1 ANSP'!U42)-('T1 ANSP'!U39*'T1 ANSP'!U43)),$D$67)),"N/A",ROUND(('T1 ANSP'!U16-('T1 ANSP'!U39*'T1 ANSP'!U43))/(('T1 ANSP'!U39*'T1 ANSP'!U42)-('T1 ANSP'!U39*'T1 ANSP'!U43)),$D$67))=ROUND('T1 ANSP'!U44,$D$67)</f>
        <v>1</v>
      </c>
      <c r="Y67" s="648"/>
    </row>
    <row r="68" spans="1:25" s="22" customFormat="1" ht="15" customHeight="1" outlineLevel="1">
      <c r="A68" s="17"/>
      <c r="B68" s="18"/>
      <c r="C68" s="37" t="s">
        <v>77</v>
      </c>
      <c r="D68" s="23"/>
      <c r="E68" s="38">
        <f>IF(ISERROR(ROUND(('T1 ANSP'!C16-('T1 ANSP'!C39*'T1 ANSP'!C43))/(('T1 ANSP'!C39*'T1 ANSP'!C42)-('T1 ANSP'!C39*'T1 ANSP'!C43)),$D$67)),"N/A",ROUND(('T1 ANSP'!C16-('T1 ANSP'!C39*'T1 ANSP'!C43))/(('T1 ANSP'!C39*'T1 ANSP'!C42)-('T1 ANSP'!C39*'T1 ANSP'!C43)),$D$67))</f>
        <v>0.46200000000000002</v>
      </c>
      <c r="F68" s="38">
        <f>IF(ISERROR(ROUND(('T1 ANSP'!D16-('T1 ANSP'!D39*'T1 ANSP'!D43))/(('T1 ANSP'!D39*'T1 ANSP'!D42)-('T1 ANSP'!D39*'T1 ANSP'!D43)),$D$67)),"N/A",ROUND(('T1 ANSP'!D16-('T1 ANSP'!D39*'T1 ANSP'!D43))/(('T1 ANSP'!D39*'T1 ANSP'!D42)-('T1 ANSP'!D39*'T1 ANSP'!D43)),$D$67))</f>
        <v>0.52200000000000002</v>
      </c>
      <c r="G68" s="38">
        <f>IF(ISERROR(ROUND(('T1 ANSP'!E16-('T1 ANSP'!E39*'T1 ANSP'!E43))/(('T1 ANSP'!E39*'T1 ANSP'!E42)-('T1 ANSP'!E39*'T1 ANSP'!E43)),$D$67)),"N/A",ROUND(('T1 ANSP'!E16-('T1 ANSP'!E39*'T1 ANSP'!E43))/(('T1 ANSP'!E39*'T1 ANSP'!E42)-('T1 ANSP'!E39*'T1 ANSP'!E43)),$D$67))</f>
        <v>0.51600000000000001</v>
      </c>
      <c r="H68" s="38">
        <f>IF(ISERROR(ROUND(('T1 ANSP'!F16-('T1 ANSP'!F39*'T1 ANSP'!F43))/(('T1 ANSP'!F39*'T1 ANSP'!F42)-('T1 ANSP'!F39*'T1 ANSP'!F43)),$D$67)),"N/A",ROUND(('T1 ANSP'!F16-('T1 ANSP'!F39*'T1 ANSP'!F43))/(('T1 ANSP'!F39*'T1 ANSP'!F42)-('T1 ANSP'!F39*'T1 ANSP'!F43)),$D$67))</f>
        <v>0.629</v>
      </c>
      <c r="I68" s="38">
        <f>IF(ISERROR(ROUND(('T1 ANSP'!G16-('T1 ANSP'!G39*'T1 ANSP'!G43))/(('T1 ANSP'!G39*'T1 ANSP'!G42)-('T1 ANSP'!G39*'T1 ANSP'!G43)),$D$67)),"N/A",ROUND(('T1 ANSP'!G16-('T1 ANSP'!G39*'T1 ANSP'!G43))/(('T1 ANSP'!G39*'T1 ANSP'!G42)-('T1 ANSP'!G39*'T1 ANSP'!G43)),$D$67))</f>
        <v>0.58599999999999997</v>
      </c>
      <c r="J68" s="38">
        <f>IF(ISERROR(ROUND(('T1 ANSP'!H16-('T1 ANSP'!H39*'T1 ANSP'!H43))/(('T1 ANSP'!H39*'T1 ANSP'!H42)-('T1 ANSP'!H39*'T1 ANSP'!H43)),$D$67)),"N/A",ROUND(('T1 ANSP'!H16-('T1 ANSP'!H39*'T1 ANSP'!H43))/(('T1 ANSP'!H39*'T1 ANSP'!H42)-('T1 ANSP'!H39*'T1 ANSP'!H43)),$D$67))</f>
        <v>0.40100000000000002</v>
      </c>
      <c r="K68" s="38">
        <f>IF(ISERROR(ROUND(('T1 ANSP'!I16-('T1 ANSP'!I39*'T1 ANSP'!I43))/(('T1 ANSP'!I39*'T1 ANSP'!I42)-('T1 ANSP'!I39*'T1 ANSP'!I43)),$D$67)),"N/A",ROUND(('T1 ANSP'!I16-('T1 ANSP'!I39*'T1 ANSP'!I43))/(('T1 ANSP'!I39*'T1 ANSP'!I42)-('T1 ANSP'!I39*'T1 ANSP'!I43)),$D$67))</f>
        <v>0.371</v>
      </c>
      <c r="L68" s="38">
        <f>IF(ISERROR(ROUND(('T1 ANSP'!J16-('T1 ANSP'!J39*'T1 ANSP'!J43))/(('T1 ANSP'!J39*'T1 ANSP'!J42)-('T1 ANSP'!J39*'T1 ANSP'!J43)),$D$67)),"N/A",ROUND(('T1 ANSP'!J16-('T1 ANSP'!J39*'T1 ANSP'!J43))/(('T1 ANSP'!J39*'T1 ANSP'!J42)-('T1 ANSP'!J39*'T1 ANSP'!J43)),$D$67))</f>
        <v>0.35199999999999998</v>
      </c>
      <c r="M68" s="652">
        <f>IF(ISERROR(ROUND(('T1 ANSP'!K16-('T1 ANSP'!K39*'T1 ANSP'!K43))/(('T1 ANSP'!K39*'T1 ANSP'!K42)-('T1 ANSP'!K39*'T1 ANSP'!K43)),$D$67)),"N/A",ROUND(('T1 ANSP'!K16-('T1 ANSP'!K39*'T1 ANSP'!K43))/(('T1 ANSP'!K39*'T1 ANSP'!K42)-('T1 ANSP'!K39*'T1 ANSP'!K43)),$D$67))</f>
        <v>1</v>
      </c>
      <c r="N68" s="653">
        <f>IF(ISERROR(ROUND(('T1 ANSP'!L16-('T1 ANSP'!L39*'T1 ANSP'!L43))/(('T1 ANSP'!L39*'T1 ANSP'!L42)-('T1 ANSP'!L39*'T1 ANSP'!L43)),$D$67)),"N/A",ROUND(('T1 ANSP'!L16-('T1 ANSP'!L39*'T1 ANSP'!L43))/(('T1 ANSP'!L39*'T1 ANSP'!L42)-('T1 ANSP'!L39*'T1 ANSP'!L43)),$D$67))</f>
        <v>1</v>
      </c>
      <c r="P68" s="653">
        <f>IF(ISERROR(ROUND(('T1 ANSP'!N16-('T1 ANSP'!N39*'T1 ANSP'!N43))/(('T1 ANSP'!N39*'T1 ANSP'!N42)-('T1 ANSP'!N39*'T1 ANSP'!N43)),$D$67)),"N/A",ROUND(('T1 ANSP'!N16-('T1 ANSP'!N39*'T1 ANSP'!N43))/(('T1 ANSP'!N39*'T1 ANSP'!N42)-('T1 ANSP'!N39*'T1 ANSP'!N43)),$D$67))</f>
        <v>1</v>
      </c>
      <c r="Q68" s="653">
        <f>IF(ISERROR(ROUND(('T1 ANSP'!O16-('T1 ANSP'!O39*'T1 ANSP'!O43))/(('T1 ANSP'!O39*'T1 ANSP'!O42)-('T1 ANSP'!O39*'T1 ANSP'!O43)),$D$67)),"N/A",ROUND(('T1 ANSP'!O16-('T1 ANSP'!O39*'T1 ANSP'!O43))/(('T1 ANSP'!O39*'T1 ANSP'!O42)-('T1 ANSP'!O39*'T1 ANSP'!O43)),$D$67))</f>
        <v>1</v>
      </c>
      <c r="R68" s="654">
        <f>IF(ISERROR(ROUND(('T1 ANSP'!P16-('T1 ANSP'!P39*'T1 ANSP'!P43))/(('T1 ANSP'!P39*'T1 ANSP'!P42)-('T1 ANSP'!P39*'T1 ANSP'!P43)),$D$67)),"N/A",ROUND(('T1 ANSP'!P16-('T1 ANSP'!P39*'T1 ANSP'!P43))/(('T1 ANSP'!P39*'T1 ANSP'!P42)-('T1 ANSP'!P39*'T1 ANSP'!P43)),$D$67))</f>
        <v>1</v>
      </c>
      <c r="S68" s="3"/>
      <c r="T68" s="652">
        <f>IF(ISERROR(ROUND(('T1 ANSP'!R16-('T1 ANSP'!R39*'T1 ANSP'!R43))/(('T1 ANSP'!R39*'T1 ANSP'!R42)-('T1 ANSP'!R39*'T1 ANSP'!R43)),$D$67)),"N/A",ROUND(('T1 ANSP'!R16-('T1 ANSP'!R39*'T1 ANSP'!R43))/(('T1 ANSP'!R39*'T1 ANSP'!R42)-('T1 ANSP'!R39*'T1 ANSP'!R43)),$D$67))</f>
        <v>1</v>
      </c>
      <c r="U68" s="653">
        <f>IF(ISERROR(ROUND(('T1 ANSP'!S16-('T1 ANSP'!S39*'T1 ANSP'!S43))/(('T1 ANSP'!S39*'T1 ANSP'!S42)-('T1 ANSP'!S39*'T1 ANSP'!S43)),$D$67)),"N/A",ROUND(('T1 ANSP'!S16-('T1 ANSP'!S39*'T1 ANSP'!S43))/(('T1 ANSP'!S39*'T1 ANSP'!S42)-('T1 ANSP'!S39*'T1 ANSP'!S43)),$D$67))</f>
        <v>1</v>
      </c>
      <c r="W68" s="653">
        <f>IF(ISERROR(ROUND(('T1 ANSP'!U16-('T1 ANSP'!U39*'T1 ANSP'!U43))/(('T1 ANSP'!U39*'T1 ANSP'!U42)-('T1 ANSP'!U39*'T1 ANSP'!U43)),$D$67)),"N/A",ROUND(('T1 ANSP'!U16-('T1 ANSP'!U39*'T1 ANSP'!U43))/(('T1 ANSP'!U39*'T1 ANSP'!U42)-('T1 ANSP'!U39*'T1 ANSP'!U43)),$D$67))</f>
        <v>1</v>
      </c>
      <c r="Y68" s="649"/>
    </row>
    <row r="69" spans="1:25" s="22" customFormat="1" ht="15" customHeight="1" outlineLevel="1">
      <c r="A69" s="17"/>
      <c r="B69" s="18"/>
      <c r="C69" s="37" t="s">
        <v>78</v>
      </c>
      <c r="D69" s="23"/>
      <c r="E69" s="39">
        <f>ROUND('T1 ANSP'!C44,$D$67)</f>
        <v>0.46200000000000002</v>
      </c>
      <c r="F69" s="39">
        <f>ROUND('T1 ANSP'!D44,$D$67)</f>
        <v>0.52200000000000002</v>
      </c>
      <c r="G69" s="39">
        <f>ROUND('T1 ANSP'!E44,$D$67)</f>
        <v>0.51600000000000001</v>
      </c>
      <c r="H69" s="39">
        <f>ROUND('T1 ANSP'!F44,$D$67)</f>
        <v>0.629</v>
      </c>
      <c r="I69" s="39">
        <f>ROUND('T1 ANSP'!G44,$D$67)</f>
        <v>0.58599999999999997</v>
      </c>
      <c r="J69" s="39">
        <f>ROUND('T1 ANSP'!H44,$D$67)</f>
        <v>0.40100000000000002</v>
      </c>
      <c r="K69" s="39">
        <f>ROUND('T1 ANSP'!I44,$D$67)</f>
        <v>0.371</v>
      </c>
      <c r="L69" s="39">
        <f>ROUND('T1 ANSP'!J44,$D$67)</f>
        <v>0.35199999999999998</v>
      </c>
      <c r="M69" s="655">
        <f>ROUND('T1 ANSP'!K44,$D$67)</f>
        <v>1</v>
      </c>
      <c r="N69" s="39">
        <f>ROUND('T1 ANSP'!L44,$D$67)</f>
        <v>1</v>
      </c>
      <c r="P69" s="39">
        <f>ROUND('T1 ANSP'!N44,$D$67)</f>
        <v>1</v>
      </c>
      <c r="Q69" s="39">
        <f>ROUND('T1 ANSP'!O44,$D$67)</f>
        <v>1</v>
      </c>
      <c r="R69" s="656">
        <f>ROUND('T1 ANSP'!P44,$D$67)</f>
        <v>1</v>
      </c>
      <c r="S69" s="3"/>
      <c r="T69" s="655">
        <f>ROUND('T1 ANSP'!R44,$D$67)</f>
        <v>1</v>
      </c>
      <c r="U69" s="39">
        <f>ROUND('T1 ANSP'!S44,$D$67)</f>
        <v>1</v>
      </c>
      <c r="W69" s="39">
        <f>ROUND('T1 ANSP'!U44,$D$67)</f>
        <v>1</v>
      </c>
      <c r="Y69" s="649"/>
    </row>
    <row r="70" spans="1:25" s="16" customFormat="1" ht="15" customHeight="1">
      <c r="A70" s="11" t="s">
        <v>79</v>
      </c>
      <c r="B70" s="12" t="s">
        <v>80</v>
      </c>
      <c r="C70" s="13" t="s">
        <v>81</v>
      </c>
      <c r="D70" s="14">
        <v>3</v>
      </c>
      <c r="E70" s="15" t="b">
        <f>ROUND(SUM('T1 ANSP'!C36:C38),$D$70)=ROUND('T1 ANSP'!C39,$D$70)</f>
        <v>1</v>
      </c>
      <c r="F70" s="15" t="b">
        <f>ROUND(SUM('T1 ANSP'!D36:D38),$D$70)=ROUND('T1 ANSP'!D39,$D$70)</f>
        <v>1</v>
      </c>
      <c r="G70" s="15" t="b">
        <f>ROUND(SUM('T1 ANSP'!E36:E38),$D$70)=ROUND('T1 ANSP'!E39,$D$70)</f>
        <v>1</v>
      </c>
      <c r="H70" s="15" t="b">
        <f>ROUND(SUM('T1 ANSP'!F36:F38),$D$70)=ROUND('T1 ANSP'!F39,$D$70)</f>
        <v>1</v>
      </c>
      <c r="I70" s="15" t="b">
        <f>ROUND(SUM('T1 ANSP'!G36:G38),$D$70)=ROUND('T1 ANSP'!G39,$D$70)</f>
        <v>1</v>
      </c>
      <c r="J70" s="15" t="b">
        <f>ROUND(SUM('T1 ANSP'!H36:H38),$D$70)=ROUND('T1 ANSP'!H39,$D$70)</f>
        <v>1</v>
      </c>
      <c r="K70" s="15" t="b">
        <f>ROUND(SUM('T1 ANSP'!I36:I38),$D$70)=ROUND('T1 ANSP'!I39,$D$70)</f>
        <v>1</v>
      </c>
      <c r="L70" s="15" t="b">
        <f>ROUND(SUM('T1 ANSP'!J36:J38),$D$70)=ROUND('T1 ANSP'!J39,$D$70)</f>
        <v>1</v>
      </c>
      <c r="M70" s="633" t="b">
        <f>ROUND(SUM('T1 ANSP'!K36:K38),$D$70)=ROUND('T1 ANSP'!K39,$D$70)</f>
        <v>1</v>
      </c>
      <c r="N70" s="15" t="b">
        <f>ROUND(SUM('T1 ANSP'!L36:L38),$D$70)=ROUND('T1 ANSP'!L39,$D$70)</f>
        <v>1</v>
      </c>
      <c r="P70" s="15" t="b">
        <f>ROUND(SUM('T1 ANSP'!N36:N38),$D$70)=ROUND('T1 ANSP'!N39,$D$70)</f>
        <v>1</v>
      </c>
      <c r="Q70" s="15" t="b">
        <f>ROUND(SUM('T1 ANSP'!O36:O38),$D$70)=ROUND('T1 ANSP'!O39,$D$70)</f>
        <v>1</v>
      </c>
      <c r="R70" s="634" t="b">
        <f>ROUND(SUM('T1 ANSP'!P36:P38),$D$70)=ROUND('T1 ANSP'!P39,$D$70)</f>
        <v>1</v>
      </c>
      <c r="S70" s="3"/>
      <c r="T70" s="633" t="b">
        <f>ROUND(SUM('T1 ANSP'!R36:R38),$D$70)=ROUND('T1 ANSP'!R39,$D$70)</f>
        <v>1</v>
      </c>
      <c r="U70" s="15" t="b">
        <f>ROUND(SUM('T1 ANSP'!S36:S38),$D$70)=ROUND('T1 ANSP'!S39,$D$70)</f>
        <v>1</v>
      </c>
      <c r="W70" s="15" t="b">
        <f>ROUND(SUM('T1 ANSP'!U36:U38),$D$70)=ROUND('T1 ANSP'!U39,$D$70)</f>
        <v>1</v>
      </c>
      <c r="Y70" s="648"/>
    </row>
    <row r="71" spans="1:25" s="22" customFormat="1" ht="15" customHeight="1" outlineLevel="1">
      <c r="A71" s="17"/>
      <c r="B71" s="18"/>
      <c r="C71" s="19" t="s">
        <v>82</v>
      </c>
      <c r="D71" s="23"/>
      <c r="E71" s="412">
        <f>ROUND(SUM('T1 ANSP'!C36:C38),$D$70)</f>
        <v>29440.128000000001</v>
      </c>
      <c r="F71" s="412">
        <f>ROUND(SUM('T1 ANSP'!D36:D38),$D$70)</f>
        <v>26557.388999999999</v>
      </c>
      <c r="G71" s="412">
        <f>ROUND(SUM('T1 ANSP'!E36:E38),$D$70)</f>
        <v>27981.946</v>
      </c>
      <c r="H71" s="412">
        <f>ROUND(SUM('T1 ANSP'!F36:F38),$D$70)</f>
        <v>33207.872000000003</v>
      </c>
      <c r="I71" s="412">
        <f>ROUND(SUM('T1 ANSP'!G36:G38),$D$70)</f>
        <v>31849.839</v>
      </c>
      <c r="J71" s="412">
        <f>ROUND(SUM('T1 ANSP'!H36:H38),$D$70)</f>
        <v>18528.581999999999</v>
      </c>
      <c r="K71" s="412">
        <f>ROUND(SUM('T1 ANSP'!I36:I38),$D$70)</f>
        <v>20176</v>
      </c>
      <c r="L71" s="412">
        <f>ROUND(SUM('T1 ANSP'!J36:J38),$D$70)</f>
        <v>16257</v>
      </c>
      <c r="M71" s="636">
        <f>ROUND(SUM('T1 ANSP'!K36:K38),$D$70)</f>
        <v>16618.134999999998</v>
      </c>
      <c r="N71" s="412">
        <f>ROUND(SUM('T1 ANSP'!L36:L38),$D$70)</f>
        <v>18561.670999999998</v>
      </c>
      <c r="P71" s="412">
        <f>ROUND(SUM('T1 ANSP'!N36:N38),$D$70)</f>
        <v>25311.146000000001</v>
      </c>
      <c r="Q71" s="412">
        <f>ROUND(SUM('T1 ANSP'!O36:O38),$D$70)</f>
        <v>29111.807000000001</v>
      </c>
      <c r="R71" s="637">
        <f>ROUND(SUM('T1 ANSP'!P36:P38),$D$70)</f>
        <v>31499.241000000002</v>
      </c>
      <c r="S71" s="3"/>
      <c r="T71" s="636">
        <f>ROUND(SUM('T1 ANSP'!R36:R38),$D$70)</f>
        <v>16618.134999999998</v>
      </c>
      <c r="U71" s="412">
        <f>ROUND(SUM('T1 ANSP'!S36:S38),$D$70)</f>
        <v>13314.217000000001</v>
      </c>
      <c r="W71" s="412">
        <f>ROUND(SUM('T1 ANSP'!U36:U38),$D$70)</f>
        <v>14903.504000000001</v>
      </c>
      <c r="Y71" s="649"/>
    </row>
    <row r="72" spans="1:25" s="22" customFormat="1" ht="15" customHeight="1" outlineLevel="1">
      <c r="A72" s="17"/>
      <c r="B72" s="18"/>
      <c r="C72" s="19" t="s">
        <v>83</v>
      </c>
      <c r="D72" s="23"/>
      <c r="E72" s="412">
        <f>ROUND('T1 ANSP'!C39,$D$70)</f>
        <v>29440.128000000001</v>
      </c>
      <c r="F72" s="412">
        <f>ROUND('T1 ANSP'!D39,$D$70)</f>
        <v>26557.388999999999</v>
      </c>
      <c r="G72" s="412">
        <f>ROUND('T1 ANSP'!E39,$D$70)</f>
        <v>27981.946</v>
      </c>
      <c r="H72" s="412">
        <f>ROUND('T1 ANSP'!F39,$D$70)</f>
        <v>33207.872000000003</v>
      </c>
      <c r="I72" s="412">
        <f>ROUND('T1 ANSP'!G39,$D$70)</f>
        <v>31849.839</v>
      </c>
      <c r="J72" s="412">
        <f>ROUND('T1 ANSP'!H39,$D$70)</f>
        <v>18528.581999999999</v>
      </c>
      <c r="K72" s="412">
        <f>ROUND('T1 ANSP'!I39,$D$70)</f>
        <v>20176</v>
      </c>
      <c r="L72" s="412">
        <f>ROUND('T1 ANSP'!J39,$D$70)</f>
        <v>16257</v>
      </c>
      <c r="M72" s="636">
        <f>ROUND('T1 ANSP'!K39,$D$70)</f>
        <v>16618.134999999998</v>
      </c>
      <c r="N72" s="412">
        <f>ROUND('T1 ANSP'!L39,$D$70)</f>
        <v>18561.670999999998</v>
      </c>
      <c r="P72" s="412">
        <f>ROUND('T1 ANSP'!N39,$D$70)</f>
        <v>25311.146000000001</v>
      </c>
      <c r="Q72" s="412">
        <f>ROUND('T1 ANSP'!O39,$D$70)</f>
        <v>29111.807000000001</v>
      </c>
      <c r="R72" s="637">
        <f>ROUND('T1 ANSP'!P39,$D$70)</f>
        <v>31499.241000000002</v>
      </c>
      <c r="S72" s="3"/>
      <c r="T72" s="636">
        <f>ROUND('T1 ANSP'!R39,$D$70)</f>
        <v>16618.134999999998</v>
      </c>
      <c r="U72" s="412">
        <f>ROUND('T1 ANSP'!S39,$D$70)</f>
        <v>13314.217000000001</v>
      </c>
      <c r="W72" s="412">
        <f>ROUND('T1 ANSP'!U39,$D$70)</f>
        <v>14903.504000000001</v>
      </c>
      <c r="Y72" s="649"/>
    </row>
    <row r="73" spans="1:25" s="16" customFormat="1" ht="15" customHeight="1">
      <c r="A73" s="11" t="s">
        <v>84</v>
      </c>
      <c r="B73" s="12" t="s">
        <v>80</v>
      </c>
      <c r="C73" s="36" t="s">
        <v>85</v>
      </c>
      <c r="D73" s="14">
        <v>3</v>
      </c>
      <c r="E73" s="15" t="b">
        <f>IF(ROUND('T1 ANSP'!C39,$D$73)=0,ROUND('T1 ANSP'!C16,$D$73)=0,TRUE)</f>
        <v>1</v>
      </c>
      <c r="F73" s="15" t="b">
        <f>IF(ROUND('T1 ANSP'!D39,$D$73)=0,ROUND('T1 ANSP'!D16,$D$73)=0,TRUE)</f>
        <v>1</v>
      </c>
      <c r="G73" s="15" t="b">
        <f>IF(ROUND('T1 ANSP'!E39,$D$73)=0,ROUND('T1 ANSP'!E16,$D$73)=0,TRUE)</f>
        <v>1</v>
      </c>
      <c r="H73" s="15" t="b">
        <f>IF(ROUND('T1 ANSP'!F39,$D$73)=0,ROUND('T1 ANSP'!F16,$D$73)=0,TRUE)</f>
        <v>1</v>
      </c>
      <c r="I73" s="15" t="b">
        <f>IF(ROUND('T1 ANSP'!G39,$D$73)=0,ROUND('T1 ANSP'!G16,$D$73)=0,TRUE)</f>
        <v>1</v>
      </c>
      <c r="J73" s="15" t="b">
        <f>IF(ROUND('T1 ANSP'!H39,$D$73)=0,ROUND('T1 ANSP'!H16,$D$73)=0,TRUE)</f>
        <v>1</v>
      </c>
      <c r="K73" s="15" t="b">
        <f>IF(ROUND('T1 ANSP'!I39,$D$73)=0,ROUND('T1 ANSP'!I16,$D$73)=0,TRUE)</f>
        <v>1</v>
      </c>
      <c r="L73" s="15" t="b">
        <f>IF(ROUND('T1 ANSP'!J39,$D$73)=0,ROUND('T1 ANSP'!J16,$D$73)=0,TRUE)</f>
        <v>1</v>
      </c>
      <c r="M73" s="633" t="b">
        <f>IF(ROUND('T1 ANSP'!K39,$D$73)=0,ROUND('T1 ANSP'!K16,$D$73)=0,TRUE)</f>
        <v>1</v>
      </c>
      <c r="N73" s="15" t="b">
        <f>IF(ROUND('T1 ANSP'!L39,$D$73)=0,ROUND('T1 ANSP'!L16,$D$73)=0,TRUE)</f>
        <v>1</v>
      </c>
      <c r="P73" s="15" t="b">
        <f>IF(ROUND('T1 ANSP'!N39,$D$73)=0,ROUND('T1 ANSP'!N16,$D$73)=0,TRUE)</f>
        <v>1</v>
      </c>
      <c r="Q73" s="15" t="b">
        <f>IF(ROUND('T1 ANSP'!O39,$D$73)=0,ROUND('T1 ANSP'!O16,$D$73)=0,TRUE)</f>
        <v>1</v>
      </c>
      <c r="R73" s="634" t="b">
        <f>IF(ROUND('T1 ANSP'!P39,$D$73)=0,ROUND('T1 ANSP'!P16,$D$73)=0,TRUE)</f>
        <v>1</v>
      </c>
      <c r="S73" s="3"/>
      <c r="T73" s="633" t="b">
        <f>IF(ROUND('T1 ANSP'!R39,$D$73)=0,ROUND('T1 ANSP'!R16,$D$73)=0,TRUE)</f>
        <v>1</v>
      </c>
      <c r="U73" s="15" t="b">
        <f>IF(ROUND('T1 ANSP'!S39,$D$73)=0,ROUND('T1 ANSP'!S16,$D$73)=0,TRUE)</f>
        <v>1</v>
      </c>
      <c r="W73" s="15" t="b">
        <f>IF(ROUND('T1 ANSP'!U39,$D$73)=0,ROUND('T1 ANSP'!U16,$D$73)=0,TRUE)</f>
        <v>1</v>
      </c>
      <c r="Y73" s="648"/>
    </row>
    <row r="74" spans="1:25" s="22" customFormat="1" ht="15" customHeight="1" outlineLevel="1">
      <c r="A74" s="17"/>
      <c r="B74" s="18"/>
      <c r="C74" s="19" t="s">
        <v>83</v>
      </c>
      <c r="D74" s="23"/>
      <c r="E74" s="412">
        <f>ROUND('T1 ANSP'!C39,$D$73)</f>
        <v>29440.128000000001</v>
      </c>
      <c r="F74" s="412">
        <f>ROUND('T1 ANSP'!D39,$D$73)</f>
        <v>26557.388999999999</v>
      </c>
      <c r="G74" s="412">
        <f>ROUND('T1 ANSP'!E39,$D$73)</f>
        <v>27981.946</v>
      </c>
      <c r="H74" s="412">
        <f>ROUND('T1 ANSP'!F39,$D$73)</f>
        <v>33207.872000000003</v>
      </c>
      <c r="I74" s="412">
        <f>ROUND('T1 ANSP'!G39,$D$73)</f>
        <v>31849.839</v>
      </c>
      <c r="J74" s="412">
        <f>ROUND('T1 ANSP'!H39,$D$73)</f>
        <v>18528.581999999999</v>
      </c>
      <c r="K74" s="412">
        <f>ROUND('T1 ANSP'!I39,$D$73)</f>
        <v>20176</v>
      </c>
      <c r="L74" s="412">
        <f>ROUND('T1 ANSP'!J39,$D$73)</f>
        <v>16257</v>
      </c>
      <c r="M74" s="636">
        <f>ROUND('T1 ANSP'!K39,$D$73)</f>
        <v>16618.134999999998</v>
      </c>
      <c r="N74" s="412">
        <f>ROUND('T1 ANSP'!L39,$D$73)</f>
        <v>18561.670999999998</v>
      </c>
      <c r="P74" s="412">
        <f>ROUND('T1 ANSP'!N39,$D$73)</f>
        <v>25311.146000000001</v>
      </c>
      <c r="Q74" s="412">
        <f>ROUND('T1 ANSP'!O39,$D$73)</f>
        <v>29111.807000000001</v>
      </c>
      <c r="R74" s="637">
        <f>ROUND('T1 ANSP'!P39,$D$73)</f>
        <v>31499.241000000002</v>
      </c>
      <c r="S74" s="3"/>
      <c r="T74" s="636">
        <f>ROUND('T1 ANSP'!R39,$D$73)</f>
        <v>16618.134999999998</v>
      </c>
      <c r="U74" s="412">
        <f>ROUND('T1 ANSP'!S39,$D$73)</f>
        <v>13314.217000000001</v>
      </c>
      <c r="W74" s="412">
        <f>ROUND('T1 ANSP'!U39,$D$73)</f>
        <v>14903.504000000001</v>
      </c>
      <c r="Y74" s="649"/>
    </row>
    <row r="75" spans="1:25" s="22" customFormat="1" ht="15" customHeight="1" outlineLevel="1">
      <c r="A75" s="17"/>
      <c r="B75" s="18"/>
      <c r="C75" s="19" t="s">
        <v>86</v>
      </c>
      <c r="D75" s="23"/>
      <c r="E75" s="412">
        <f>ROUND('T1 ANSP'!C16,$D$73)</f>
        <v>1103</v>
      </c>
      <c r="F75" s="412">
        <f>ROUND('T1 ANSP'!D16,$D$73)</f>
        <v>1059</v>
      </c>
      <c r="G75" s="412">
        <f>ROUND('T1 ANSP'!E16,$D$73)</f>
        <v>1161</v>
      </c>
      <c r="H75" s="412">
        <f>ROUND('T1 ANSP'!F16,$D$73)</f>
        <v>2072</v>
      </c>
      <c r="I75" s="412">
        <f>ROUND('T1 ANSP'!G16,$D$73)</f>
        <v>1857</v>
      </c>
      <c r="J75" s="412">
        <f>ROUND('T1 ANSP'!H16,$D$73)</f>
        <v>696.274</v>
      </c>
      <c r="K75" s="412">
        <f>ROUND('T1 ANSP'!I16,$D$73)</f>
        <v>709.43</v>
      </c>
      <c r="L75" s="412">
        <f>ROUND('T1 ANSP'!J16,$D$73)</f>
        <v>547</v>
      </c>
      <c r="M75" s="636">
        <f>ROUND('T1 ANSP'!K16,$D$73)</f>
        <v>714.58</v>
      </c>
      <c r="N75" s="412">
        <f>ROUND('T1 ANSP'!L16,$D$73)</f>
        <v>798.15200000000004</v>
      </c>
      <c r="P75" s="412">
        <f>ROUND('T1 ANSP'!N16,$D$73)</f>
        <v>1088.3789999999999</v>
      </c>
      <c r="Q75" s="412">
        <f>ROUND('T1 ANSP'!O16,$D$73)</f>
        <v>1251.808</v>
      </c>
      <c r="R75" s="637">
        <f>ROUND('T1 ANSP'!P16,$D$73)</f>
        <v>1354.4670000000001</v>
      </c>
      <c r="S75" s="3"/>
      <c r="T75" s="636">
        <f>ROUND('T1 ANSP'!R16,$D$73)</f>
        <v>714.58</v>
      </c>
      <c r="U75" s="412">
        <f>ROUND('T1 ANSP'!S16,$D$73)</f>
        <v>573</v>
      </c>
      <c r="W75" s="412">
        <f>ROUND('T1 ANSP'!U16,$D$73)</f>
        <v>640.851</v>
      </c>
      <c r="Y75" s="649"/>
    </row>
    <row r="76" spans="1:25" s="16" customFormat="1" ht="15" customHeight="1">
      <c r="A76" s="11" t="s">
        <v>358</v>
      </c>
      <c r="B76" s="413" t="s">
        <v>359</v>
      </c>
      <c r="C76" s="414" t="s">
        <v>360</v>
      </c>
      <c r="D76" s="415">
        <v>3</v>
      </c>
      <c r="M76" s="633" t="b">
        <f>IF('T1 ANSP'!K15=0,"N/A",ROUND('T1 ANSP'!K50,$D$76)=ROUND('T1 ANSP'!K15,$D$76))</f>
        <v>1</v>
      </c>
      <c r="N76" s="15" t="b">
        <f>IF('T1 ANSP'!L15=0,"N/A",ROUND('T1 ANSP'!L50,$D$76)=ROUND('T1 ANSP'!L15,$D$76))</f>
        <v>1</v>
      </c>
      <c r="O76" s="15" t="b">
        <f>IF('T1 ANSP'!M15=0,"N/A",ROUND('T1 ANSP'!M50,$D$76)=ROUND('T1 ANSP'!M15,$D$76))</f>
        <v>1</v>
      </c>
      <c r="P76" s="15" t="b">
        <f>IF('T1 ANSP'!N15=0,"N/A",ROUND('T1 ANSP'!N50,$D$76)=ROUND('T1 ANSP'!N15,$D$76))</f>
        <v>1</v>
      </c>
      <c r="Q76" s="15" t="b">
        <f>IF('T1 ANSP'!O15=0,"N/A",ROUND('T1 ANSP'!O50,$D$76)=ROUND('T1 ANSP'!O15,$D$76))</f>
        <v>1</v>
      </c>
      <c r="R76" s="634" t="b">
        <f>IF('T1 ANSP'!P15=0,"N/A",ROUND('T1 ANSP'!P50,$D$76)=ROUND('T1 ANSP'!P15,$D$76))</f>
        <v>1</v>
      </c>
      <c r="S76" s="3"/>
      <c r="T76" s="633" t="b">
        <f>IF('T1 ANSP'!R15=0,"N/A",ROUND('T1 ANSP'!R50,$D$76)=ROUND('T1 ANSP'!R15,$D$76))</f>
        <v>1</v>
      </c>
      <c r="U76" s="15" t="b">
        <f>IF('T1 ANSP'!S15=0,"N/A",ROUND('T1 ANSP'!S50,$D$76)=ROUND('T1 ANSP'!S15,$D$76))</f>
        <v>1</v>
      </c>
      <c r="V76" s="15" t="b">
        <f>IF('T1 ANSP'!T15=0,"N/A",ROUND('T1 ANSP'!T50,$D$76)=ROUND('T1 ANSP'!T15,$D$76))</f>
        <v>1</v>
      </c>
      <c r="W76" s="15" t="b">
        <f>IF('T1 ANSP'!U15=0,"N/A",ROUND('T1 ANSP'!U50,$D$76)=ROUND('T1 ANSP'!U15,$D$76))</f>
        <v>1</v>
      </c>
      <c r="Y76" s="648"/>
    </row>
    <row r="77" spans="1:25" s="22" customFormat="1" ht="15" customHeight="1" outlineLevel="1">
      <c r="A77" s="17"/>
      <c r="B77" s="416"/>
      <c r="C77" s="417" t="s">
        <v>571</v>
      </c>
      <c r="D77" s="418"/>
      <c r="E77" s="16"/>
      <c r="F77" s="16"/>
      <c r="G77" s="16"/>
      <c r="H77" s="16"/>
      <c r="I77" s="16"/>
      <c r="M77" s="657">
        <f>IF('T1 ANSP'!K15=0,"N/A",ROUND('T1 ANSP'!K50,$D$76))</f>
        <v>3380.0590000000002</v>
      </c>
      <c r="N77" s="419">
        <f>IF('T1 ANSP'!L15=0,"N/A",ROUND('T1 ANSP'!L50,$D$76))</f>
        <v>4148.7</v>
      </c>
      <c r="O77" s="419">
        <f>IF('T1 ANSP'!M15=0,"N/A",ROUND('T1 ANSP'!M50,$D$76))</f>
        <v>7528.7579999999998</v>
      </c>
      <c r="P77" s="419">
        <f>IF('T1 ANSP'!N15=0,"N/A",ROUND('T1 ANSP'!N50,$D$76))</f>
        <v>3301.5929999999998</v>
      </c>
      <c r="Q77" s="419">
        <f>IF('T1 ANSP'!O15=0,"N/A",ROUND('T1 ANSP'!O50,$D$76))</f>
        <v>3692.9879999999998</v>
      </c>
      <c r="R77" s="658">
        <f>IF('T1 ANSP'!P15=0,"N/A",ROUND('T1 ANSP'!P50,$D$76))</f>
        <v>4500.3879999999999</v>
      </c>
      <c r="S77" s="3"/>
      <c r="T77" s="657">
        <f>IF('T1 ANSP'!R15=0,"N/A",ROUND('T1 ANSP'!R50,$D$76))</f>
        <v>3380.0590000000002</v>
      </c>
      <c r="U77" s="419">
        <f>IF('T1 ANSP'!S15=0,"N/A",ROUND('T1 ANSP'!S50,$D$76))</f>
        <v>3951.6990000000001</v>
      </c>
      <c r="V77" s="419">
        <f>IF('T1 ANSP'!T15=0,"N/A",ROUND('T1 ANSP'!T50,$D$76))</f>
        <v>7331.7579999999998</v>
      </c>
      <c r="W77" s="419">
        <f>IF('T1 ANSP'!U15=0,"N/A",ROUND('T1 ANSP'!U50,$D$76))</f>
        <v>2513.6950000000002</v>
      </c>
      <c r="Y77" s="649"/>
    </row>
    <row r="78" spans="1:25" s="22" customFormat="1" ht="15" customHeight="1" outlineLevel="1">
      <c r="A78" s="17"/>
      <c r="B78" s="416"/>
      <c r="C78" s="417" t="s">
        <v>570</v>
      </c>
      <c r="D78" s="418"/>
      <c r="E78" s="16"/>
      <c r="F78" s="16"/>
      <c r="G78" s="16"/>
      <c r="H78" s="16"/>
      <c r="I78" s="16"/>
      <c r="M78" s="657">
        <f>IF('T1 ANSP'!K15=0,"N/A",ROUND('T1 ANSP'!K15,$D$76))</f>
        <v>3380.0590000000002</v>
      </c>
      <c r="N78" s="419">
        <f>IF('T1 ANSP'!L15=0,"N/A",ROUND('T1 ANSP'!L15,$D$76))</f>
        <v>4148.7</v>
      </c>
      <c r="O78" s="419">
        <f>IF('T1 ANSP'!M15=0,"N/A",ROUND('T1 ANSP'!M15,$D$76))</f>
        <v>7528.7579999999998</v>
      </c>
      <c r="P78" s="419">
        <f>IF('T1 ANSP'!N15=0,"N/A",ROUND('T1 ANSP'!N15,$D$76))</f>
        <v>3301.5929999999998</v>
      </c>
      <c r="Q78" s="419">
        <f>IF('T1 ANSP'!O15=0,"N/A",ROUND('T1 ANSP'!O15,$D$76))</f>
        <v>3692.9879999999998</v>
      </c>
      <c r="R78" s="658">
        <f>IF('T1 ANSP'!P15=0,"N/A",ROUND('T1 ANSP'!P15,$D$76))</f>
        <v>4500.3879999999999</v>
      </c>
      <c r="S78" s="3"/>
      <c r="T78" s="657">
        <f>IF('T1 ANSP'!R15=0,"N/A",ROUND('T1 ANSP'!R15,$D$76))</f>
        <v>3380.0590000000002</v>
      </c>
      <c r="U78" s="419">
        <f>IF('T1 ANSP'!S15=0,"N/A",ROUND('T1 ANSP'!S15,$D$76))</f>
        <v>3951.6990000000001</v>
      </c>
      <c r="V78" s="419">
        <f>IF('T1 ANSP'!T15=0,"N/A",ROUND('T1 ANSP'!T15,$D$76))</f>
        <v>7331.7579999999998</v>
      </c>
      <c r="W78" s="419">
        <f>IF('T1 ANSP'!U15=0,"N/A",ROUND('T1 ANSP'!U15,$D$76))</f>
        <v>2513.6950000000002</v>
      </c>
      <c r="Y78" s="649"/>
    </row>
    <row r="79" spans="1:25" s="16" customFormat="1" ht="15" customHeight="1">
      <c r="A79" s="11" t="s">
        <v>361</v>
      </c>
      <c r="B79" s="413" t="s">
        <v>362</v>
      </c>
      <c r="C79" s="414" t="s">
        <v>363</v>
      </c>
      <c r="D79" s="415">
        <v>3</v>
      </c>
      <c r="M79" s="644" t="b">
        <f>IF('T1 ANSP'!K16=0,"N/A",ROUND('T1 ANSP'!K51,$D$79)=ROUND('T1 ANSP'!K36*'T1 ANSP'!K41,$D$79))</f>
        <v>1</v>
      </c>
      <c r="N79" s="642" t="b">
        <f>IF('T1 ANSP'!L16=0,"N/A",ROUND('T1 ANSP'!L51,$D$79)=ROUND('T1 ANSP'!L36*'T1 ANSP'!L41,$D$79))</f>
        <v>1</v>
      </c>
      <c r="P79" s="642" t="b">
        <f>IF('T1 ANSP'!N16=0,"N/A",ROUND('T1 ANSP'!N51,$D$79)=ROUND('T1 ANSP'!N36*'T1 ANSP'!N41,$D$79))</f>
        <v>1</v>
      </c>
      <c r="Q79" s="642" t="b">
        <f>IF('T1 ANSP'!O16=0,"N/A",ROUND('T1 ANSP'!O51,$D$79)=ROUND('T1 ANSP'!O36*'T1 ANSP'!O41,$D$79))</f>
        <v>1</v>
      </c>
      <c r="R79" s="643" t="b">
        <f>IF('T1 ANSP'!P16=0,"N/A",ROUND('T1 ANSP'!P51,$D$79)=ROUND('T1 ANSP'!P36*'T1 ANSP'!P41,$D$79))</f>
        <v>1</v>
      </c>
      <c r="S79" s="3"/>
      <c r="T79" s="644" t="b">
        <f>IF('T1 ANSP'!R16=0,"N/A",ROUND('T1 ANSP'!R51,$D$79)=ROUND('T1 ANSP'!R36*'T1 ANSP'!R41,$D$79))</f>
        <v>1</v>
      </c>
      <c r="U79" s="642" t="b">
        <f>IF('T1 ANSP'!S16=0,"N/A",ROUND('T1 ANSP'!S51,$D$79)=ROUND('T1 ANSP'!S36*'T1 ANSP'!S41,$D$79))</f>
        <v>1</v>
      </c>
      <c r="W79" s="642" t="b">
        <f>IF('T1 ANSP'!U16=0,"N/A",ROUND('T1 ANSP'!U51,$D$79)=ROUND('T1 ANSP'!U36*'T1 ANSP'!U41,$D$79))</f>
        <v>0</v>
      </c>
      <c r="Y79" s="648"/>
    </row>
    <row r="80" spans="1:25" s="22" customFormat="1" ht="15" customHeight="1" outlineLevel="1">
      <c r="A80" s="17"/>
      <c r="B80" s="416"/>
      <c r="C80" s="417" t="s">
        <v>364</v>
      </c>
      <c r="D80" s="418"/>
      <c r="E80" s="16"/>
      <c r="F80" s="16"/>
      <c r="G80" s="16"/>
      <c r="H80" s="16"/>
      <c r="I80" s="16"/>
      <c r="M80" s="657">
        <f>IF('T1 ANSP'!K16=0,"N/A",ROUND('T1 ANSP'!K51,$D$79))</f>
        <v>547.77200000000005</v>
      </c>
      <c r="N80" s="419">
        <f>IF('T1 ANSP'!L16=0,"N/A",ROUND('T1 ANSP'!L51,$D$79))</f>
        <v>721.91899999999998</v>
      </c>
      <c r="P80" s="419">
        <f>IF('T1 ANSP'!N16=0,"N/A",ROUND('T1 ANSP'!N51,$D$79))</f>
        <v>1007.242</v>
      </c>
      <c r="Q80" s="419">
        <f>IF('T1 ANSP'!O16=0,"N/A",ROUND('T1 ANSP'!O51,$D$79))</f>
        <v>1150.57</v>
      </c>
      <c r="R80" s="658">
        <f>IF('T1 ANSP'!P16=0,"N/A",ROUND('T1 ANSP'!P51,$D$79))</f>
        <v>1229.6849999999999</v>
      </c>
      <c r="S80" s="3"/>
      <c r="T80" s="657">
        <f>IF('T1 ANSP'!R16=0,"N/A",ROUND('T1 ANSP'!R51,$D$79))</f>
        <v>547.77200000000005</v>
      </c>
      <c r="U80" s="419">
        <f>IF('T1 ANSP'!S16=0,"N/A",ROUND('T1 ANSP'!S51,$D$79))</f>
        <v>494.70699999999999</v>
      </c>
      <c r="W80" s="419">
        <f>IF('T1 ANSP'!U16=0,"N/A",ROUND('T1 ANSP'!U51,$D$79))</f>
        <v>640.851</v>
      </c>
      <c r="Y80" s="649"/>
    </row>
    <row r="81" spans="1:29" s="22" customFormat="1" ht="15" customHeight="1" outlineLevel="1">
      <c r="A81" s="17"/>
      <c r="B81" s="416"/>
      <c r="C81" s="417" t="s">
        <v>365</v>
      </c>
      <c r="D81" s="418"/>
      <c r="E81" s="16"/>
      <c r="F81" s="16"/>
      <c r="G81" s="16"/>
      <c r="H81" s="16"/>
      <c r="I81" s="16"/>
      <c r="M81" s="657">
        <f>IF('T1 ANSP'!K16=0,"N/A",ROUND('T1 ANSP'!K36*'T1 ANSP'!K41,$D$79))</f>
        <v>547.77200000000005</v>
      </c>
      <c r="N81" s="419">
        <f>IF('T1 ANSP'!L16=0,"N/A",ROUND('T1 ANSP'!L36*'T1 ANSP'!L41,$D$79))</f>
        <v>721.91899999999998</v>
      </c>
      <c r="P81" s="419">
        <f>IF('T1 ANSP'!N16=0,"N/A",ROUND('T1 ANSP'!N36*'T1 ANSP'!N41,$D$79))</f>
        <v>1007.242</v>
      </c>
      <c r="Q81" s="419">
        <f>IF('T1 ANSP'!O16=0,"N/A",ROUND('T1 ANSP'!O36*'T1 ANSP'!O41,$D$79))</f>
        <v>1150.57</v>
      </c>
      <c r="R81" s="658">
        <f>IF('T1 ANSP'!P16=0,"N/A",ROUND('T1 ANSP'!P36*'T1 ANSP'!P41,$D$79))</f>
        <v>1229.6849999999999</v>
      </c>
      <c r="S81" s="3"/>
      <c r="T81" s="657">
        <f>IF('T1 ANSP'!R16=0,"N/A",ROUND('T1 ANSP'!R36*'T1 ANSP'!R41,$D$79))</f>
        <v>547.77200000000005</v>
      </c>
      <c r="U81" s="419">
        <f>IF('T1 ANSP'!S16=0,"N/A",ROUND('T1 ANSP'!S36*'T1 ANSP'!S41,$D$79))</f>
        <v>494.70699999999999</v>
      </c>
      <c r="W81" s="419">
        <f>IF('T1 ANSP'!U16=0,"N/A",ROUND('T1 ANSP'!U36*'T1 ANSP'!U41,$D$79))</f>
        <v>532.62400000000002</v>
      </c>
      <c r="Y81" s="649"/>
    </row>
    <row r="82" spans="1:29" s="28" customFormat="1" ht="18.75">
      <c r="A82" s="6" t="s">
        <v>13</v>
      </c>
      <c r="B82" s="7" t="s">
        <v>14</v>
      </c>
      <c r="C82" s="8" t="str">
        <f>CONCATENATE("Checks for Route Table 1 ",'T1 MET'!$A$5)</f>
        <v>Checks for Route Table 1 Finnish Meteorological Institute</v>
      </c>
      <c r="D82" s="27"/>
      <c r="E82" s="631">
        <v>2012</v>
      </c>
      <c r="F82" s="631">
        <v>2013</v>
      </c>
      <c r="G82" s="631">
        <v>2014</v>
      </c>
      <c r="H82" s="631">
        <v>2015</v>
      </c>
      <c r="I82" s="631">
        <v>2016</v>
      </c>
      <c r="J82" s="631">
        <v>2017</v>
      </c>
      <c r="K82" s="631">
        <v>2018</v>
      </c>
      <c r="L82" s="631">
        <v>2019</v>
      </c>
      <c r="M82" s="631">
        <v>2020</v>
      </c>
      <c r="N82" s="631">
        <v>2021</v>
      </c>
      <c r="O82" s="631" t="s">
        <v>514</v>
      </c>
      <c r="P82" s="631">
        <v>2022</v>
      </c>
      <c r="Q82" s="631">
        <v>2023</v>
      </c>
      <c r="R82" s="631">
        <v>2024</v>
      </c>
      <c r="S82" s="632"/>
      <c r="T82" s="631">
        <v>2020</v>
      </c>
      <c r="U82" s="631">
        <v>2021</v>
      </c>
      <c r="V82" s="631" t="s">
        <v>514</v>
      </c>
      <c r="W82" s="631">
        <v>2022</v>
      </c>
      <c r="X82" s="631">
        <v>2023</v>
      </c>
      <c r="Y82" s="631">
        <v>2024</v>
      </c>
    </row>
    <row r="83" spans="1:29" s="40" customFormat="1" ht="15" customHeight="1">
      <c r="A83" s="11" t="s">
        <v>21</v>
      </c>
      <c r="B83" s="12" t="s">
        <v>22</v>
      </c>
      <c r="C83" s="13" t="s">
        <v>23</v>
      </c>
      <c r="D83" s="29">
        <v>3</v>
      </c>
      <c r="E83" s="15" t="b">
        <f>ROUND('T1 MET'!C18,$D$83)=ROUND(('T1 MET'!C12+SUM('T1 MET'!C14:C17)),$D$83)</f>
        <v>1</v>
      </c>
      <c r="F83" s="15" t="b">
        <f>ROUND('T1 MET'!D18,$D$83)=ROUND(('T1 MET'!D12+SUM('T1 MET'!D14:D17)),$D$83)</f>
        <v>1</v>
      </c>
      <c r="G83" s="15" t="b">
        <f>ROUND('T1 MET'!E18,$D$83)=ROUND(('T1 MET'!E12+SUM('T1 MET'!E14:E17)),$D$83)</f>
        <v>1</v>
      </c>
      <c r="H83" s="15" t="b">
        <f>ROUND('T1 MET'!F18,$D$83)=ROUND(('T1 MET'!F12+SUM('T1 MET'!F14:F17)),$D$83)</f>
        <v>1</v>
      </c>
      <c r="I83" s="15" t="b">
        <f>ROUND('T1 MET'!G18,$D$83)=ROUND(('T1 MET'!G12+SUM('T1 MET'!G14:G17)),$D$83)</f>
        <v>1</v>
      </c>
      <c r="J83" s="15" t="b">
        <f>ROUND('T1 MET'!H18,$D$83)=ROUND(('T1 MET'!H12+SUM('T1 MET'!H14:H17)),$D$83)</f>
        <v>1</v>
      </c>
      <c r="K83" s="15" t="b">
        <f>ROUND('T1 MET'!I18,$D$83)=ROUND(('T1 MET'!I12+SUM('T1 MET'!I14:I17)),$D$83)</f>
        <v>1</v>
      </c>
      <c r="L83" s="15" t="b">
        <f>ROUND('T1 MET'!J18,$D$83)=ROUND(('T1 MET'!J12+SUM('T1 MET'!J14:J17)),$D$83)</f>
        <v>1</v>
      </c>
      <c r="M83" s="633" t="b">
        <f>ROUND('T1 MET'!K18,$D$83)=ROUND(('T1 MET'!K12+SUM('T1 MET'!K14:K17)),$D$83)</f>
        <v>1</v>
      </c>
      <c r="N83" s="15" t="b">
        <f>ROUND('T1 MET'!L18,$D$83)=ROUND(('T1 MET'!L12+SUM('T1 MET'!L14:L17)),$D$83)</f>
        <v>1</v>
      </c>
      <c r="O83" s="15" t="b">
        <f>ROUND('T1 MET'!K18+'T1 MET'!L18,$D$37)=ROUND(('T1 MET'!K12+SUM('T1 MET'!K14:K17)+('T1 MET'!L12+SUM('T1 MET'!L14:L17))),$D$83)</f>
        <v>1</v>
      </c>
      <c r="P83" s="15" t="b">
        <f>ROUND('T1 MET'!N18,$D$83)=ROUND(('T1 MET'!N12+SUM('T1 MET'!N14:N17)),$D$83)</f>
        <v>1</v>
      </c>
      <c r="Q83" s="15" t="b">
        <f>ROUND('T1 MET'!O18,$D$83)=ROUND(('T1 MET'!O12+SUM('T1 MET'!O14:O17)),$D$83)</f>
        <v>1</v>
      </c>
      <c r="R83" s="634" t="b">
        <f>ROUND('T1 MET'!P18,$D$83)=ROUND(('T1 MET'!P12+SUM('T1 MET'!P14:P17)),$D$83)</f>
        <v>1</v>
      </c>
      <c r="S83" s="3"/>
      <c r="T83" s="633" t="b">
        <f>ROUND('T1 MET'!R18,$D$83)=ROUND(('T1 MET'!R12+SUM('T1 MET'!R14:R17)),$D$83)</f>
        <v>1</v>
      </c>
      <c r="U83" s="15" t="b">
        <f>ROUND('T1 MET'!S18,$D$83)=ROUND(('T1 MET'!S12+SUM('T1 MET'!S14:S17)),$D$83)</f>
        <v>1</v>
      </c>
      <c r="V83" s="15" t="b">
        <f>ROUND('T1 MET'!R18+'T1 MET'!S18,$D$37)=ROUND(('T1 MET'!R12+SUM('T1 MET'!R14:R17)+('T1 MET'!S12+SUM('T1 MET'!S14:S17))),$D$83)</f>
        <v>1</v>
      </c>
      <c r="W83" s="15" t="b">
        <f>ROUND('T1 MET'!U18,$D$83)=ROUND(('T1 MET'!U12+SUM('T1 MET'!U14:U17)),$D$83)</f>
        <v>1</v>
      </c>
      <c r="Y83" s="659"/>
    </row>
    <row r="84" spans="1:29" s="40" customFormat="1" ht="15" customHeight="1" outlineLevel="1">
      <c r="A84" s="17"/>
      <c r="B84" s="30"/>
      <c r="C84" s="19" t="s">
        <v>563</v>
      </c>
      <c r="D84" s="23"/>
      <c r="E84" s="412">
        <f>ROUND('T1 MET'!C18,$D$83)</f>
        <v>3115</v>
      </c>
      <c r="F84" s="412">
        <f>ROUND('T1 MET'!D18,$D$83)</f>
        <v>3019</v>
      </c>
      <c r="G84" s="412">
        <f>ROUND('T1 MET'!E18,$D$83)</f>
        <v>1896</v>
      </c>
      <c r="H84" s="412">
        <f>ROUND('T1 MET'!F18,$D$83)</f>
        <v>2034</v>
      </c>
      <c r="I84" s="412">
        <f>ROUND('T1 MET'!G18,$D$83)</f>
        <v>1909</v>
      </c>
      <c r="J84" s="412">
        <f>ROUND('T1 MET'!H18,$D$83)</f>
        <v>2117.895</v>
      </c>
      <c r="K84" s="412">
        <f>ROUND('T1 MET'!I18,$D$83)</f>
        <v>1907</v>
      </c>
      <c r="L84" s="412">
        <f>ROUND('T1 MET'!J18,$D$83)</f>
        <v>2075</v>
      </c>
      <c r="M84" s="636">
        <f>ROUND('T1 MET'!K18,$D$83)</f>
        <v>2201</v>
      </c>
      <c r="N84" s="412">
        <f>ROUND('T1 MET'!L18,$D$83)</f>
        <v>2357.7179999999998</v>
      </c>
      <c r="O84" s="412">
        <f>ROUND('T1 MET'!K18+'T1 MET'!L18,$D$83)</f>
        <v>4558.7179999999998</v>
      </c>
      <c r="P84" s="412">
        <f>ROUND('T1 MET'!N18,$D$83)</f>
        <v>2568.5720000000001</v>
      </c>
      <c r="Q84" s="412">
        <f>ROUND('T1 MET'!O18,$D$83)</f>
        <v>2571.944</v>
      </c>
      <c r="R84" s="637">
        <f>ROUND('T1 MET'!P18,$D$83)</f>
        <v>2527.875</v>
      </c>
      <c r="S84" s="3"/>
      <c r="T84" s="636">
        <f>ROUND('T1 MET'!R18,$D$83)</f>
        <v>2201</v>
      </c>
      <c r="U84" s="412">
        <f>ROUND('T1 MET'!S18,$D$83)</f>
        <v>2170.5520000000001</v>
      </c>
      <c r="V84" s="412">
        <f>ROUND('T1 MET'!R18+'T1 MET'!S18,$D$83)</f>
        <v>4371.5519999999997</v>
      </c>
      <c r="W84" s="412">
        <f>ROUND('T1 MET'!U18,$D$83)</f>
        <v>2483</v>
      </c>
      <c r="Y84" s="659"/>
    </row>
    <row r="85" spans="1:29" s="40" customFormat="1" ht="15" customHeight="1" outlineLevel="1">
      <c r="A85" s="17"/>
      <c r="B85" s="18"/>
      <c r="C85" s="19" t="s">
        <v>564</v>
      </c>
      <c r="D85" s="23"/>
      <c r="E85" s="412">
        <f>ROUND(('T1 MET'!C12+SUM('T1 MET'!C14:C17)),$D$83)</f>
        <v>3115</v>
      </c>
      <c r="F85" s="412">
        <f>ROUND(('T1 MET'!D12+SUM('T1 MET'!D14:D17)),$D$83)</f>
        <v>3019</v>
      </c>
      <c r="G85" s="412">
        <f>ROUND(('T1 MET'!E12+SUM('T1 MET'!E14:E17)),$D$83)</f>
        <v>1896</v>
      </c>
      <c r="H85" s="412">
        <f>ROUND(('T1 MET'!F12+SUM('T1 MET'!F14:F17)),$D$83)</f>
        <v>2034</v>
      </c>
      <c r="I85" s="412">
        <f>ROUND(('T1 MET'!G12+SUM('T1 MET'!G14:G17)),$D$83)</f>
        <v>1909</v>
      </c>
      <c r="J85" s="412">
        <f>ROUND(('T1 MET'!H12+SUM('T1 MET'!H14:H17)),$D$83)</f>
        <v>2117.895</v>
      </c>
      <c r="K85" s="412">
        <f>ROUND(('T1 MET'!I12+SUM('T1 MET'!I14:I17)),$D$83)</f>
        <v>1907</v>
      </c>
      <c r="L85" s="412">
        <f>ROUND(('T1 MET'!J12+SUM('T1 MET'!J14:J17)),$D$83)</f>
        <v>2075</v>
      </c>
      <c r="M85" s="636">
        <f>ROUND(('T1 MET'!K12+SUM('T1 MET'!K14:K17)),$D$83)</f>
        <v>2201</v>
      </c>
      <c r="N85" s="412">
        <f>ROUND(('T1 MET'!L12+SUM('T1 MET'!L14:L17)),$D$83)</f>
        <v>2357.7179999999998</v>
      </c>
      <c r="O85" s="412">
        <f>ROUND(('T1 MET'!K12+SUM('T1 MET'!K14:K17)+('T1 MET'!L12+SUM('T1 MET'!L14:L17))),$D$83)</f>
        <v>4558.7179999999998</v>
      </c>
      <c r="P85" s="412">
        <f>ROUND(('T1 MET'!N12+SUM('T1 MET'!N14:N17)),$D$83)</f>
        <v>2568.5720000000001</v>
      </c>
      <c r="Q85" s="412">
        <f>ROUND(('T1 MET'!O12+SUM('T1 MET'!O14:O17)),$D$83)</f>
        <v>2571.944</v>
      </c>
      <c r="R85" s="637">
        <f>ROUND(('T1 MET'!P12+SUM('T1 MET'!P14:P17)),$D$83)</f>
        <v>2527.875</v>
      </c>
      <c r="S85" s="3"/>
      <c r="T85" s="636">
        <f>ROUND(('T1 MET'!R12+SUM('T1 MET'!R14:R17)),$D$83)</f>
        <v>2201</v>
      </c>
      <c r="U85" s="412">
        <f>ROUND(('T1 MET'!S12+SUM('T1 MET'!S14:S17)),$D$83)</f>
        <v>2170.5520000000001</v>
      </c>
      <c r="V85" s="412">
        <f>ROUND(('T1 MET'!R12+SUM('T1 MET'!R14:R17)+('T1 MET'!S12+SUM('T1 MET'!S14:S17))),$D$83)</f>
        <v>4371.5519999999997</v>
      </c>
      <c r="W85" s="412">
        <f>ROUND(('T1 MET'!U12+SUM('T1 MET'!U14:U17)),$D$83)</f>
        <v>2483</v>
      </c>
      <c r="Y85" s="659"/>
    </row>
    <row r="86" spans="1:29" s="40" customFormat="1" ht="15" customHeight="1">
      <c r="A86" s="11" t="s">
        <v>26</v>
      </c>
      <c r="B86" s="12" t="s">
        <v>27</v>
      </c>
      <c r="C86" s="13" t="s">
        <v>28</v>
      </c>
      <c r="D86" s="29">
        <v>3</v>
      </c>
      <c r="E86" s="15" t="b">
        <f>ROUND('T1 MET'!C31,$D$86)=ROUND(SUM('T1 MET'!C22:C30),$D$86)</f>
        <v>1</v>
      </c>
      <c r="F86" s="15" t="b">
        <f>ROUND('T1 MET'!D31,$D$86)=ROUND(SUM('T1 MET'!D22:D30),$D$86)</f>
        <v>1</v>
      </c>
      <c r="G86" s="15" t="b">
        <f>ROUND('T1 MET'!E31,$D$86)=ROUND(SUM('T1 MET'!E22:E30),$D$86)</f>
        <v>1</v>
      </c>
      <c r="H86" s="15" t="b">
        <f>ROUND('T1 MET'!F31,$D$86)=ROUND(SUM('T1 MET'!F22:F30),$D$86)</f>
        <v>1</v>
      </c>
      <c r="I86" s="15" t="b">
        <f>ROUND('T1 MET'!G31,$D$86)=ROUND(SUM('T1 MET'!G22:G30),$D$86)</f>
        <v>1</v>
      </c>
      <c r="J86" s="15" t="b">
        <f>ROUND('T1 MET'!H31,$D$86)=ROUND(SUM('T1 MET'!H22:H30),$D$86)</f>
        <v>1</v>
      </c>
      <c r="K86" s="15" t="b">
        <f>ROUND('T1 MET'!I31,$D$86)=ROUND(SUM('T1 MET'!I22:I30),$D$86)</f>
        <v>1</v>
      </c>
      <c r="L86" s="15" t="b">
        <f>ROUND('T1 MET'!J31,$D$86)=ROUND(SUM('T1 MET'!J22:J30),$D$86)</f>
        <v>1</v>
      </c>
      <c r="M86" s="633" t="b">
        <f>ROUND('T1 MET'!K31,$D$86)=ROUND(SUM('T1 MET'!K22:K30),$D$86)</f>
        <v>1</v>
      </c>
      <c r="N86" s="15" t="b">
        <f>ROUND('T1 MET'!L31,$D$86)=ROUND(SUM('T1 MET'!L22:L30),$D$86)</f>
        <v>1</v>
      </c>
      <c r="O86" s="15" t="b">
        <f>ROUND('T1 MET'!K31+'T1 MET'!L31,$D$86)=ROUND(SUM('T1 MET'!K22:K30)+(SUM('T1 MET'!L22:L30)),$D$86)</f>
        <v>1</v>
      </c>
      <c r="P86" s="15" t="b">
        <f>ROUND('T1 MET'!N31,$D$86)=ROUND(SUM('T1 MET'!N22:N30),$D$86)</f>
        <v>1</v>
      </c>
      <c r="Q86" s="15" t="b">
        <f>ROUND('T1 MET'!O31,$D$86)=ROUND(SUM('T1 MET'!O22:O30),$D$86)</f>
        <v>1</v>
      </c>
      <c r="R86" s="634" t="b">
        <f>ROUND('T1 MET'!P31,$D$86)=ROUND(SUM('T1 MET'!P22:P30),$D$86)</f>
        <v>1</v>
      </c>
      <c r="S86" s="3"/>
      <c r="T86" s="633" t="b">
        <f>ROUND('T1 MET'!R31,$D$86)=ROUND(SUM('T1 MET'!R22:R30),$D$86)</f>
        <v>1</v>
      </c>
      <c r="U86" s="15" t="b">
        <f>ROUND('T1 MET'!S31,$D$86)=ROUND(SUM('T1 MET'!S22:S30),$D$86)</f>
        <v>1</v>
      </c>
      <c r="V86" s="15" t="b">
        <f>ROUND('T1 MET'!R31+'T1 MET'!S31,$D$86)=ROUND(SUM('T1 MET'!R22:R30)+(SUM('T1 MET'!S22:S30)),$D$86)</f>
        <v>1</v>
      </c>
      <c r="W86" s="15" t="b">
        <f>ROUND('T1 MET'!U31,$D$86)=ROUND(SUM('T1 MET'!U22:U30),$D$86)</f>
        <v>1</v>
      </c>
      <c r="Y86" s="659"/>
    </row>
    <row r="87" spans="1:29" s="40" customFormat="1" ht="15" customHeight="1" outlineLevel="1">
      <c r="A87" s="17"/>
      <c r="B87" s="18"/>
      <c r="C87" s="19" t="s">
        <v>565</v>
      </c>
      <c r="D87" s="23"/>
      <c r="E87" s="412">
        <f>ROUND('T1 MET'!C31,$D$86)</f>
        <v>3115</v>
      </c>
      <c r="F87" s="412">
        <f>ROUND('T1 MET'!D31,$D$86)</f>
        <v>3019</v>
      </c>
      <c r="G87" s="412">
        <f>ROUND('T1 MET'!E31,$D$86)</f>
        <v>1896</v>
      </c>
      <c r="H87" s="412">
        <f>ROUND('T1 MET'!F31,$D$86)</f>
        <v>2034</v>
      </c>
      <c r="I87" s="412">
        <f>ROUND('T1 MET'!G31,$D$86)</f>
        <v>1909</v>
      </c>
      <c r="J87" s="412">
        <f>ROUND('T1 MET'!H31,$D$86)</f>
        <v>2117.895</v>
      </c>
      <c r="K87" s="412">
        <f>ROUND('T1 MET'!I31,$D$86)</f>
        <v>1907</v>
      </c>
      <c r="L87" s="412">
        <f>ROUND('T1 MET'!J31,$D$86)</f>
        <v>2075</v>
      </c>
      <c r="M87" s="636">
        <f>ROUND('T1 MET'!K31,$D$86)</f>
        <v>2201</v>
      </c>
      <c r="N87" s="412">
        <f>ROUND('T1 MET'!L31,$D$86)</f>
        <v>2357.7179999999998</v>
      </c>
      <c r="O87" s="412">
        <f>ROUND('T1 MET'!K31+'T1 MET'!L31,$D$86)</f>
        <v>4558.7179999999998</v>
      </c>
      <c r="P87" s="412">
        <f>ROUND('T1 MET'!N31,$D$86)</f>
        <v>2568.5720000000001</v>
      </c>
      <c r="Q87" s="412">
        <f>ROUND('T1 MET'!O31,$D$86)</f>
        <v>2571.944</v>
      </c>
      <c r="R87" s="637">
        <f>ROUND('T1 MET'!P31,$D$86)</f>
        <v>2527.875</v>
      </c>
      <c r="S87" s="3"/>
      <c r="T87" s="636">
        <f>ROUND('T1 MET'!R31,$D$86)</f>
        <v>2201</v>
      </c>
      <c r="U87" s="412">
        <f>ROUND('T1 MET'!S31,$D$86)</f>
        <v>2170.5520000000001</v>
      </c>
      <c r="V87" s="412">
        <f>ROUND('T1 MET'!R31+'T1 MET'!S31,$D$86)</f>
        <v>4371.5519999999997</v>
      </c>
      <c r="W87" s="412">
        <f>ROUND('T1 MET'!U31,$D$86)</f>
        <v>2483</v>
      </c>
      <c r="Y87" s="659"/>
    </row>
    <row r="88" spans="1:29" s="40" customFormat="1" ht="15" customHeight="1" outlineLevel="1">
      <c r="A88" s="17"/>
      <c r="B88" s="18"/>
      <c r="C88" s="19" t="s">
        <v>566</v>
      </c>
      <c r="D88" s="23"/>
      <c r="E88" s="412">
        <f>ROUND(SUM('T1 MET'!C22:C30),$D$86)</f>
        <v>3115</v>
      </c>
      <c r="F88" s="412">
        <f>ROUND(SUM('T1 MET'!D22:D30),$D$86)</f>
        <v>3019</v>
      </c>
      <c r="G88" s="412">
        <f>ROUND(SUM('T1 MET'!E22:E30),$D$86)</f>
        <v>1896</v>
      </c>
      <c r="H88" s="412">
        <f>ROUND(SUM('T1 MET'!F22:F30),$D$86)</f>
        <v>2034</v>
      </c>
      <c r="I88" s="412">
        <f>ROUND(SUM('T1 MET'!G22:G30),$D$86)</f>
        <v>1909</v>
      </c>
      <c r="J88" s="412">
        <f>ROUND(SUM('T1 MET'!H22:H30),$D$86)</f>
        <v>2117.895</v>
      </c>
      <c r="K88" s="412">
        <f>ROUND(SUM('T1 MET'!I22:I30),$D$86)</f>
        <v>1907</v>
      </c>
      <c r="L88" s="412">
        <f>ROUND(SUM('T1 MET'!J22:J30),$D$86)</f>
        <v>2075</v>
      </c>
      <c r="M88" s="636">
        <f>ROUND(SUM('T1 MET'!K22:K30),$D$86)</f>
        <v>2201</v>
      </c>
      <c r="N88" s="412">
        <f>ROUND(SUM('T1 MET'!L22:L30),$D$86)</f>
        <v>2357.7179999999998</v>
      </c>
      <c r="O88" s="412">
        <f>ROUND(SUM('T1 MET'!K22:K30)+(SUM('T1 MET'!L22:L30)),$D$86)</f>
        <v>4558.7179999999998</v>
      </c>
      <c r="P88" s="412">
        <f>ROUND(SUM('T1 MET'!N22:N30),$D$86)</f>
        <v>2568.5720000000001</v>
      </c>
      <c r="Q88" s="412">
        <f>ROUND(SUM('T1 MET'!O22:O30),$D$86)</f>
        <v>2571.944</v>
      </c>
      <c r="R88" s="637">
        <f>ROUND(SUM('T1 MET'!P22:P30),$D$86)</f>
        <v>2527.875</v>
      </c>
      <c r="S88" s="3"/>
      <c r="T88" s="636">
        <f>ROUND(SUM('T1 MET'!R22:R30),$D$86)</f>
        <v>2201</v>
      </c>
      <c r="U88" s="412">
        <f>ROUND(SUM('T1 MET'!S22:S30),$D$86)</f>
        <v>2170.5520000000001</v>
      </c>
      <c r="V88" s="412">
        <f>ROUND(SUM('T1 MET'!R22:R30)+(SUM('T1 MET'!S22:S30)),$D$86)</f>
        <v>4371.5519999999997</v>
      </c>
      <c r="W88" s="412">
        <f>ROUND(SUM('T1 MET'!U22:U30),$D$86)</f>
        <v>2483</v>
      </c>
      <c r="Y88" s="659"/>
    </row>
    <row r="89" spans="1:29" s="40" customFormat="1" ht="15" customHeight="1">
      <c r="A89" s="31" t="s">
        <v>31</v>
      </c>
      <c r="B89" s="12" t="s">
        <v>50</v>
      </c>
      <c r="C89" s="13" t="s">
        <v>32</v>
      </c>
      <c r="D89" s="29">
        <v>3</v>
      </c>
      <c r="E89" s="15" t="b">
        <f>ROUND('T1 MET'!C18,$D$89)=ROUND('T1 MET'!C31,$D$89)</f>
        <v>1</v>
      </c>
      <c r="F89" s="15" t="b">
        <f>ROUND('T1 MET'!D18,$D$89)=ROUND('T1 MET'!D31,$D$89)</f>
        <v>1</v>
      </c>
      <c r="G89" s="15" t="b">
        <f>ROUND('T1 MET'!E18,$D$89)=ROUND('T1 MET'!E31,$D$89)</f>
        <v>1</v>
      </c>
      <c r="H89" s="15" t="b">
        <f>ROUND('T1 MET'!F18,$D$89)=ROUND('T1 MET'!F31,$D$89)</f>
        <v>1</v>
      </c>
      <c r="I89" s="15" t="b">
        <f>ROUND('T1 MET'!G18,$D$89)=ROUND('T1 MET'!G31,$D$89)</f>
        <v>1</v>
      </c>
      <c r="J89" s="15" t="b">
        <f>ROUND('T1 MET'!H18,$D$89)=ROUND('T1 MET'!H31,$D$89)</f>
        <v>1</v>
      </c>
      <c r="K89" s="15" t="b">
        <f>ROUND('T1 MET'!I18,$D$89)=ROUND('T1 MET'!I31,$D$89)</f>
        <v>1</v>
      </c>
      <c r="L89" s="15" t="b">
        <f>ROUND('T1 MET'!J18,$D$89)=ROUND('T1 MET'!J31,$D$89)</f>
        <v>1</v>
      </c>
      <c r="M89" s="633" t="b">
        <f>ROUND('T1 MET'!K18,$D$89)=ROUND('T1 MET'!K31,$D$89)</f>
        <v>1</v>
      </c>
      <c r="N89" s="15" t="b">
        <f>ROUND('T1 MET'!L18,$D$89)=ROUND('T1 MET'!L31,$D$89)</f>
        <v>1</v>
      </c>
      <c r="O89" s="15" t="b">
        <f>ROUND('T1 MET'!K18+'T1 MET'!L18,$D$89)=ROUND('T1 MET'!K31+'T1 MET'!L31,$D$89)</f>
        <v>1</v>
      </c>
      <c r="P89" s="15" t="b">
        <f>ROUND('T1 MET'!N18,$D$89)=ROUND('T1 MET'!N31,$D$89)</f>
        <v>1</v>
      </c>
      <c r="Q89" s="15" t="b">
        <f>ROUND('T1 MET'!O18,$D$89)=ROUND('T1 MET'!O31,$D$89)</f>
        <v>1</v>
      </c>
      <c r="R89" s="634" t="b">
        <f>ROUND('T1 MET'!P18,$D$89)=ROUND('T1 MET'!P31,$D$89)</f>
        <v>1</v>
      </c>
      <c r="S89" s="3"/>
      <c r="T89" s="633" t="b">
        <f>ROUND('T1 MET'!R18,$D$89)=ROUND('T1 MET'!R31,$D$89)</f>
        <v>1</v>
      </c>
      <c r="U89" s="15" t="b">
        <f>ROUND('T1 MET'!S18,$D$89)=ROUND('T1 MET'!S31,$D$89)</f>
        <v>1</v>
      </c>
      <c r="V89" s="15" t="b">
        <f>ROUND('T1 MET'!R18+'T1 MET'!S18,$D$89)=ROUND('T1 MET'!R31+'T1 MET'!S31,$D$89)</f>
        <v>1</v>
      </c>
      <c r="W89" s="15" t="b">
        <f>ROUND('T1 MET'!U18,$D$89)=ROUND('T1 MET'!U31,$D$89)</f>
        <v>1</v>
      </c>
      <c r="Y89" s="659"/>
    </row>
    <row r="90" spans="1:29" s="40" customFormat="1" ht="15" customHeight="1" outlineLevel="1">
      <c r="A90" s="32"/>
      <c r="B90" s="18"/>
      <c r="C90" s="19" t="s">
        <v>563</v>
      </c>
      <c r="D90" s="23"/>
      <c r="E90" s="412">
        <f>ROUND('T1 MET'!C18,$D$89)</f>
        <v>3115</v>
      </c>
      <c r="F90" s="412">
        <f>ROUND('T1 MET'!D18,$D$89)</f>
        <v>3019</v>
      </c>
      <c r="G90" s="412">
        <f>ROUND('T1 MET'!E18,$D$89)</f>
        <v>1896</v>
      </c>
      <c r="H90" s="412">
        <f>ROUND('T1 MET'!F18,$D$89)</f>
        <v>2034</v>
      </c>
      <c r="I90" s="412">
        <f>ROUND('T1 MET'!G18,$D$89)</f>
        <v>1909</v>
      </c>
      <c r="J90" s="412">
        <f>ROUND('T1 MET'!H18,$D$89)</f>
        <v>2117.895</v>
      </c>
      <c r="K90" s="412">
        <f>ROUND('T1 MET'!I18,$D$89)</f>
        <v>1907</v>
      </c>
      <c r="L90" s="412">
        <f>ROUND('T1 MET'!J18,$D$89)</f>
        <v>2075</v>
      </c>
      <c r="M90" s="636">
        <f>ROUND('T1 MET'!K18,$D$89)</f>
        <v>2201</v>
      </c>
      <c r="N90" s="412">
        <f>ROUND('T1 MET'!L18,$D$89)</f>
        <v>2357.7179999999998</v>
      </c>
      <c r="O90" s="412">
        <f>ROUND('T1 MET'!K18+'T1 MET'!L18,$D$89)</f>
        <v>4558.7179999999998</v>
      </c>
      <c r="P90" s="412">
        <f>ROUND('T1 MET'!N18,$D$89)</f>
        <v>2568.5720000000001</v>
      </c>
      <c r="Q90" s="412">
        <f>ROUND('T1 MET'!O18,$D$89)</f>
        <v>2571.944</v>
      </c>
      <c r="R90" s="637">
        <f>ROUND('T1 MET'!P18,$D$89)</f>
        <v>2527.875</v>
      </c>
      <c r="S90" s="3"/>
      <c r="T90" s="636">
        <f>ROUND('T1 MET'!R18,$D$89)</f>
        <v>2201</v>
      </c>
      <c r="U90" s="412">
        <f>ROUND('T1 MET'!S18,$D$89)</f>
        <v>2170.5520000000001</v>
      </c>
      <c r="V90" s="412">
        <f>ROUND('T1 MET'!R18+'T1 MET'!S18,$D$89)</f>
        <v>4371.5519999999997</v>
      </c>
      <c r="W90" s="412">
        <f>ROUND('T1 MET'!U18,$D$89)</f>
        <v>2483</v>
      </c>
      <c r="Y90" s="659"/>
    </row>
    <row r="91" spans="1:29" s="40" customFormat="1" ht="15" customHeight="1" outlineLevel="1">
      <c r="A91" s="32"/>
      <c r="B91" s="18"/>
      <c r="C91" s="19" t="s">
        <v>565</v>
      </c>
      <c r="D91" s="23"/>
      <c r="E91" s="412">
        <f>ROUND('T1 MET'!C31,$D$89)</f>
        <v>3115</v>
      </c>
      <c r="F91" s="412">
        <f>ROUND('T1 MET'!D31,$D$89)</f>
        <v>3019</v>
      </c>
      <c r="G91" s="412">
        <f>ROUND('T1 MET'!E31,$D$89)</f>
        <v>1896</v>
      </c>
      <c r="H91" s="412">
        <f>ROUND('T1 MET'!F31,$D$89)</f>
        <v>2034</v>
      </c>
      <c r="I91" s="412">
        <f>ROUND('T1 MET'!G31,$D$89)</f>
        <v>1909</v>
      </c>
      <c r="J91" s="412">
        <f>ROUND('T1 MET'!H31,$D$89)</f>
        <v>2117.895</v>
      </c>
      <c r="K91" s="412">
        <f>ROUND('T1 MET'!I31,$D$89)</f>
        <v>1907</v>
      </c>
      <c r="L91" s="412">
        <f>ROUND('T1 MET'!J31,$D$89)</f>
        <v>2075</v>
      </c>
      <c r="M91" s="636">
        <f>ROUND('T1 MET'!K31,$D$89)</f>
        <v>2201</v>
      </c>
      <c r="N91" s="412">
        <f>ROUND('T1 MET'!L31,$D$89)</f>
        <v>2357.7179999999998</v>
      </c>
      <c r="O91" s="412">
        <f>ROUND('T1 MET'!K31+'T1 MET'!L31,$D$89)</f>
        <v>4558.7179999999998</v>
      </c>
      <c r="P91" s="412">
        <f>ROUND('T1 MET'!N31,$D$89)</f>
        <v>2568.5720000000001</v>
      </c>
      <c r="Q91" s="412">
        <f>ROUND('T1 MET'!O31,$D$89)</f>
        <v>2571.944</v>
      </c>
      <c r="R91" s="637">
        <f>ROUND('T1 MET'!P31,$D$89)</f>
        <v>2527.875</v>
      </c>
      <c r="S91" s="3"/>
      <c r="T91" s="636">
        <f>ROUND('T1 MET'!R31,$D$89)</f>
        <v>2201</v>
      </c>
      <c r="U91" s="412">
        <f>ROUND('T1 MET'!S31,$D$89)</f>
        <v>2170.5520000000001</v>
      </c>
      <c r="V91" s="412">
        <f>ROUND('T1 MET'!R31+'T1 MET'!S31,$D$89)</f>
        <v>4371.5519999999997</v>
      </c>
      <c r="W91" s="412">
        <f>ROUND('T1 MET'!U31,$D$89)</f>
        <v>2483</v>
      </c>
      <c r="Y91" s="659"/>
    </row>
    <row r="92" spans="1:29" s="16" customFormat="1" ht="15" customHeight="1">
      <c r="A92" s="11" t="s">
        <v>509</v>
      </c>
      <c r="B92" s="413" t="s">
        <v>384</v>
      </c>
      <c r="C92" s="435" t="s">
        <v>510</v>
      </c>
      <c r="D92" s="415">
        <v>3</v>
      </c>
      <c r="M92" s="633" t="b">
        <f>ROUND('T1 MET'!K13,$D$92)&gt;0</f>
        <v>1</v>
      </c>
      <c r="N92" s="15" t="b">
        <f>ROUND('T1 MET'!L13,$D$92)&gt;0</f>
        <v>1</v>
      </c>
      <c r="O92" s="15" t="b">
        <f>ROUND('T1 MET'!M13,$D$92)&gt;0</f>
        <v>1</v>
      </c>
      <c r="P92" s="15" t="b">
        <f>ROUND('T1 MET'!N13,$D$92)&gt;0</f>
        <v>1</v>
      </c>
      <c r="Q92" s="15" t="b">
        <f>ROUND('T1 MET'!O13,$D$92)&gt;0</f>
        <v>1</v>
      </c>
      <c r="R92" s="634" t="b">
        <f>ROUND('T1 MET'!P13,$D$92)&gt;0</f>
        <v>1</v>
      </c>
      <c r="S92" s="3"/>
      <c r="T92" s="633" t="b">
        <f>ROUND('T1 MET'!R13,$D$92)&gt;0</f>
        <v>1</v>
      </c>
      <c r="U92" s="15" t="b">
        <f>ROUND('T1 MET'!S13,$D$92)&gt;0</f>
        <v>1</v>
      </c>
      <c r="V92" s="15" t="b">
        <f>ROUND('T1 MET'!T13,$D$92)&gt;0</f>
        <v>1</v>
      </c>
      <c r="W92" s="15" t="b">
        <f>ROUND('T1 MET'!U13,$D$92)&gt;0</f>
        <v>1</v>
      </c>
      <c r="Y92" s="648"/>
    </row>
    <row r="93" spans="1:29" s="22" customFormat="1" ht="15" customHeight="1" outlineLevel="1">
      <c r="A93" s="24"/>
      <c r="B93" s="416"/>
      <c r="C93" s="417" t="s">
        <v>567</v>
      </c>
      <c r="D93" s="418"/>
      <c r="M93" s="636">
        <f>ROUND('T1 MET'!K13,$D$92)</f>
        <v>205</v>
      </c>
      <c r="N93" s="412">
        <f>ROUND('T1 MET'!L13,$D$92)</f>
        <v>176.13200000000001</v>
      </c>
      <c r="O93" s="412">
        <f>ROUND('T1 MET'!M13,$D$92)</f>
        <v>381.13200000000001</v>
      </c>
      <c r="P93" s="412">
        <f>ROUND('T1 MET'!N13,$D$92)</f>
        <v>196.78299999999999</v>
      </c>
      <c r="Q93" s="412">
        <f>ROUND('T1 MET'!O13,$D$92)</f>
        <v>196.03100000000001</v>
      </c>
      <c r="R93" s="637">
        <f>ROUND('T1 MET'!P13,$D$92)</f>
        <v>194.75399999999999</v>
      </c>
      <c r="S93" s="3"/>
      <c r="T93" s="636">
        <f>ROUND('T1 MET'!R13,$D$92)</f>
        <v>205</v>
      </c>
      <c r="U93" s="412">
        <f>ROUND('T1 MET'!S13,$D$92)</f>
        <v>212.685</v>
      </c>
      <c r="V93" s="412">
        <f>ROUND('T1 MET'!T13,$D$92)</f>
        <v>417.685</v>
      </c>
      <c r="W93" s="412">
        <f>ROUND('T1 MET'!U13,$D$92)</f>
        <v>233</v>
      </c>
      <c r="X93" s="16"/>
      <c r="Y93" s="648"/>
      <c r="Z93" s="16"/>
      <c r="AA93" s="16"/>
      <c r="AB93" s="16"/>
      <c r="AC93" s="16"/>
    </row>
    <row r="94" spans="1:29" s="40" customFormat="1" ht="15" customHeight="1">
      <c r="A94" s="11" t="s">
        <v>37</v>
      </c>
      <c r="B94" s="12" t="s">
        <v>38</v>
      </c>
      <c r="C94" s="13" t="s">
        <v>39</v>
      </c>
      <c r="D94" s="14">
        <v>2</v>
      </c>
      <c r="E94" s="22"/>
      <c r="F94" s="15" t="b">
        <f>ROUND('T1 MET'!C65*(1+'T1'!D64),$D$94)=ROUND('T1 MET'!D65,$D$94)</f>
        <v>1</v>
      </c>
      <c r="G94" s="15" t="b">
        <f>ROUND('T1 MET'!D65*(1+'T1'!E64),$D$94)=ROUND('T1 MET'!E65,$D$94)</f>
        <v>1</v>
      </c>
      <c r="H94" s="15" t="b">
        <f>ROUND('T1 MET'!E65*(1+'T1'!F64),$D$94)=ROUND('T1 MET'!F65,$D$94)</f>
        <v>1</v>
      </c>
      <c r="I94" s="15" t="b">
        <f>ROUND('T1 MET'!F65*(1+'T1'!G64),$D$94)=ROUND('T1 MET'!G65,$D$94)</f>
        <v>1</v>
      </c>
      <c r="J94" s="15" t="b">
        <f>ROUND('T1 MET'!G65*(1+'T1'!H64),$D$94)=ROUND('T1 MET'!H65,$D$94)</f>
        <v>1</v>
      </c>
      <c r="K94" s="15" t="b">
        <f>ROUND('T1 MET'!H65*(1+'T1'!I64),$D$94)=ROUND('T1 MET'!I65,$D$94)</f>
        <v>1</v>
      </c>
      <c r="L94" s="15" t="b">
        <f>ROUND('T1 MET'!I65*(1+'T1'!J64),$D$94)=ROUND('T1 MET'!J65,$D$94)</f>
        <v>1</v>
      </c>
      <c r="M94" s="633" t="b">
        <f>ROUND('T1 MET'!J65*(1+'T1'!K64),$D$94)=ROUND('T1 MET'!K65,$D$94)</f>
        <v>1</v>
      </c>
      <c r="N94" s="15" t="b">
        <f>ROUND('T1 MET'!K65*(1+'T1'!L64),$D$94)=ROUND('T1 MET'!L65,$D$94)</f>
        <v>1</v>
      </c>
      <c r="O94" s="16"/>
      <c r="P94" s="15" t="b">
        <f>ROUND('T1 MET'!L65*(1+'T1'!N64),$D$94)=ROUND('T1 MET'!N65,$D$94)</f>
        <v>1</v>
      </c>
      <c r="Q94" s="15" t="b">
        <f>ROUND('T1 MET'!N65*(1+'T1'!O64),$D$94)=ROUND('T1 MET'!O65,$D$94)</f>
        <v>1</v>
      </c>
      <c r="R94" s="634" t="b">
        <f>ROUND('T1 MET'!O65*(1+'T1'!P64),$D$94)=ROUND('T1 MET'!P65,$D$94)</f>
        <v>1</v>
      </c>
      <c r="S94" s="3"/>
      <c r="T94" s="633" t="b">
        <f>ROUND('T1 MET'!J65*(1+'T1'!R64),$D$94)=ROUND('T1 MET'!R65,$D$94)</f>
        <v>1</v>
      </c>
      <c r="U94" s="15" t="b">
        <f>ROUND('T1 MET'!R65*(1+'T1'!S64),$D$94)=ROUND('T1 MET'!S65,$D$94)</f>
        <v>1</v>
      </c>
      <c r="V94" s="16"/>
      <c r="W94" s="15" t="b">
        <f>ROUND('T1 MET'!S65*(1+'T1'!U64),$D$94)=ROUND('T1 MET'!U65,$D$94)</f>
        <v>1</v>
      </c>
      <c r="Y94" s="659"/>
    </row>
    <row r="95" spans="1:29" s="40" customFormat="1" ht="15" customHeight="1" outlineLevel="1">
      <c r="A95" s="17"/>
      <c r="B95" s="18"/>
      <c r="C95" s="19" t="s">
        <v>40</v>
      </c>
      <c r="D95" s="23"/>
      <c r="E95" s="22"/>
      <c r="F95" s="26">
        <f>ROUND('T1 MET'!C65*(1+'T1'!D64),$D$94)</f>
        <v>97.84</v>
      </c>
      <c r="G95" s="26">
        <f>ROUND('T1 MET'!D65*(1+'T1'!E64),$D$94)</f>
        <v>99.01</v>
      </c>
      <c r="H95" s="26">
        <f>ROUND('T1 MET'!E65*(1+'T1'!F64),$D$94)</f>
        <v>98.81</v>
      </c>
      <c r="I95" s="26">
        <f>ROUND('T1 MET'!F65*(1+'T1'!G64),$D$94)</f>
        <v>99.21</v>
      </c>
      <c r="J95" s="26">
        <f>ROUND('T1 MET'!G65*(1+'T1'!H64),$D$94)</f>
        <v>100</v>
      </c>
      <c r="K95" s="26">
        <f>ROUND('T1 MET'!H65*(1+'T1'!I64),$D$94)</f>
        <v>101.2</v>
      </c>
      <c r="L95" s="26">
        <f>ROUND('T1 MET'!I65*(1+'T1'!J64),$D$94)</f>
        <v>102.31</v>
      </c>
      <c r="M95" s="640">
        <f>ROUND('T1 MET'!J65*(1+'T1'!K64),$D$94)</f>
        <v>102.72</v>
      </c>
      <c r="N95" s="26">
        <f>ROUND('T1 MET'!K65*(1+'T1'!L64),$D$94)</f>
        <v>104.18</v>
      </c>
      <c r="O95" s="16"/>
      <c r="P95" s="26">
        <f>ROUND('T1 MET'!L65*(1+'T1'!N64),$D$94)</f>
        <v>105.74</v>
      </c>
      <c r="Q95" s="26">
        <f>ROUND('T1 MET'!N65*(1+'T1'!O64),$D$94)</f>
        <v>107.44</v>
      </c>
      <c r="R95" s="641">
        <f>ROUND('T1 MET'!O65*(1+'T1'!P64),$D$94)</f>
        <v>109.33</v>
      </c>
      <c r="S95" s="3"/>
      <c r="T95" s="640">
        <f>ROUND('T1 MET'!J65*(1+'T1'!R64),$D$94)</f>
        <v>102.72</v>
      </c>
      <c r="U95" s="26">
        <f>ROUND('T1 MET'!R65*(1+'T1'!S64),$D$94)</f>
        <v>104.88</v>
      </c>
      <c r="V95" s="16"/>
      <c r="W95" s="26">
        <f>ROUND('T1 MET'!S65*(1+'T1'!U64),$D$94)</f>
        <v>112.43</v>
      </c>
      <c r="Y95" s="659"/>
    </row>
    <row r="96" spans="1:29" s="40" customFormat="1" ht="15" customHeight="1" outlineLevel="1">
      <c r="A96" s="17"/>
      <c r="B96" s="18"/>
      <c r="C96" s="19" t="s">
        <v>41</v>
      </c>
      <c r="D96" s="23"/>
      <c r="E96" s="22"/>
      <c r="F96" s="26">
        <f>ROUND('T1 MET'!D65,$D$94)</f>
        <v>97.84</v>
      </c>
      <c r="G96" s="26">
        <f>ROUND('T1 MET'!E65,$D$94)</f>
        <v>99.01</v>
      </c>
      <c r="H96" s="26">
        <f>ROUND('T1 MET'!F65,$D$94)</f>
        <v>98.81</v>
      </c>
      <c r="I96" s="26">
        <f>ROUND('T1 MET'!G65,$D$94)</f>
        <v>99.21</v>
      </c>
      <c r="J96" s="26">
        <f>ROUND('T1 MET'!H65,$D$94)</f>
        <v>100</v>
      </c>
      <c r="K96" s="26">
        <f>ROUND('T1 MET'!I65,$D$94)</f>
        <v>101.2</v>
      </c>
      <c r="L96" s="26">
        <f>ROUND('T1 MET'!J65,$D$94)</f>
        <v>102.31</v>
      </c>
      <c r="M96" s="640">
        <f>ROUND('T1 MET'!K65,$D$94)</f>
        <v>102.72</v>
      </c>
      <c r="N96" s="26">
        <f>ROUND('T1 MET'!L65,$D$94)</f>
        <v>104.18</v>
      </c>
      <c r="O96" s="16"/>
      <c r="P96" s="26">
        <f>ROUND('T1 MET'!N65,$D$94)</f>
        <v>105.74</v>
      </c>
      <c r="Q96" s="26">
        <f>ROUND('T1 MET'!O65,$D$94)</f>
        <v>107.44</v>
      </c>
      <c r="R96" s="641">
        <f>ROUND('T1 MET'!P65,$D$94)</f>
        <v>109.33</v>
      </c>
      <c r="S96" s="3"/>
      <c r="T96" s="640">
        <f>ROUND('T1 MET'!R65,$D$94)</f>
        <v>102.72</v>
      </c>
      <c r="U96" s="26">
        <f>ROUND('T1 MET'!S65,$D$94)</f>
        <v>104.88</v>
      </c>
      <c r="V96" s="16"/>
      <c r="W96" s="26">
        <f>ROUND('T1 MET'!U65,$D$94)</f>
        <v>112.43</v>
      </c>
      <c r="Y96" s="659"/>
    </row>
    <row r="97" spans="1:25" s="40" customFormat="1" ht="15" customHeight="1">
      <c r="A97" s="11" t="s">
        <v>51</v>
      </c>
      <c r="B97" s="12" t="s">
        <v>52</v>
      </c>
      <c r="C97" s="13" t="s">
        <v>53</v>
      </c>
      <c r="D97" s="14">
        <v>3</v>
      </c>
      <c r="E97" s="15" t="b">
        <f>ROUND(((('T1 MET'!C61-'T1 MET'!C15-'T1 MET'!C16)/('T1 MET'!C65/100))+('T1 MET'!C15+'T1 MET'!C16)),$D$97)=ROUND('T1 MET'!C66,$D$97)</f>
        <v>1</v>
      </c>
      <c r="F97" s="15" t="b">
        <f>ROUND(((('T1 MET'!D61-'T1 MET'!D15-'T1 MET'!D16)/('T1 MET'!D65/100))+('T1 MET'!D15+'T1 MET'!D16)),$D$97)=ROUND('T1 MET'!D66,$D$97)</f>
        <v>1</v>
      </c>
      <c r="G97" s="15" t="b">
        <f>ROUND(((('T1 MET'!E61-'T1 MET'!E15-'T1 MET'!E16)/('T1 MET'!E65/100))+('T1 MET'!E15+'T1 MET'!E16)),$D$97)=ROUND('T1 MET'!E66,$D$97)</f>
        <v>1</v>
      </c>
      <c r="H97" s="15" t="b">
        <f>ROUND(((('T1 MET'!F61-'T1 MET'!F15-'T1 MET'!F16)/('T1 MET'!F65/100))+('T1 MET'!F15+'T1 MET'!F16)),$D$97)=ROUND('T1 MET'!F66,$D$97)</f>
        <v>1</v>
      </c>
      <c r="I97" s="15" t="b">
        <f>ROUND(((('T1 MET'!G61-'T1 MET'!G15-'T1 MET'!G16)/('T1 MET'!G65/100))+('T1 MET'!G15+'T1 MET'!G16)),$D$97)=ROUND('T1 MET'!G66,$D$97)</f>
        <v>1</v>
      </c>
      <c r="J97" s="15" t="b">
        <f>ROUND(((('T1 MET'!H61-'T1 MET'!H15-'T1 MET'!H16)/('T1 MET'!H65/100))+('T1 MET'!H15+'T1 MET'!H16)),$D$97)=ROUND('T1 MET'!H66,$D$97)</f>
        <v>1</v>
      </c>
      <c r="K97" s="15" t="b">
        <f>ROUND(((('T1 MET'!I61-'T1 MET'!I15-'T1 MET'!I16)/('T1 MET'!I65/100))+('T1 MET'!I15+'T1 MET'!I16)),$D$97)=ROUND('T1 MET'!I66,$D$97)</f>
        <v>1</v>
      </c>
      <c r="L97" s="15" t="b">
        <f>ROUND(((('T1 MET'!J61-'T1 MET'!J15-'T1 MET'!J16)/('T1 MET'!J65/100))+('T1 MET'!J15+'T1 MET'!J16)),$D$97)=ROUND('T1 MET'!J66,$D$97)</f>
        <v>1</v>
      </c>
      <c r="M97" s="633" t="b">
        <f>ROUND(((('T1 MET'!K61-'T1 MET'!K15-'T1 MET'!K16)/('T1 MET'!K65/100))+('T1 MET'!K15+'T1 MET'!K16)),$D$97)=ROUND('T1 MET'!K66,$D$97)</f>
        <v>1</v>
      </c>
      <c r="N97" s="15" t="b">
        <f>ROUND(((('T1 MET'!L61-'T1 MET'!L15-'T1 MET'!L16)/('T1 MET'!L65/100))+('T1 MET'!L15+'T1 MET'!L16)),$D$97)=ROUND('T1 MET'!L66,$D$97)</f>
        <v>1</v>
      </c>
      <c r="O97" s="15" t="b">
        <f>ROUND('T1 MET'!K66+'T1 MET'!L66,$D$97)=ROUND('T1 MET'!M66,$D$97)</f>
        <v>1</v>
      </c>
      <c r="P97" s="15" t="b">
        <f>ROUND(((('T1 MET'!N61-'T1 MET'!N15-'T1 MET'!N16)/('T1 MET'!N65/100))+('T1 MET'!N15+'T1 MET'!N16)),$D$97)=ROUND('T1 MET'!N66,$D$97)</f>
        <v>1</v>
      </c>
      <c r="Q97" s="15" t="b">
        <f>ROUND(((('T1 MET'!O61-'T1 MET'!O15-'T1 MET'!O16)/('T1 MET'!O65/100))+('T1 MET'!O15+'T1 MET'!O16)),$D$97)=ROUND('T1 MET'!O66,$D$97)</f>
        <v>1</v>
      </c>
      <c r="R97" s="634" t="b">
        <f>ROUND(((('T1 MET'!P61-'T1 MET'!P15-'T1 MET'!P16)/('T1 MET'!P65/100))+('T1 MET'!P15+'T1 MET'!P16)),$D$97)=ROUND('T1 MET'!P66,$D$97)</f>
        <v>1</v>
      </c>
      <c r="S97" s="3"/>
      <c r="T97" s="633" t="b">
        <f>ROUND(((('T1 MET'!R61-'T1 MET'!R15-'T1 MET'!R16)/('T1 MET'!R65/100))+('T1 MET'!R15+'T1 MET'!R16)),$D$97)=ROUND('T1 MET'!R66,$D$97)</f>
        <v>1</v>
      </c>
      <c r="U97" s="15" t="b">
        <f>ROUND(((('T1 MET'!S61-'T1 MET'!S15-'T1 MET'!S16)/('T1 MET'!S65/100))+('T1 MET'!S15+'T1 MET'!S16)),$D$97)=ROUND('T1 MET'!S66,$D$97)</f>
        <v>1</v>
      </c>
      <c r="V97" s="15" t="b">
        <f>ROUND('T1 MET'!R66+'T1 MET'!S66,$D$97)=ROUND('T1 MET'!T66,$D$97)</f>
        <v>1</v>
      </c>
      <c r="W97" s="15" t="b">
        <f>ROUND(((('T1 MET'!U61-'T1 MET'!U15-'T1 MET'!U16)/('T1 MET'!U65/100))+('T1 MET'!U15+'T1 MET'!U16)),$D$97)=ROUND('T1 MET'!U66,$D$97)</f>
        <v>1</v>
      </c>
      <c r="Y97" s="659"/>
    </row>
    <row r="98" spans="1:25" s="40" customFormat="1" ht="15" customHeight="1" outlineLevel="1">
      <c r="A98" s="17"/>
      <c r="B98" s="18"/>
      <c r="C98" s="19" t="s">
        <v>562</v>
      </c>
      <c r="D98" s="23"/>
      <c r="E98" s="412">
        <f>ROUND(((('T1 MET'!C61-'T1 MET'!C15-'T1 MET'!C16)/('T1 MET'!C65/100))+('T1 MET'!C15+'T1 MET'!C16)),$D$97)</f>
        <v>3246.48</v>
      </c>
      <c r="F98" s="412">
        <f>ROUND(((('T1 MET'!D61-'T1 MET'!D15-'T1 MET'!D16)/('T1 MET'!D65/100))+('T1 MET'!D15+'T1 MET'!D16)),$D$97)</f>
        <v>3084.5650000000001</v>
      </c>
      <c r="G98" s="412">
        <f>ROUND(((('T1 MET'!E61-'T1 MET'!E15-'T1 MET'!E16)/('T1 MET'!E65/100))+('T1 MET'!E15+'T1 MET'!E16)),$D$97)</f>
        <v>1914.9749999999999</v>
      </c>
      <c r="H98" s="412">
        <f>ROUND(((('T1 MET'!F61-'T1 MET'!F15-'T1 MET'!F16)/('T1 MET'!F65/100))+('T1 MET'!F15+'T1 MET'!F16)),$D$97)</f>
        <v>2058.473</v>
      </c>
      <c r="I98" s="412">
        <f>ROUND(((('T1 MET'!G61-'T1 MET'!G15-'T1 MET'!G16)/('T1 MET'!G65/100))+('T1 MET'!G15+'T1 MET'!G16)),$D$97)</f>
        <v>1924.2719999999999</v>
      </c>
      <c r="J98" s="412">
        <f>ROUND(((('T1 MET'!H61-'T1 MET'!H15-'T1 MET'!H16)/('T1 MET'!H65/100))+('T1 MET'!H15+'T1 MET'!H16)),$D$97)</f>
        <v>2117.895</v>
      </c>
      <c r="K98" s="412">
        <f>ROUND(((('T1 MET'!I61-'T1 MET'!I15-'T1 MET'!I16)/('T1 MET'!I65/100))+('T1 MET'!I15+'T1 MET'!I16)),$D$97)</f>
        <v>1884.3869999999999</v>
      </c>
      <c r="L98" s="412">
        <f>ROUND(((('T1 MET'!J61-'T1 MET'!J15-'T1 MET'!J16)/('T1 MET'!J65/100))+('T1 MET'!J15+'T1 MET'!J16)),$D$97)</f>
        <v>2028.086</v>
      </c>
      <c r="M98" s="636">
        <f>ROUND(((('T1 MET'!K61-'T1 MET'!K15-'T1 MET'!K16)/('T1 MET'!K65/100))+('T1 MET'!K15+'T1 MET'!K16)),$D$97)</f>
        <v>2142.6669999999999</v>
      </c>
      <c r="N98" s="412">
        <f>ROUND(((('T1 MET'!L61-'T1 MET'!L15-'T1 MET'!L16)/('T1 MET'!L65/100))+('T1 MET'!L15+'T1 MET'!L16)),$D$97)</f>
        <v>2263.0949999999998</v>
      </c>
      <c r="O98" s="412">
        <f>ROUND('T1 MET'!K66+'T1 MET'!L66,$D$97)</f>
        <v>4405.7619999999997</v>
      </c>
      <c r="P98" s="412">
        <f>ROUND(((('T1 MET'!N61-'T1 MET'!N15-'T1 MET'!N16)/('T1 MET'!N65/100))+('T1 MET'!N15+'T1 MET'!N16)),$D$97)</f>
        <v>2429.0509999999999</v>
      </c>
      <c r="Q98" s="412">
        <f>ROUND(((('T1 MET'!O61-'T1 MET'!O15-'T1 MET'!O16)/('T1 MET'!O65/100))+('T1 MET'!O15+'T1 MET'!O16)),$D$97)</f>
        <v>2393.9369999999999</v>
      </c>
      <c r="R98" s="637">
        <f>ROUND(((('T1 MET'!P61-'T1 MET'!P15-'T1 MET'!P16)/('T1 MET'!P65/100))+('T1 MET'!P15+'T1 MET'!P16)),$D$97)</f>
        <v>2312.223</v>
      </c>
      <c r="S98" s="3"/>
      <c r="T98" s="636">
        <f>ROUND(((('T1 MET'!R61-'T1 MET'!R15-'T1 MET'!R16)/('T1 MET'!R65/100))+('T1 MET'!R15+'T1 MET'!R16)),$D$97)</f>
        <v>2142.6669999999999</v>
      </c>
      <c r="U98" s="412">
        <f>ROUND(((('T1 MET'!S61-'T1 MET'!S15-'T1 MET'!S16)/('T1 MET'!S65/100))+('T1 MET'!S15+'T1 MET'!S16)),$D$97)</f>
        <v>2069.5650000000001</v>
      </c>
      <c r="V98" s="412">
        <f>ROUND('T1 MET'!R66+'T1 MET'!S66,$D$97)</f>
        <v>4212.232</v>
      </c>
      <c r="W98" s="412">
        <f>ROUND(((('T1 MET'!U61-'T1 MET'!U15-'T1 MET'!U16)/('T1 MET'!U65/100))+('T1 MET'!U15+'T1 MET'!U16)),$D$97)</f>
        <v>2208.4659999999999</v>
      </c>
      <c r="Y98" s="659"/>
    </row>
    <row r="99" spans="1:25" s="40" customFormat="1" ht="15" customHeight="1" outlineLevel="1">
      <c r="A99" s="17"/>
      <c r="B99" s="18"/>
      <c r="C99" s="19" t="s">
        <v>55</v>
      </c>
      <c r="D99" s="23"/>
      <c r="E99" s="412">
        <f>ROUND('T1 MET'!C66,$D$97)</f>
        <v>3246.48</v>
      </c>
      <c r="F99" s="412">
        <f>ROUND('T1 MET'!D66,$D$97)</f>
        <v>3084.5650000000001</v>
      </c>
      <c r="G99" s="412">
        <f>ROUND('T1 MET'!E66,$D$97)</f>
        <v>1914.9749999999999</v>
      </c>
      <c r="H99" s="412">
        <f>ROUND('T1 MET'!F66,$D$97)</f>
        <v>2058.473</v>
      </c>
      <c r="I99" s="412">
        <f>ROUND('T1 MET'!G66,$D$97)</f>
        <v>1924.2719999999999</v>
      </c>
      <c r="J99" s="412">
        <f>ROUND('T1 MET'!H66,$D$97)</f>
        <v>2117.895</v>
      </c>
      <c r="K99" s="412">
        <f>ROUND('T1 MET'!I66,$D$97)</f>
        <v>1884.3869999999999</v>
      </c>
      <c r="L99" s="412">
        <f>ROUND('T1 MET'!J66,$D$97)</f>
        <v>2028.086</v>
      </c>
      <c r="M99" s="636">
        <f>ROUND('T1 MET'!K66,$D$97)</f>
        <v>2142.6669999999999</v>
      </c>
      <c r="N99" s="412">
        <f>ROUND('T1 MET'!L66,$D$97)</f>
        <v>2263.0949999999998</v>
      </c>
      <c r="O99" s="412">
        <f>ROUND('T1 MET'!M66,$D$97)</f>
        <v>4405.7619999999997</v>
      </c>
      <c r="P99" s="412">
        <f>ROUND('T1 MET'!N66,$D$97)</f>
        <v>2429.0509999999999</v>
      </c>
      <c r="Q99" s="412">
        <f>ROUND('T1 MET'!O66,$D$97)</f>
        <v>2393.9369999999999</v>
      </c>
      <c r="R99" s="637">
        <f>ROUND('T1 MET'!P66,$D$97)</f>
        <v>2312.223</v>
      </c>
      <c r="S99" s="3"/>
      <c r="T99" s="636">
        <f>ROUND('T1 MET'!R66,$D$97)</f>
        <v>2142.6669999999999</v>
      </c>
      <c r="U99" s="412">
        <f>ROUND('T1 MET'!S66,$D$97)</f>
        <v>2069.5650000000001</v>
      </c>
      <c r="V99" s="412">
        <f>ROUND('T1 MET'!T66,$D$97)</f>
        <v>4212.232</v>
      </c>
      <c r="W99" s="412">
        <f>ROUND('T1 MET'!U66,$D$97)</f>
        <v>2208.4659999999999</v>
      </c>
      <c r="Y99" s="659"/>
    </row>
    <row r="100" spans="1:25" s="40" customFormat="1" ht="15" customHeight="1">
      <c r="A100" s="11" t="s">
        <v>56</v>
      </c>
      <c r="B100" s="12" t="s">
        <v>57</v>
      </c>
      <c r="C100" s="13" t="s">
        <v>58</v>
      </c>
      <c r="D100" s="23"/>
      <c r="E100" s="15" t="b">
        <f>'T1 MET'!C68='T1'!C68</f>
        <v>1</v>
      </c>
      <c r="F100" s="15" t="b">
        <f>'T1 MET'!D68='T1'!D68</f>
        <v>1</v>
      </c>
      <c r="G100" s="15" t="b">
        <f>'T1 MET'!E68='T1'!E68</f>
        <v>1</v>
      </c>
      <c r="H100" s="15" t="b">
        <f>'T1 MET'!F68='T1'!F68</f>
        <v>1</v>
      </c>
      <c r="I100" s="15" t="b">
        <f>'T1 MET'!G68='T1'!G68</f>
        <v>1</v>
      </c>
      <c r="J100" s="15" t="b">
        <f>'T1 MET'!H68='T1'!H68</f>
        <v>1</v>
      </c>
      <c r="K100" s="15" t="b">
        <f>'T1 MET'!I68='T1'!I68</f>
        <v>1</v>
      </c>
      <c r="L100" s="15" t="b">
        <f>'T1 MET'!J68='T1'!J68</f>
        <v>1</v>
      </c>
      <c r="M100" s="633" t="b">
        <f>'T1 MET'!K68='T1'!K68</f>
        <v>1</v>
      </c>
      <c r="N100" s="15" t="b">
        <f>'T1 MET'!L68='T1'!L68</f>
        <v>1</v>
      </c>
      <c r="O100" s="15" t="b">
        <f>'T1 MET'!M68='T1 MET'!K68+'T1 MET'!L68</f>
        <v>1</v>
      </c>
      <c r="P100" s="15" t="b">
        <f>'T1 MET'!N68='T1'!N68</f>
        <v>1</v>
      </c>
      <c r="Q100" s="15" t="b">
        <f>'T1 MET'!O68='T1'!O68</f>
        <v>1</v>
      </c>
      <c r="R100" s="634" t="b">
        <f>'T1 MET'!P68='T1'!P68</f>
        <v>1</v>
      </c>
      <c r="S100" s="3"/>
      <c r="T100" s="633" t="b">
        <f>'T1 MET'!R68='T1'!R68</f>
        <v>1</v>
      </c>
      <c r="U100" s="15" t="b">
        <f>'T1 MET'!S68='T1'!S68</f>
        <v>1</v>
      </c>
      <c r="V100" s="15" t="b">
        <f>'T1 MET'!T68='T1 MET'!R68+'T1 MET'!S68</f>
        <v>1</v>
      </c>
      <c r="W100" s="15" t="b">
        <f>'T1 MET'!U68='T1'!U68</f>
        <v>1</v>
      </c>
      <c r="Y100" s="659"/>
    </row>
    <row r="101" spans="1:25" s="40" customFormat="1" ht="15" customHeight="1" outlineLevel="1">
      <c r="A101" s="17"/>
      <c r="B101" s="18"/>
      <c r="C101" s="19" t="s">
        <v>608</v>
      </c>
      <c r="D101" s="23"/>
      <c r="E101" s="412">
        <f>'T1 MET'!C68</f>
        <v>790.29600000000005</v>
      </c>
      <c r="F101" s="412">
        <f>'T1 MET'!D68</f>
        <v>770.452</v>
      </c>
      <c r="G101" s="412">
        <f>'T1 MET'!E68</f>
        <v>793.18600000000004</v>
      </c>
      <c r="H101" s="412">
        <f>'T1 MET'!F68</f>
        <v>760.38300000000004</v>
      </c>
      <c r="I101" s="412">
        <f>'T1 MET'!G68</f>
        <v>763.82899999999995</v>
      </c>
      <c r="J101" s="412">
        <f>'T1 MET'!H68</f>
        <v>848.43</v>
      </c>
      <c r="K101" s="412">
        <f>'T1 MET'!I68</f>
        <v>940.20780990000003</v>
      </c>
      <c r="L101" s="412">
        <f>'T1 MET'!J68</f>
        <v>1010.6785124</v>
      </c>
      <c r="M101" s="636">
        <f>'T1 MET'!K68</f>
        <v>462.05763619999993</v>
      </c>
      <c r="N101" s="412">
        <f>'T1 MET'!L68</f>
        <v>481</v>
      </c>
      <c r="O101" s="412">
        <f>'T1 MET'!K68+'T1 MET'!L68</f>
        <v>943.05763619999993</v>
      </c>
      <c r="P101" s="412">
        <f>'T1 MET'!N68</f>
        <v>894</v>
      </c>
      <c r="Q101" s="412">
        <f>'T1 MET'!O68</f>
        <v>1087</v>
      </c>
      <c r="R101" s="637">
        <f>'T1 MET'!P68</f>
        <v>1167</v>
      </c>
      <c r="S101" s="3"/>
      <c r="T101" s="636">
        <f>'T1 MET'!R68</f>
        <v>462.05763619999993</v>
      </c>
      <c r="U101" s="412">
        <f>'T1 MET'!S68</f>
        <v>494.85438899999997</v>
      </c>
      <c r="V101" s="412">
        <f>'T1 MET'!R68+'T1 MET'!S68</f>
        <v>956.9120251999999</v>
      </c>
      <c r="W101" s="412">
        <f>'T1 MET'!U68</f>
        <v>597.86199999999997</v>
      </c>
      <c r="Y101" s="659"/>
    </row>
    <row r="102" spans="1:25" s="40" customFormat="1" ht="15" customHeight="1" outlineLevel="1">
      <c r="A102" s="17"/>
      <c r="B102" s="18"/>
      <c r="C102" s="19" t="s">
        <v>569</v>
      </c>
      <c r="D102" s="23"/>
      <c r="E102" s="412">
        <f>'T1'!C68</f>
        <v>790.29600000000005</v>
      </c>
      <c r="F102" s="412">
        <f>'T1'!D68</f>
        <v>770.452</v>
      </c>
      <c r="G102" s="412">
        <f>'T1'!E68</f>
        <v>793.18600000000004</v>
      </c>
      <c r="H102" s="412">
        <f>'T1'!F68</f>
        <v>760.38300000000004</v>
      </c>
      <c r="I102" s="412">
        <f>'T1'!G68</f>
        <v>763.82899999999995</v>
      </c>
      <c r="J102" s="412">
        <f>'T1'!H68</f>
        <v>848.43</v>
      </c>
      <c r="K102" s="412">
        <f>'T1'!I68</f>
        <v>940.20780990000003</v>
      </c>
      <c r="L102" s="412">
        <f>'T1'!J68</f>
        <v>1010.6785124</v>
      </c>
      <c r="M102" s="636">
        <f>'T1'!K68</f>
        <v>462.05763619999993</v>
      </c>
      <c r="N102" s="412">
        <f>'T1'!L68</f>
        <v>481</v>
      </c>
      <c r="O102" s="412">
        <f>'T1'!M68</f>
        <v>943.05763619999993</v>
      </c>
      <c r="P102" s="412">
        <f>'T1'!N68</f>
        <v>894</v>
      </c>
      <c r="Q102" s="412">
        <f>'T1'!O68</f>
        <v>1087</v>
      </c>
      <c r="R102" s="637">
        <f>'T1'!P68</f>
        <v>1167</v>
      </c>
      <c r="S102" s="3"/>
      <c r="T102" s="636">
        <f>'T1'!R68</f>
        <v>462.05763619999993</v>
      </c>
      <c r="U102" s="412">
        <f>'T1'!S68</f>
        <v>494.85438899999997</v>
      </c>
      <c r="V102" s="412">
        <f>'T1'!T68</f>
        <v>956.9120251999999</v>
      </c>
      <c r="W102" s="412">
        <f>'T1'!U68</f>
        <v>597.86199999999997</v>
      </c>
      <c r="Y102" s="659"/>
    </row>
    <row r="103" spans="1:25" s="40" customFormat="1" ht="15" customHeight="1">
      <c r="A103" s="11" t="s">
        <v>42</v>
      </c>
      <c r="B103" s="12" t="s">
        <v>43</v>
      </c>
      <c r="C103" s="13" t="s">
        <v>60</v>
      </c>
      <c r="D103" s="14">
        <v>2</v>
      </c>
      <c r="E103" s="15" t="b">
        <f>ROUND(('T1 MET'!C66/'T1 MET'!C68),$D$103)=ROUND('T1 MET'!C70,$D$103)</f>
        <v>1</v>
      </c>
      <c r="F103" s="15" t="b">
        <f>ROUND(('T1 MET'!D66/'T1 MET'!D68),$D$103)=ROUND('T1 MET'!D70,$D$103)</f>
        <v>1</v>
      </c>
      <c r="G103" s="15" t="b">
        <f>ROUND(('T1 MET'!E66/'T1 MET'!E68),$D$103)=ROUND('T1 MET'!E70,$D$103)</f>
        <v>1</v>
      </c>
      <c r="H103" s="15" t="b">
        <f>ROUND(('T1 MET'!F66/'T1 MET'!F68),$D$103)=ROUND('T1 MET'!F70,$D$103)</f>
        <v>1</v>
      </c>
      <c r="I103" s="15" t="b">
        <f>ROUND(('T1 MET'!G66/'T1 MET'!G68),$D$103)=ROUND('T1 MET'!G70,$D$103)</f>
        <v>1</v>
      </c>
      <c r="J103" s="15" t="b">
        <f>ROUND(('T1 MET'!H66/'T1 MET'!H68),$D$103)=ROUND('T1 MET'!H70,$D$103)</f>
        <v>1</v>
      </c>
      <c r="K103" s="15" t="b">
        <f>ROUND(('T1 MET'!I66/'T1 MET'!I68),$D$103)=ROUND('T1 MET'!I70,$D$103)</f>
        <v>1</v>
      </c>
      <c r="L103" s="15" t="b">
        <f>ROUND(('T1 MET'!J66/'T1 MET'!J68),$D$103)=ROUND('T1 MET'!J70,$D$103)</f>
        <v>1</v>
      </c>
      <c r="M103" s="644" t="b">
        <f>IF(OR('T1 MET'!K66=0,'T1 MET'!K68=0),"Missing",ROUND(('T1 MET'!K66/'T1 MET'!K68),$D$103)=ROUND('T1 MET'!K70,$D$103))</f>
        <v>1</v>
      </c>
      <c r="N103" s="642" t="b">
        <f>IF(OR('T1 MET'!L66=0,'T1 MET'!L68=0),"Missing",ROUND(('T1 MET'!L66/'T1 MET'!L68),$D$103)=ROUND('T1 MET'!L70,$D$103))</f>
        <v>1</v>
      </c>
      <c r="O103" s="642" t="b">
        <f>IF(OR('T1 MET'!M66=0,'T1 MET'!M68=0),"Missing",ROUND(('T1 MET'!M66/'T1 MET'!M68),$D$103)=ROUND('T1 MET'!M70,$D$103))</f>
        <v>1</v>
      </c>
      <c r="P103" s="642" t="b">
        <f>IF(OR('T1 MET'!N66=0,'T1 MET'!N68=0),"Missing",ROUND(('T1 MET'!N66/'T1 MET'!N68),$D$103)=ROUND('T1 MET'!N70,$D$103))</f>
        <v>1</v>
      </c>
      <c r="Q103" s="642" t="b">
        <f>IF(OR('T1 MET'!O66=0,'T1 MET'!O68=0),"Missing",ROUND(('T1 MET'!O66/'T1 MET'!O68),$D$103)=ROUND('T1 MET'!O70,$D$103))</f>
        <v>1</v>
      </c>
      <c r="R103" s="643" t="b">
        <f>IF(OR('T1 MET'!P66=0,'T1 MET'!P68=0),"Missing",ROUND(('T1 MET'!P66/'T1 MET'!P68),$D$103)=ROUND('T1 MET'!P70,$D$103))</f>
        <v>1</v>
      </c>
      <c r="S103" s="3"/>
      <c r="T103" s="644" t="b">
        <f>IF(OR('T1 MET'!R66=0,'T1 MET'!R68=0),"Missing",ROUND(('T1 MET'!R66/'T1 MET'!R68),$D$103)=ROUND('T1 MET'!R70,$D$103))</f>
        <v>1</v>
      </c>
      <c r="U103" s="642" t="b">
        <f>IF(OR('T1 MET'!S66=0,'T1 MET'!S68=0),"Missing",ROUND(('T1 MET'!S66/'T1 MET'!S68),$D$103)=ROUND('T1 MET'!S70,$D$103))</f>
        <v>1</v>
      </c>
      <c r="V103" s="642" t="b">
        <f>IF(OR('T1 MET'!T66=0,'T1 MET'!T68=0),"Missing",ROUND(('T1 MET'!T66/'T1 MET'!T68),$D$103)=ROUND('T1 MET'!T70,$D$103))</f>
        <v>1</v>
      </c>
      <c r="W103" s="642" t="b">
        <f>IF(OR('T1 MET'!U66=0,'T1 MET'!U68=0),"Missing",ROUND(('T1 MET'!U66/'T1 MET'!U68),$D$103)=ROUND('T1 MET'!U70,$D$103))</f>
        <v>1</v>
      </c>
      <c r="Y103" s="659"/>
    </row>
    <row r="104" spans="1:25" s="40" customFormat="1" ht="15" customHeight="1" outlineLevel="1">
      <c r="A104" s="17"/>
      <c r="B104" s="18"/>
      <c r="C104" s="19" t="s">
        <v>44</v>
      </c>
      <c r="D104" s="23"/>
      <c r="E104" s="26">
        <f>ROUND(('T1 MET'!C66/'T1 MET'!C68),$D$103)</f>
        <v>4.1100000000000003</v>
      </c>
      <c r="F104" s="26">
        <f>ROUND(('T1 MET'!D66/'T1 MET'!D68),$D$103)</f>
        <v>4</v>
      </c>
      <c r="G104" s="26">
        <f>ROUND(('T1 MET'!E66/'T1 MET'!E68),$D$103)</f>
        <v>2.41</v>
      </c>
      <c r="H104" s="26">
        <f>ROUND(('T1 MET'!F66/'T1 MET'!F68),$D$103)</f>
        <v>2.71</v>
      </c>
      <c r="I104" s="26">
        <f>ROUND(('T1 MET'!G66/'T1 MET'!G68),$D$103)</f>
        <v>2.52</v>
      </c>
      <c r="J104" s="26">
        <f>ROUND(('T1 MET'!H66/'T1 MET'!H68),$D$103)</f>
        <v>2.5</v>
      </c>
      <c r="K104" s="26">
        <f>ROUND(('T1 MET'!I66/'T1 MET'!I68),$D$103)</f>
        <v>2</v>
      </c>
      <c r="L104" s="26">
        <f>ROUND(('T1 MET'!J66/'T1 MET'!J68),$D$103)</f>
        <v>2.0099999999999998</v>
      </c>
      <c r="M104" s="640">
        <f>ROUND(('T1 MET'!K66/'T1 MET'!K68),$D$103)</f>
        <v>4.6399999999999997</v>
      </c>
      <c r="N104" s="26">
        <f>ROUND(('T1 MET'!L66/'T1 MET'!L68),$D$103)</f>
        <v>4.7</v>
      </c>
      <c r="O104" s="26">
        <f>ROUND(('T1 MET'!M66/'T1 MET'!M68),$D$103)</f>
        <v>4.67</v>
      </c>
      <c r="P104" s="26">
        <f>ROUND(('T1 MET'!N66/'T1 MET'!N68),$D$103)</f>
        <v>2.72</v>
      </c>
      <c r="Q104" s="26">
        <f>ROUND(('T1 MET'!O66/'T1 MET'!O68),$D$103)</f>
        <v>2.2000000000000002</v>
      </c>
      <c r="R104" s="641">
        <f>ROUND(('T1 MET'!P66/'T1 MET'!P68),$D$103)</f>
        <v>1.98</v>
      </c>
      <c r="S104" s="3"/>
      <c r="T104" s="640">
        <f>ROUND(('T1 MET'!R66/'T1 MET'!R68),$D$103)</f>
        <v>4.6399999999999997</v>
      </c>
      <c r="U104" s="26">
        <f>ROUND(('T1 MET'!S66/'T1 MET'!S68),$D$103)</f>
        <v>4.18</v>
      </c>
      <c r="V104" s="26">
        <f>ROUND(('T1 MET'!T66/'T1 MET'!T68),$D$103)</f>
        <v>4.4000000000000004</v>
      </c>
      <c r="W104" s="26">
        <f>ROUND(('T1 MET'!U66/'T1 MET'!U68),$D$103)</f>
        <v>3.69</v>
      </c>
      <c r="Y104" s="659"/>
    </row>
    <row r="105" spans="1:25" s="40" customFormat="1" ht="15" customHeight="1" outlineLevel="1">
      <c r="A105" s="17"/>
      <c r="B105" s="18"/>
      <c r="C105" s="19" t="s">
        <v>45</v>
      </c>
      <c r="D105" s="23"/>
      <c r="E105" s="26">
        <f>ROUND('T1 MET'!C70,$D$103)</f>
        <v>4.1100000000000003</v>
      </c>
      <c r="F105" s="26">
        <f>ROUND('T1 MET'!D70,$D$103)</f>
        <v>4</v>
      </c>
      <c r="G105" s="26">
        <f>ROUND('T1 MET'!E70,$D$103)</f>
        <v>2.41</v>
      </c>
      <c r="H105" s="26">
        <f>ROUND('T1 MET'!F70,$D$103)</f>
        <v>2.71</v>
      </c>
      <c r="I105" s="26">
        <f>ROUND('T1 MET'!G70,$D$103)</f>
        <v>2.52</v>
      </c>
      <c r="J105" s="26">
        <f>ROUND('T1 MET'!H70,$D$103)</f>
        <v>2.5</v>
      </c>
      <c r="K105" s="26">
        <f>ROUND('T1 MET'!I70,$D$103)</f>
        <v>2</v>
      </c>
      <c r="L105" s="26">
        <f>ROUND('T1 MET'!J70,$D$103)</f>
        <v>2.0099999999999998</v>
      </c>
      <c r="M105" s="640">
        <f>ROUND('T1 MET'!K70,$D$103)</f>
        <v>4.6399999999999997</v>
      </c>
      <c r="N105" s="26">
        <f>ROUND('T1 MET'!L70,$D$103)</f>
        <v>4.7</v>
      </c>
      <c r="O105" s="26">
        <f>ROUND('T1 MET'!M70,$D$103)</f>
        <v>4.67</v>
      </c>
      <c r="P105" s="26">
        <f>ROUND('T1 MET'!N70,$D$103)</f>
        <v>2.72</v>
      </c>
      <c r="Q105" s="26">
        <f>ROUND('T1 MET'!O70,$D$103)</f>
        <v>2.2000000000000002</v>
      </c>
      <c r="R105" s="641">
        <f>ROUND('T1 MET'!P70,$D$103)</f>
        <v>1.98</v>
      </c>
      <c r="S105" s="3"/>
      <c r="T105" s="640">
        <f>ROUND('T1 MET'!R70,$D$103)</f>
        <v>4.6399999999999997</v>
      </c>
      <c r="U105" s="26">
        <f>ROUND('T1 MET'!S70,$D$103)</f>
        <v>4.18</v>
      </c>
      <c r="V105" s="26">
        <f>ROUND('T1 MET'!T70,$D$103)</f>
        <v>4.4000000000000004</v>
      </c>
      <c r="W105" s="26">
        <f>ROUND('T1 MET'!U70,$D$103)</f>
        <v>3.69</v>
      </c>
      <c r="Y105" s="659"/>
    </row>
    <row r="106" spans="1:25" s="40" customFormat="1" ht="15" customHeight="1">
      <c r="A106" s="31" t="s">
        <v>61</v>
      </c>
      <c r="B106" s="12" t="s">
        <v>34</v>
      </c>
      <c r="C106" s="13" t="s">
        <v>62</v>
      </c>
      <c r="D106" s="23"/>
      <c r="E106" s="15" t="b">
        <f>'T1 MET'!C64='T1'!C64</f>
        <v>1</v>
      </c>
      <c r="F106" s="15" t="b">
        <f>'T1 MET'!D64='T1'!D64</f>
        <v>1</v>
      </c>
      <c r="G106" s="15" t="b">
        <f>'T1 MET'!E64='T1'!E64</f>
        <v>1</v>
      </c>
      <c r="H106" s="15" t="b">
        <f>'T1 MET'!F64='T1'!F64</f>
        <v>1</v>
      </c>
      <c r="I106" s="15" t="b">
        <f>'T1 MET'!G64='T1'!G64</f>
        <v>1</v>
      </c>
      <c r="J106" s="15" t="b">
        <f>'T1 MET'!H64='T1'!H64</f>
        <v>1</v>
      </c>
      <c r="K106" s="15" t="b">
        <f>'T1 MET'!I64='T1'!I64</f>
        <v>1</v>
      </c>
      <c r="L106" s="15" t="b">
        <f>'T1 MET'!J64='T1'!J64</f>
        <v>1</v>
      </c>
      <c r="M106" s="633" t="b">
        <f>'T1 MET'!K64='T1'!K64</f>
        <v>1</v>
      </c>
      <c r="N106" s="15" t="b">
        <f>'T1 MET'!L64='T1'!L64</f>
        <v>1</v>
      </c>
      <c r="O106" s="16"/>
      <c r="P106" s="15" t="b">
        <f>'T1 MET'!N64='T1'!N64</f>
        <v>1</v>
      </c>
      <c r="Q106" s="15" t="b">
        <f>'T1 MET'!O64='T1'!O64</f>
        <v>1</v>
      </c>
      <c r="R106" s="634" t="b">
        <f>'T1 MET'!P64='T1'!P64</f>
        <v>1</v>
      </c>
      <c r="S106" s="3"/>
      <c r="T106" s="633" t="b">
        <f>'T1 MET'!R64='T1'!R64</f>
        <v>1</v>
      </c>
      <c r="U106" s="15" t="b">
        <f>'T1 MET'!S64='T1'!S64</f>
        <v>1</v>
      </c>
      <c r="V106" s="16"/>
      <c r="W106" s="15" t="b">
        <f>'T1 MET'!U64='T1'!U64</f>
        <v>1</v>
      </c>
      <c r="Y106" s="659"/>
    </row>
    <row r="107" spans="1:25" s="40" customFormat="1" ht="15" customHeight="1" outlineLevel="1">
      <c r="A107" s="32"/>
      <c r="B107" s="18"/>
      <c r="C107" s="19" t="s">
        <v>609</v>
      </c>
      <c r="D107" s="23"/>
      <c r="E107" s="25">
        <f>'T1 MET'!C64</f>
        <v>3.2000000000000001E-2</v>
      </c>
      <c r="F107" s="25">
        <f>'T1 MET'!D64</f>
        <v>2.1999999999999999E-2</v>
      </c>
      <c r="G107" s="25">
        <f>'T1 MET'!E64</f>
        <v>1.2E-2</v>
      </c>
      <c r="H107" s="25">
        <f>'T1 MET'!F64</f>
        <v>-2E-3</v>
      </c>
      <c r="I107" s="25">
        <f>'T1 MET'!G64</f>
        <v>4.0000000000000001E-3</v>
      </c>
      <c r="J107" s="25">
        <f>'T1 MET'!H64</f>
        <v>8.0000000000000002E-3</v>
      </c>
      <c r="K107" s="25">
        <f>'T1 MET'!I64</f>
        <v>1.2E-2</v>
      </c>
      <c r="L107" s="25">
        <f>'T1 MET'!J64</f>
        <v>1.0999999999999999E-2</v>
      </c>
      <c r="M107" s="638">
        <f>'T1 MET'!K64</f>
        <v>4.0000000000000001E-3</v>
      </c>
      <c r="N107" s="25">
        <f>'T1 MET'!L64</f>
        <v>1.4200000000000001E-2</v>
      </c>
      <c r="O107" s="16"/>
      <c r="P107" s="25">
        <f>'T1 MET'!N64</f>
        <v>1.4999999999999999E-2</v>
      </c>
      <c r="Q107" s="25">
        <f>'T1 MET'!O64</f>
        <v>1.6E-2</v>
      </c>
      <c r="R107" s="639">
        <f>'T1 MET'!P64</f>
        <v>1.7600000000000001E-2</v>
      </c>
      <c r="S107" s="3"/>
      <c r="T107" s="638">
        <f>'T1 MET'!R64</f>
        <v>4.0000000000000001E-3</v>
      </c>
      <c r="U107" s="25">
        <f>'T1 MET'!S64</f>
        <v>2.1000000000000001E-2</v>
      </c>
      <c r="V107" s="16"/>
      <c r="W107" s="25">
        <f>'T1 MET'!U64</f>
        <v>7.1999999999999995E-2</v>
      </c>
      <c r="Y107" s="659"/>
    </row>
    <row r="108" spans="1:25" s="40" customFormat="1" ht="15" customHeight="1" outlineLevel="1">
      <c r="A108" s="32"/>
      <c r="B108" s="18"/>
      <c r="C108" s="19" t="s">
        <v>64</v>
      </c>
      <c r="D108" s="23"/>
      <c r="E108" s="25">
        <f>'T1'!C64</f>
        <v>3.2000000000000001E-2</v>
      </c>
      <c r="F108" s="25">
        <f>'T1'!D64</f>
        <v>2.1999999999999999E-2</v>
      </c>
      <c r="G108" s="25">
        <f>'T1'!E64</f>
        <v>1.2E-2</v>
      </c>
      <c r="H108" s="25">
        <f>'T1'!F64</f>
        <v>-2E-3</v>
      </c>
      <c r="I108" s="25">
        <f>'T1'!G64</f>
        <v>4.0000000000000001E-3</v>
      </c>
      <c r="J108" s="25">
        <f>'T1'!H64</f>
        <v>8.0000000000000002E-3</v>
      </c>
      <c r="K108" s="25">
        <f>'T1'!I64</f>
        <v>1.2E-2</v>
      </c>
      <c r="L108" s="25">
        <f>'T1'!J64</f>
        <v>1.0999999999999999E-2</v>
      </c>
      <c r="M108" s="638">
        <f>'T1'!K64</f>
        <v>4.0000000000000001E-3</v>
      </c>
      <c r="N108" s="25">
        <f>'T1'!L64</f>
        <v>1.4200000000000001E-2</v>
      </c>
      <c r="O108" s="16"/>
      <c r="P108" s="25">
        <f>'T1'!N64</f>
        <v>1.4999999999999999E-2</v>
      </c>
      <c r="Q108" s="25">
        <f>'T1'!O64</f>
        <v>1.6E-2</v>
      </c>
      <c r="R108" s="639">
        <f>'T1'!P64</f>
        <v>1.7600000000000001E-2</v>
      </c>
      <c r="S108" s="3"/>
      <c r="T108" s="638">
        <f>'T1'!R64</f>
        <v>4.0000000000000001E-3</v>
      </c>
      <c r="U108" s="25">
        <f>'T1'!S64</f>
        <v>2.1000000000000001E-2</v>
      </c>
      <c r="V108" s="16"/>
      <c r="W108" s="25">
        <f>'T1'!U64</f>
        <v>7.1999999999999995E-2</v>
      </c>
      <c r="Y108" s="659"/>
    </row>
    <row r="109" spans="1:25" s="40" customFormat="1" ht="15" customHeight="1">
      <c r="A109" s="31" t="s">
        <v>65</v>
      </c>
      <c r="B109" s="12" t="s">
        <v>38</v>
      </c>
      <c r="C109" s="13" t="s">
        <v>66</v>
      </c>
      <c r="D109" s="23"/>
      <c r="E109" s="15" t="b">
        <f>'T1 MET'!C65='T1'!C65</f>
        <v>1</v>
      </c>
      <c r="F109" s="15" t="b">
        <f>'T1 MET'!D65='T1'!D65</f>
        <v>1</v>
      </c>
      <c r="G109" s="15" t="b">
        <f>'T1 MET'!E65='T1'!E65</f>
        <v>1</v>
      </c>
      <c r="H109" s="15" t="b">
        <f>'T1 MET'!F65='T1'!F65</f>
        <v>1</v>
      </c>
      <c r="I109" s="15" t="b">
        <f>'T1 MET'!G65='T1'!G65</f>
        <v>1</v>
      </c>
      <c r="J109" s="15" t="b">
        <f>'T1 MET'!H65='T1'!H65</f>
        <v>1</v>
      </c>
      <c r="K109" s="15" t="b">
        <f>'T1 MET'!I65='T1'!I65</f>
        <v>1</v>
      </c>
      <c r="L109" s="15" t="b">
        <f>'T1 MET'!J65='T1'!J65</f>
        <v>1</v>
      </c>
      <c r="M109" s="633" t="b">
        <f>'T1 MET'!K65='T1'!K65</f>
        <v>1</v>
      </c>
      <c r="N109" s="15" t="b">
        <f>'T1 MET'!L65='T1'!L65</f>
        <v>1</v>
      </c>
      <c r="O109" s="16"/>
      <c r="P109" s="15" t="b">
        <f>'T1 MET'!N65='T1'!N65</f>
        <v>1</v>
      </c>
      <c r="Q109" s="15" t="b">
        <f>'T1 MET'!O65='T1'!O65</f>
        <v>1</v>
      </c>
      <c r="R109" s="634" t="b">
        <f>'T1 MET'!P65='T1'!P65</f>
        <v>1</v>
      </c>
      <c r="S109" s="3"/>
      <c r="T109" s="633" t="b">
        <f>'T1 MET'!R65='T1'!R65</f>
        <v>1</v>
      </c>
      <c r="U109" s="15" t="b">
        <f>'T1 MET'!S65='T1'!S65</f>
        <v>1</v>
      </c>
      <c r="V109" s="16"/>
      <c r="W109" s="15" t="b">
        <f>'T1 MET'!U65='T1'!U65</f>
        <v>1</v>
      </c>
      <c r="Y109" s="659"/>
    </row>
    <row r="110" spans="1:25" s="40" customFormat="1" ht="15" customHeight="1" outlineLevel="1">
      <c r="A110" s="33"/>
      <c r="B110" s="18"/>
      <c r="C110" s="19" t="s">
        <v>610</v>
      </c>
      <c r="D110" s="23"/>
      <c r="E110" s="26">
        <f>'T1 MET'!C65</f>
        <v>95.72906243789491</v>
      </c>
      <c r="F110" s="26">
        <f>'T1 MET'!D65</f>
        <v>97.835101811528602</v>
      </c>
      <c r="G110" s="26">
        <f>'T1 MET'!E65</f>
        <v>99.009123033266945</v>
      </c>
      <c r="H110" s="26">
        <f>'T1 MET'!F65</f>
        <v>98.811104787200406</v>
      </c>
      <c r="I110" s="26">
        <f>'T1 MET'!G65</f>
        <v>99.206349206349202</v>
      </c>
      <c r="J110" s="26">
        <f>'T1 MET'!H65</f>
        <v>100</v>
      </c>
      <c r="K110" s="26">
        <f>'T1 MET'!I65</f>
        <v>101.2</v>
      </c>
      <c r="L110" s="26">
        <f>'T1 MET'!J65</f>
        <v>102.31319999999999</v>
      </c>
      <c r="M110" s="640">
        <f>'T1 MET'!K65</f>
        <v>102.7224528</v>
      </c>
      <c r="N110" s="26">
        <f>'T1 MET'!L65</f>
        <v>104.18111162976</v>
      </c>
      <c r="O110" s="16"/>
      <c r="P110" s="26">
        <f>'T1 MET'!N65</f>
        <v>105.74382830420639</v>
      </c>
      <c r="Q110" s="26">
        <f>'T1 MET'!O65</f>
        <v>107.4357295570737</v>
      </c>
      <c r="R110" s="641">
        <f>'T1 MET'!P65</f>
        <v>109.3265983972782</v>
      </c>
      <c r="S110" s="3"/>
      <c r="T110" s="640">
        <f>'T1 MET'!R65</f>
        <v>102.7224528</v>
      </c>
      <c r="U110" s="26">
        <f>'T1 MET'!S65</f>
        <v>104.87962430879999</v>
      </c>
      <c r="V110" s="16"/>
      <c r="W110" s="26">
        <f>'T1 MET'!U65</f>
        <v>112.43095725903359</v>
      </c>
      <c r="Y110" s="659"/>
    </row>
    <row r="111" spans="1:25" s="40" customFormat="1" ht="15" customHeight="1" outlineLevel="1">
      <c r="A111" s="33"/>
      <c r="B111" s="18"/>
      <c r="C111" s="19" t="s">
        <v>68</v>
      </c>
      <c r="D111" s="23"/>
      <c r="E111" s="26">
        <f>'T1'!C65</f>
        <v>95.72906243789491</v>
      </c>
      <c r="F111" s="26">
        <f>'T1'!D65</f>
        <v>97.835101811528602</v>
      </c>
      <c r="G111" s="26">
        <f>'T1'!E65</f>
        <v>99.009123033266945</v>
      </c>
      <c r="H111" s="26">
        <f>'T1'!F65</f>
        <v>98.811104787200406</v>
      </c>
      <c r="I111" s="26">
        <f>'T1'!G65</f>
        <v>99.206349206349202</v>
      </c>
      <c r="J111" s="26">
        <f>'T1'!H65</f>
        <v>100</v>
      </c>
      <c r="K111" s="26">
        <f>'T1'!I65</f>
        <v>101.2</v>
      </c>
      <c r="L111" s="26">
        <f>'T1'!J65</f>
        <v>102.31319999999999</v>
      </c>
      <c r="M111" s="640">
        <f>'T1'!K65</f>
        <v>102.7224528</v>
      </c>
      <c r="N111" s="26">
        <f>'T1'!L65</f>
        <v>104.18111162976</v>
      </c>
      <c r="O111" s="16"/>
      <c r="P111" s="26">
        <f>'T1'!N65</f>
        <v>105.74382830420639</v>
      </c>
      <c r="Q111" s="26">
        <f>'T1'!O65</f>
        <v>107.4357295570737</v>
      </c>
      <c r="R111" s="641">
        <f>'T1'!P65</f>
        <v>109.3265983972782</v>
      </c>
      <c r="S111" s="3"/>
      <c r="T111" s="640">
        <f>'T1'!R65</f>
        <v>102.7224528</v>
      </c>
      <c r="U111" s="26">
        <f>'T1'!S65</f>
        <v>104.87962430879999</v>
      </c>
      <c r="V111" s="16"/>
      <c r="W111" s="26">
        <f>'T1'!U65</f>
        <v>112.43095725903359</v>
      </c>
      <c r="Y111" s="659"/>
    </row>
    <row r="112" spans="1:25" s="40" customFormat="1" ht="15" customHeight="1">
      <c r="A112" s="11" t="s">
        <v>69</v>
      </c>
      <c r="B112" s="12" t="s">
        <v>70</v>
      </c>
      <c r="C112" s="34" t="s">
        <v>71</v>
      </c>
      <c r="D112" s="14">
        <v>3</v>
      </c>
      <c r="E112" s="15" t="b">
        <f>IF('T1 MET'!C16&gt;0,(ROUND('T1 MET'!C41,$D$112)=ROUND('T1 MET'!C16/'T1 MET'!C39,$D$112)),"N/A")</f>
        <v>1</v>
      </c>
      <c r="F112" s="15" t="b">
        <f>IF('T1 MET'!D16&gt;0,(ROUND('T1 MET'!D41,$D$112)=ROUND('T1 MET'!D16/'T1 MET'!D39,$D$112)),"N/A")</f>
        <v>1</v>
      </c>
      <c r="G112" s="15" t="str">
        <f>IF('T1 MET'!E16&gt;0,(ROUND('T1 MET'!E41,$D$112)=ROUND('T1 MET'!E16/'T1 MET'!E39,$D$112)),"N/A")</f>
        <v>N/A</v>
      </c>
      <c r="H112" s="15" t="str">
        <f>IF('T1 MET'!F16&gt;0,(ROUND('T1 MET'!F41,$D$112)=ROUND('T1 MET'!F16/'T1 MET'!F39,$D$112)),"N/A")</f>
        <v>N/A</v>
      </c>
      <c r="I112" s="15" t="str">
        <f>IF('T1 MET'!G16&gt;0,(ROUND('T1 MET'!G41,$D$112)=ROUND('T1 MET'!G16/'T1 MET'!G39,$D$112)),"N/A")</f>
        <v>N/A</v>
      </c>
      <c r="J112" s="15" t="str">
        <f>IF('T1 MET'!H16&gt;0,(ROUND('T1 MET'!H41,$D$112)=ROUND('T1 MET'!H16/'T1 MET'!H39,$D$112)),"N/A")</f>
        <v>N/A</v>
      </c>
      <c r="K112" s="15" t="str">
        <f>IF('T1 MET'!I16&gt;0,(ROUND('T1 MET'!I41,$D$112)=ROUND('T1 MET'!I16/'T1 MET'!I39,$D$112)),"N/A")</f>
        <v>N/A</v>
      </c>
      <c r="L112" s="15" t="str">
        <f>IF('T1 MET'!J16&gt;0,(ROUND('T1 MET'!J41,$D$112)=ROUND('T1 MET'!J16/'T1 MET'!J39,$D$112)),"N/A")</f>
        <v>N/A</v>
      </c>
      <c r="M112" s="633" t="str">
        <f>IF('T1 MET'!K16&gt;0,(ROUND('T1 MET'!K41,$D$112)=ROUND('T1 MET'!K16/'T1 MET'!K39,$D$112)),"N/A")</f>
        <v>N/A</v>
      </c>
      <c r="N112" s="15" t="str">
        <f>IF('T1 MET'!L16&gt;0,(ROUND('T1 MET'!L41,$D$112)=ROUND('T1 MET'!L16/'T1 MET'!L39,$D$112)),"N/A")</f>
        <v>N/A</v>
      </c>
      <c r="O112" s="16"/>
      <c r="P112" s="15" t="str">
        <f>IF('T1 MET'!N16&gt;0,(ROUND('T1 MET'!N41,$D$112)=ROUND('T1 MET'!N16/'T1 MET'!N39,$D$112)),"N/A")</f>
        <v>N/A</v>
      </c>
      <c r="Q112" s="15" t="str">
        <f>IF('T1 MET'!O16&gt;0,(ROUND('T1 MET'!O41,$D$112)=ROUND('T1 MET'!O16/'T1 MET'!O39,$D$112)),"N/A")</f>
        <v>N/A</v>
      </c>
      <c r="R112" s="634" t="str">
        <f>IF('T1 MET'!P16&gt;0,(ROUND('T1 MET'!P41,$D$112)=ROUND('T1 MET'!P16/'T1 MET'!P39,$D$112)),"N/A")</f>
        <v>N/A</v>
      </c>
      <c r="S112" s="3"/>
      <c r="T112" s="633" t="str">
        <f>IF('T1 MET'!R16&gt;0,(ROUND('T1 MET'!R41,$D$112)=ROUND('T1 MET'!R16/'T1 MET'!R39,$D$112)),"N/A")</f>
        <v>N/A</v>
      </c>
      <c r="U112" s="15" t="str">
        <f>IF('T1 MET'!S16&gt;0,(ROUND('T1 MET'!S41,$D$112)=ROUND('T1 MET'!S16/'T1 MET'!S39,$D$112)),"N/A")</f>
        <v>N/A</v>
      </c>
      <c r="V112" s="16"/>
      <c r="W112" s="15" t="str">
        <f>IF('T1 MET'!U16&gt;0,(ROUND('T1 MET'!U41,$D$112)=ROUND('T1 MET'!U16/'T1 MET'!U39,$D$112)),"N/A")</f>
        <v>N/A</v>
      </c>
      <c r="Y112" s="659"/>
    </row>
    <row r="113" spans="1:25" s="40" customFormat="1" ht="15" customHeight="1" outlineLevel="1">
      <c r="A113" s="17"/>
      <c r="B113" s="18"/>
      <c r="C113" s="19" t="s">
        <v>72</v>
      </c>
      <c r="D113" s="23"/>
      <c r="E113" s="35">
        <f>IF('T1 MET'!C16&gt;0,(ROUND('T1 MET'!C41,$D$112)),"N/A")</f>
        <v>2.1000000000000001E-2</v>
      </c>
      <c r="F113" s="35">
        <f>IF('T1 MET'!D16&gt;0,(ROUND('T1 MET'!D41,$D$112)),"N/A")</f>
        <v>1.2E-2</v>
      </c>
      <c r="G113" s="35" t="str">
        <f>IF('T1 MET'!E16&gt;0,(ROUND('T1 MET'!E41,$D$112)),"N/A")</f>
        <v>N/A</v>
      </c>
      <c r="H113" s="35" t="str">
        <f>IF('T1 MET'!F16&gt;0,(ROUND('T1 MET'!F41,$D$112)),"N/A")</f>
        <v>N/A</v>
      </c>
      <c r="I113" s="35" t="str">
        <f>IF('T1 MET'!G16&gt;0,(ROUND('T1 MET'!G41,$D$112)),"N/A")</f>
        <v>N/A</v>
      </c>
      <c r="J113" s="35" t="str">
        <f>IF('T1 MET'!H16&gt;0,(ROUND('T1 MET'!H41,$D$112)),"N/A")</f>
        <v>N/A</v>
      </c>
      <c r="K113" s="35" t="str">
        <f>IF('T1 MET'!I16&gt;0,(ROUND('T1 MET'!I41,$D$112)),"N/A")</f>
        <v>N/A</v>
      </c>
      <c r="L113" s="35" t="str">
        <f>IF('T1 MET'!J16&gt;0,(ROUND('T1 MET'!J41,$D$112)),"N/A")</f>
        <v>N/A</v>
      </c>
      <c r="M113" s="650" t="str">
        <f>IF('T1 MET'!K16&gt;0,(ROUND('T1 MET'!K41,$D$112)),"N/A")</f>
        <v>N/A</v>
      </c>
      <c r="N113" s="35" t="str">
        <f>IF('T1 MET'!L16&gt;0,(ROUND('T1 MET'!L41,$D$112)),"N/A")</f>
        <v>N/A</v>
      </c>
      <c r="O113" s="16"/>
      <c r="P113" s="35" t="str">
        <f>IF('T1 MET'!N16&gt;0,(ROUND('T1 MET'!N41,$D$112)),"N/A")</f>
        <v>N/A</v>
      </c>
      <c r="Q113" s="35" t="str">
        <f>IF('T1 MET'!O16&gt;0,(ROUND('T1 MET'!O41,$D$112)),"N/A")</f>
        <v>N/A</v>
      </c>
      <c r="R113" s="651" t="str">
        <f>IF('T1 MET'!P16&gt;0,(ROUND('T1 MET'!P41,$D$112)),"N/A")</f>
        <v>N/A</v>
      </c>
      <c r="S113" s="3"/>
      <c r="T113" s="650" t="str">
        <f>IF('T1 MET'!R16&gt;0,(ROUND('T1 MET'!R41,$D$112)),"N/A")</f>
        <v>N/A</v>
      </c>
      <c r="U113" s="35" t="str">
        <f>IF('T1 MET'!S16&gt;0,(ROUND('T1 MET'!S41,$D$112)),"N/A")</f>
        <v>N/A</v>
      </c>
      <c r="V113" s="16"/>
      <c r="W113" s="35" t="str">
        <f>IF('T1 MET'!U16&gt;0,(ROUND('T1 MET'!U41,$D$112)),"N/A")</f>
        <v>N/A</v>
      </c>
      <c r="Y113" s="659"/>
    </row>
    <row r="114" spans="1:25" s="40" customFormat="1" ht="15" customHeight="1" outlineLevel="1">
      <c r="A114" s="17"/>
      <c r="B114" s="18"/>
      <c r="C114" s="19" t="s">
        <v>73</v>
      </c>
      <c r="D114" s="23"/>
      <c r="E114" s="35">
        <f>IF('T1 MET'!C16&gt;0,ROUND('T1 MET'!C16/'T1 MET'!C39,$D$112),"N/A")</f>
        <v>2.1000000000000001E-2</v>
      </c>
      <c r="F114" s="35">
        <f>IF('T1 MET'!D16&gt;0,ROUND('T1 MET'!D16/'T1 MET'!D39,$D$112),"N/A")</f>
        <v>1.2E-2</v>
      </c>
      <c r="G114" s="35" t="str">
        <f>IF('T1 MET'!E16&gt;0,ROUND('T1 MET'!E16/'T1 MET'!E39,$D$112),"N/A")</f>
        <v>N/A</v>
      </c>
      <c r="H114" s="35" t="str">
        <f>IF('T1 MET'!F16&gt;0,ROUND('T1 MET'!F16/'T1 MET'!F39,$D$112),"N/A")</f>
        <v>N/A</v>
      </c>
      <c r="I114" s="35" t="str">
        <f>IF('T1 MET'!G16&gt;0,ROUND('T1 MET'!G16/'T1 MET'!G39,$D$112),"N/A")</f>
        <v>N/A</v>
      </c>
      <c r="J114" s="35" t="str">
        <f>IF('T1 MET'!H16&gt;0,ROUND('T1 MET'!H16/'T1 MET'!H39,$D$112),"N/A")</f>
        <v>N/A</v>
      </c>
      <c r="K114" s="35" t="str">
        <f>IF('T1 MET'!I16&gt;0,ROUND('T1 MET'!I16/'T1 MET'!I39,$D$112),"N/A")</f>
        <v>N/A</v>
      </c>
      <c r="L114" s="35" t="str">
        <f>IF('T1 MET'!J16&gt;0,ROUND('T1 MET'!J16/'T1 MET'!J39,$D$112),"N/A")</f>
        <v>N/A</v>
      </c>
      <c r="M114" s="650" t="str">
        <f>IF('T1 MET'!K16&gt;0,ROUND('T1 MET'!K16/'T1 MET'!K39,$D$112),"N/A")</f>
        <v>N/A</v>
      </c>
      <c r="N114" s="35" t="str">
        <f>IF('T1 MET'!L16&gt;0,ROUND('T1 MET'!L16/'T1 MET'!L39,$D$112),"N/A")</f>
        <v>N/A</v>
      </c>
      <c r="O114" s="16"/>
      <c r="P114" s="35" t="str">
        <f>IF('T1 MET'!N16&gt;0,ROUND('T1 MET'!N16/'T1 MET'!N39,$D$112),"N/A")</f>
        <v>N/A</v>
      </c>
      <c r="Q114" s="35" t="str">
        <f>IF('T1 MET'!O16&gt;0,ROUND('T1 MET'!O16/'T1 MET'!O39,$D$112),"N/A")</f>
        <v>N/A</v>
      </c>
      <c r="R114" s="651" t="str">
        <f>IF('T1 MET'!P16&gt;0,ROUND('T1 MET'!P16/'T1 MET'!P39,$D$112),"N/A")</f>
        <v>N/A</v>
      </c>
      <c r="S114" s="3"/>
      <c r="T114" s="650" t="str">
        <f>IF('T1 MET'!R16&gt;0,ROUND('T1 MET'!R16/'T1 MET'!R39,$D$112),"N/A")</f>
        <v>N/A</v>
      </c>
      <c r="U114" s="35" t="str">
        <f>IF('T1 MET'!S16&gt;0,ROUND('T1 MET'!S16/'T1 MET'!S39,$D$112),"N/A")</f>
        <v>N/A</v>
      </c>
      <c r="V114" s="16"/>
      <c r="W114" s="35" t="str">
        <f>IF('T1 MET'!U16&gt;0,ROUND('T1 MET'!U16/'T1 MET'!U39,$D$112),"N/A")</f>
        <v>N/A</v>
      </c>
      <c r="Y114" s="659"/>
    </row>
    <row r="115" spans="1:25" s="40" customFormat="1" ht="15" customHeight="1">
      <c r="A115" s="11" t="s">
        <v>74</v>
      </c>
      <c r="B115" s="12" t="s">
        <v>75</v>
      </c>
      <c r="C115" s="36" t="s">
        <v>76</v>
      </c>
      <c r="D115" s="14">
        <v>2</v>
      </c>
      <c r="E115" s="15" t="b">
        <f>IF('T1 MET'!C16&gt;0,IF(ISERROR(ROUND(('T1 MET'!C16-('T1 MET'!C39*'T1 MET'!C43))/(('T1 MET'!C39*'T1 MET'!C42)-('T1 MET'!C39*'T1 MET'!C43)),$D$115)),"N/A",ROUND(('T1 MET'!C16-('T1 MET'!C39*'T1 MET'!C43))/(('T1 MET'!C39*'T1 MET'!C42)-('T1 MET'!C39*'T1 MET'!C43)),$D$115))=ROUND('T1 MET'!C44,$D$115),"N/A")</f>
        <v>1</v>
      </c>
      <c r="F115" s="15" t="b">
        <f>IF('T1 MET'!D16&gt;0,IF(ISERROR(ROUND(('T1 MET'!D16-('T1 MET'!D39*'T1 MET'!D43))/(('T1 MET'!D39*'T1 MET'!D42)-('T1 MET'!D39*'T1 MET'!D43)),$D$115)),"N/A",ROUND(('T1 MET'!D16-('T1 MET'!D39*'T1 MET'!D43))/(('T1 MET'!D39*'T1 MET'!D42)-('T1 MET'!D39*'T1 MET'!D43)),$D$115))=ROUND('T1 MET'!D44,$D$115),"N/A")</f>
        <v>0</v>
      </c>
      <c r="G115" s="15" t="str">
        <f>IF('T1 MET'!E16&gt;0,IF(ISERROR(ROUND(('T1 MET'!E16-('T1 MET'!E39*'T1 MET'!E43))/(('T1 MET'!E39*'T1 MET'!E42)-('T1 MET'!E39*'T1 MET'!E43)),$D$115)),"N/A",ROUND(('T1 MET'!E16-('T1 MET'!E39*'T1 MET'!E43))/(('T1 MET'!E39*'T1 MET'!E42)-('T1 MET'!E39*'T1 MET'!E43)),$D$115))=ROUND('T1 MET'!E44,$D$115),"N/A")</f>
        <v>N/A</v>
      </c>
      <c r="H115" s="15" t="str">
        <f>IF('T1 MET'!F16&gt;0,IF(ISERROR(ROUND(('T1 MET'!F16-('T1 MET'!F39*'T1 MET'!F43))/(('T1 MET'!F39*'T1 MET'!F42)-('T1 MET'!F39*'T1 MET'!F43)),$D$115)),"N/A",ROUND(('T1 MET'!F16-('T1 MET'!F39*'T1 MET'!F43))/(('T1 MET'!F39*'T1 MET'!F42)-('T1 MET'!F39*'T1 MET'!F43)),$D$115))=ROUND('T1 MET'!F44,$D$115),"N/A")</f>
        <v>N/A</v>
      </c>
      <c r="I115" s="15" t="str">
        <f>IF('T1 MET'!G16&gt;0,IF(ISERROR(ROUND(('T1 MET'!G16-('T1 MET'!G39*'T1 MET'!G43))/(('T1 MET'!G39*'T1 MET'!G42)-('T1 MET'!G39*'T1 MET'!G43)),$D$115)),"N/A",ROUND(('T1 MET'!G16-('T1 MET'!G39*'T1 MET'!G43))/(('T1 MET'!G39*'T1 MET'!G42)-('T1 MET'!G39*'T1 MET'!G43)),$D$115))=ROUND('T1 MET'!G44,$D$115),"N/A")</f>
        <v>N/A</v>
      </c>
      <c r="J115" s="15" t="str">
        <f>IF('T1 MET'!H16&gt;0,IF(ISERROR(ROUND(('T1 MET'!H16-('T1 MET'!H39*'T1 MET'!H43))/(('T1 MET'!H39*'T1 MET'!H42)-('T1 MET'!H39*'T1 MET'!H43)),$D$115)),"N/A",ROUND(('T1 MET'!H16-('T1 MET'!H39*'T1 MET'!H43))/(('T1 MET'!H39*'T1 MET'!H42)-('T1 MET'!H39*'T1 MET'!H43)),$D$115))=ROUND('T1 MET'!H44,$D$115),"N/A")</f>
        <v>N/A</v>
      </c>
      <c r="K115" s="15" t="str">
        <f>IF('T1 MET'!I16&gt;0,IF(ISERROR(ROUND(('T1 MET'!I16-('T1 MET'!I39*'T1 MET'!I43))/(('T1 MET'!I39*'T1 MET'!I42)-('T1 MET'!I39*'T1 MET'!I43)),$D$115)),"N/A",ROUND(('T1 MET'!I16-('T1 MET'!I39*'T1 MET'!I43))/(('T1 MET'!I39*'T1 MET'!I42)-('T1 MET'!I39*'T1 MET'!I43)),$D$115))=ROUND('T1 MET'!I44,$D$115),"N/A")</f>
        <v>N/A</v>
      </c>
      <c r="L115" s="15" t="str">
        <f>IF('T1 MET'!J16&gt;0,IF(ISERROR(ROUND(('T1 MET'!J16-('T1 MET'!J39*'T1 MET'!J43))/(('T1 MET'!J39*'T1 MET'!J42)-('T1 MET'!J39*'T1 MET'!J43)),$D$115)),"N/A",ROUND(('T1 MET'!J16-('T1 MET'!J39*'T1 MET'!J43))/(('T1 MET'!J39*'T1 MET'!J42)-('T1 MET'!J39*'T1 MET'!J43)),$D$115))=ROUND('T1 MET'!J44,$D$115),"N/A")</f>
        <v>N/A</v>
      </c>
      <c r="M115" s="633" t="str">
        <f>IF('T1 MET'!K16&gt;0,IF(ISERROR(ROUND(('T1 MET'!K16-('T1 MET'!K39*'T1 MET'!K43))/(('T1 MET'!K39*'T1 MET'!K42)-('T1 MET'!K39*'T1 MET'!K43)),$D$115)),"N/A",ROUND(('T1 MET'!K16-('T1 MET'!K39*'T1 MET'!K43))/(('T1 MET'!K39*'T1 MET'!K42)-('T1 MET'!K39*'T1 MET'!K43)),$D$115))=ROUND('T1 MET'!K44,$D$115),"N/A")</f>
        <v>N/A</v>
      </c>
      <c r="N115" s="15" t="str">
        <f>IF('T1 MET'!L16&gt;0,IF(ISERROR(ROUND(('T1 MET'!L16-('T1 MET'!L39*'T1 MET'!L43))/(('T1 MET'!L39*'T1 MET'!L42)-('T1 MET'!L39*'T1 MET'!L43)),$D$115)),"N/A",ROUND(('T1 MET'!L16-('T1 MET'!L39*'T1 MET'!L43))/(('T1 MET'!L39*'T1 MET'!L42)-('T1 MET'!L39*'T1 MET'!L43)),$D$115))=ROUND('T1 MET'!L44,$D$115),"N/A")</f>
        <v>N/A</v>
      </c>
      <c r="O115" s="16"/>
      <c r="P115" s="15" t="str">
        <f>IF('T1 MET'!N16&gt;0,IF(ISERROR(ROUND(('T1 MET'!N16-('T1 MET'!N39*'T1 MET'!N43))/(('T1 MET'!N39*'T1 MET'!N42)-('T1 MET'!N39*'T1 MET'!N43)),$D$115)),"N/A",ROUND(('T1 MET'!N16-('T1 MET'!N39*'T1 MET'!N43))/(('T1 MET'!N39*'T1 MET'!N42)-('T1 MET'!N39*'T1 MET'!N43)),$D$115))=ROUND('T1 MET'!N44,$D$115),"N/A")</f>
        <v>N/A</v>
      </c>
      <c r="Q115" s="15" t="str">
        <f>IF('T1 MET'!O16&gt;0,IF(ISERROR(ROUND(('T1 MET'!O16-('T1 MET'!O39*'T1 MET'!O43))/(('T1 MET'!O39*'T1 MET'!O42)-('T1 MET'!O39*'T1 MET'!O43)),$D$115)),"N/A",ROUND(('T1 MET'!O16-('T1 MET'!O39*'T1 MET'!O43))/(('T1 MET'!O39*'T1 MET'!O42)-('T1 MET'!O39*'T1 MET'!O43)),$D$115))=ROUND('T1 MET'!O44,$D$115),"N/A")</f>
        <v>N/A</v>
      </c>
      <c r="R115" s="634" t="str">
        <f>IF('T1 MET'!P16&gt;0,IF(ISERROR(ROUND(('T1 MET'!P16-('T1 MET'!P39*'T1 MET'!P43))/(('T1 MET'!P39*'T1 MET'!P42)-('T1 MET'!P39*'T1 MET'!P43)),$D$115)),"N/A",ROUND(('T1 MET'!P16-('T1 MET'!P39*'T1 MET'!P43))/(('T1 MET'!P39*'T1 MET'!P42)-('T1 MET'!P39*'T1 MET'!P43)),$D$115))=ROUND('T1 MET'!P44,$D$115),"N/A")</f>
        <v>N/A</v>
      </c>
      <c r="S115" s="3"/>
      <c r="T115" s="633" t="str">
        <f>IF('T1 MET'!R16&gt;0,IF(ISERROR(ROUND(('T1 MET'!R16-('T1 MET'!R39*'T1 MET'!R43))/(('T1 MET'!R39*'T1 MET'!R42)-('T1 MET'!R39*'T1 MET'!R43)),$D$115)),"N/A",ROUND(('T1 MET'!R16-('T1 MET'!R39*'T1 MET'!R43))/(('T1 MET'!R39*'T1 MET'!R42)-('T1 MET'!R39*'T1 MET'!R43)),$D$115))=ROUND('T1 MET'!R44,$D$115),"N/A")</f>
        <v>N/A</v>
      </c>
      <c r="U115" s="15" t="str">
        <f>IF('T1 MET'!S16&gt;0,IF(ISERROR(ROUND(('T1 MET'!S16-('T1 MET'!S39*'T1 MET'!S43))/(('T1 MET'!S39*'T1 MET'!S42)-('T1 MET'!S39*'T1 MET'!S43)),$D$115)),"N/A",ROUND(('T1 MET'!S16-('T1 MET'!S39*'T1 MET'!S43))/(('T1 MET'!S39*'T1 MET'!S42)-('T1 MET'!S39*'T1 MET'!S43)),$D$115))=ROUND('T1 MET'!S44,$D$115),"N/A")</f>
        <v>N/A</v>
      </c>
      <c r="V115" s="16"/>
      <c r="W115" s="15" t="str">
        <f>IF('T1 MET'!U16&gt;0,IF(ISERROR(ROUND(('T1 MET'!U16-('T1 MET'!U39*'T1 MET'!U43))/(('T1 MET'!U39*'T1 MET'!U42)-('T1 MET'!U39*'T1 MET'!U43)),$D$115)),"N/A",ROUND(('T1 MET'!U16-('T1 MET'!U39*'T1 MET'!U43))/(('T1 MET'!U39*'T1 MET'!U42)-('T1 MET'!U39*'T1 MET'!U43)),$D$115))=ROUND('T1 MET'!U44,$D$115),"N/A")</f>
        <v>N/A</v>
      </c>
      <c r="Y115" s="659"/>
    </row>
    <row r="116" spans="1:25" s="40" customFormat="1" ht="15" customHeight="1" outlineLevel="1">
      <c r="A116" s="17"/>
      <c r="B116" s="18"/>
      <c r="C116" s="37" t="s">
        <v>77</v>
      </c>
      <c r="D116" s="23"/>
      <c r="E116" s="38">
        <f>IF(ISERROR(ROUND(('T1 MET'!C16-('T1 MET'!C39*'T1 MET'!C43))/(('T1 MET'!C39*'T1 MET'!C42)-('T1 MET'!C39*'T1 MET'!C43)),$D$115)),"N/A",ROUND(('T1 MET'!C16-('T1 MET'!C39*'T1 MET'!C43))/(('T1 MET'!C39*'T1 MET'!C42)-('T1 MET'!C39*'T1 MET'!C43)),$D$115))</f>
        <v>0.05</v>
      </c>
      <c r="F116" s="38">
        <f>IF(ISERROR(ROUND(('T1 MET'!D16-('T1 MET'!D39*'T1 MET'!D43))/(('T1 MET'!D39*'T1 MET'!D42)-('T1 MET'!D39*'T1 MET'!D43)),$D$115)),"N/A",ROUND(('T1 MET'!D16-('T1 MET'!D39*'T1 MET'!D43))/(('T1 MET'!D39*'T1 MET'!D42)-('T1 MET'!D39*'T1 MET'!D43)),$D$115))</f>
        <v>-0.18</v>
      </c>
      <c r="G116" s="38" t="str">
        <f>IF(ISERROR(ROUND(('T1 MET'!E16-('T1 MET'!E39*'T1 MET'!E43))/(('T1 MET'!E39*'T1 MET'!E42)-('T1 MET'!E39*'T1 MET'!E43)),$D$115)),"N/A",ROUND(('T1 MET'!E16-('T1 MET'!E39*'T1 MET'!E43))/(('T1 MET'!E39*'T1 MET'!E42)-('T1 MET'!E39*'T1 MET'!E43)),$D$115))</f>
        <v>N/A</v>
      </c>
      <c r="H116" s="38" t="str">
        <f>IF(ISERROR(ROUND(('T1 MET'!F16-('T1 MET'!F39*'T1 MET'!F43))/(('T1 MET'!F39*'T1 MET'!F42)-('T1 MET'!F39*'T1 MET'!F43)),$D$115)),"N/A",ROUND(('T1 MET'!F16-('T1 MET'!F39*'T1 MET'!F43))/(('T1 MET'!F39*'T1 MET'!F42)-('T1 MET'!F39*'T1 MET'!F43)),$D$115))</f>
        <v>N/A</v>
      </c>
      <c r="I116" s="38" t="str">
        <f>IF(ISERROR(ROUND(('T1 MET'!G16-('T1 MET'!G39*'T1 MET'!G43))/(('T1 MET'!G39*'T1 MET'!G42)-('T1 MET'!G39*'T1 MET'!G43)),$D$115)),"N/A",ROUND(('T1 MET'!G16-('T1 MET'!G39*'T1 MET'!G43))/(('T1 MET'!G39*'T1 MET'!G42)-('T1 MET'!G39*'T1 MET'!G43)),$D$115))</f>
        <v>N/A</v>
      </c>
      <c r="J116" s="38" t="str">
        <f>IF(ISERROR(ROUND(('T1 MET'!H16-('T1 MET'!H39*'T1 MET'!H43))/(('T1 MET'!H39*'T1 MET'!H42)-('T1 MET'!H39*'T1 MET'!H43)),$D$115)),"N/A",ROUND(('T1 MET'!H16-('T1 MET'!H39*'T1 MET'!H43))/(('T1 MET'!H39*'T1 MET'!H42)-('T1 MET'!H39*'T1 MET'!H43)),$D$115))</f>
        <v>N/A</v>
      </c>
      <c r="K116" s="38" t="str">
        <f>IF(ISERROR(ROUND(('T1 MET'!I16-('T1 MET'!I39*'T1 MET'!I43))/(('T1 MET'!I39*'T1 MET'!I42)-('T1 MET'!I39*'T1 MET'!I43)),$D$115)),"N/A",ROUND(('T1 MET'!I16-('T1 MET'!I39*'T1 MET'!I43))/(('T1 MET'!I39*'T1 MET'!I42)-('T1 MET'!I39*'T1 MET'!I43)),$D$115))</f>
        <v>N/A</v>
      </c>
      <c r="L116" s="38" t="str">
        <f>IF(ISERROR(ROUND(('T1 MET'!J16-('T1 MET'!J39*'T1 MET'!J43))/(('T1 MET'!J39*'T1 MET'!J42)-('T1 MET'!J39*'T1 MET'!J43)),$D$115)),"N/A",ROUND(('T1 MET'!J16-('T1 MET'!J39*'T1 MET'!J43))/(('T1 MET'!J39*'T1 MET'!J42)-('T1 MET'!J39*'T1 MET'!J43)),$D$115))</f>
        <v>N/A</v>
      </c>
      <c r="M116" s="652" t="str">
        <f>IF(ISERROR(ROUND(('T1 MET'!K16-('T1 MET'!K39*'T1 MET'!K43))/(('T1 MET'!K39*'T1 MET'!K42)-('T1 MET'!K39*'T1 MET'!K43)),$D$115)),"N/A",ROUND(('T1 MET'!K16-('T1 MET'!K39*'T1 MET'!K43))/(('T1 MET'!K39*'T1 MET'!K42)-('T1 MET'!K39*'T1 MET'!K43)),$D$115))</f>
        <v>N/A</v>
      </c>
      <c r="N116" s="653" t="str">
        <f>IF(ISERROR(ROUND(('T1 MET'!L16-('T1 MET'!L39*'T1 MET'!L43))/(('T1 MET'!L39*'T1 MET'!L42)-('T1 MET'!L39*'T1 MET'!L43)),$D$115)),"N/A",ROUND(('T1 MET'!L16-('T1 MET'!L39*'T1 MET'!L43))/(('T1 MET'!L39*'T1 MET'!L42)-('T1 MET'!L39*'T1 MET'!L43)),$D$115))</f>
        <v>N/A</v>
      </c>
      <c r="O116" s="16"/>
      <c r="P116" s="653" t="str">
        <f>IF(ISERROR(ROUND(('T1 MET'!N16-('T1 MET'!N39*'T1 MET'!N43))/(('T1 MET'!N39*'T1 MET'!N42)-('T1 MET'!N39*'T1 MET'!N43)),$D$115)),"N/A",ROUND(('T1 MET'!N16-('T1 MET'!N39*'T1 MET'!N43))/(('T1 MET'!N39*'T1 MET'!N42)-('T1 MET'!N39*'T1 MET'!N43)),$D$115))</f>
        <v>N/A</v>
      </c>
      <c r="Q116" s="653" t="str">
        <f>IF(ISERROR(ROUND(('T1 MET'!O16-('T1 MET'!O39*'T1 MET'!O43))/(('T1 MET'!O39*'T1 MET'!O42)-('T1 MET'!O39*'T1 MET'!O43)),$D$115)),"N/A",ROUND(('T1 MET'!O16-('T1 MET'!O39*'T1 MET'!O43))/(('T1 MET'!O39*'T1 MET'!O42)-('T1 MET'!O39*'T1 MET'!O43)),$D$115))</f>
        <v>N/A</v>
      </c>
      <c r="R116" s="654" t="str">
        <f>IF(ISERROR(ROUND(('T1 MET'!P16-('T1 MET'!P39*'T1 MET'!P43))/(('T1 MET'!P39*'T1 MET'!P42)-('T1 MET'!P39*'T1 MET'!P43)),$D$115)),"N/A",ROUND(('T1 MET'!P16-('T1 MET'!P39*'T1 MET'!P43))/(('T1 MET'!P39*'T1 MET'!P42)-('T1 MET'!P39*'T1 MET'!P43)),$D$115))</f>
        <v>N/A</v>
      </c>
      <c r="S116" s="3"/>
      <c r="T116" s="652" t="str">
        <f>IF(ISERROR(ROUND(('T1 MET'!R16-('T1 MET'!R39*'T1 MET'!R43))/(('T1 MET'!R39*'T1 MET'!R42)-('T1 MET'!R39*'T1 MET'!R43)),$D$115)),"N/A",ROUND(('T1 MET'!R16-('T1 MET'!R39*'T1 MET'!R43))/(('T1 MET'!R39*'T1 MET'!R42)-('T1 MET'!R39*'T1 MET'!R43)),$D$115))</f>
        <v>N/A</v>
      </c>
      <c r="U116" s="653" t="str">
        <f>IF(ISERROR(ROUND(('T1 MET'!S16-('T1 MET'!S39*'T1 MET'!S43))/(('T1 MET'!S39*'T1 MET'!S42)-('T1 MET'!S39*'T1 MET'!S43)),$D$115)),"N/A",ROUND(('T1 MET'!S16-('T1 MET'!S39*'T1 MET'!S43))/(('T1 MET'!S39*'T1 MET'!S42)-('T1 MET'!S39*'T1 MET'!S43)),$D$115))</f>
        <v>N/A</v>
      </c>
      <c r="V116" s="16"/>
      <c r="W116" s="653" t="str">
        <f>IF(ISERROR(ROUND(('T1 MET'!U16-('T1 MET'!U39*'T1 MET'!U43))/(('T1 MET'!U39*'T1 MET'!U42)-('T1 MET'!U39*'T1 MET'!U43)),$D$115)),"N/A",ROUND(('T1 MET'!U16-('T1 MET'!U39*'T1 MET'!U43))/(('T1 MET'!U39*'T1 MET'!U42)-('T1 MET'!U39*'T1 MET'!U43)),$D$115))</f>
        <v>N/A</v>
      </c>
      <c r="Y116" s="659"/>
    </row>
    <row r="117" spans="1:25" s="40" customFormat="1" ht="15" customHeight="1" outlineLevel="1">
      <c r="A117" s="17"/>
      <c r="B117" s="18"/>
      <c r="C117" s="37" t="s">
        <v>78</v>
      </c>
      <c r="D117" s="23"/>
      <c r="E117" s="39">
        <f>ROUND('T1 MET'!C44,$D$115)</f>
        <v>0.05</v>
      </c>
      <c r="F117" s="39">
        <f>ROUND('T1 MET'!D44,$D$115)</f>
        <v>0.05</v>
      </c>
      <c r="G117" s="39">
        <f>ROUND('T1 MET'!E44,$D$115)</f>
        <v>1</v>
      </c>
      <c r="H117" s="39">
        <f>ROUND('T1 MET'!F44,$D$115)</f>
        <v>1</v>
      </c>
      <c r="I117" s="39">
        <f>ROUND('T1 MET'!G44,$D$115)</f>
        <v>1</v>
      </c>
      <c r="J117" s="39">
        <f>ROUND('T1 MET'!H44,$D$115)</f>
        <v>1</v>
      </c>
      <c r="K117" s="39">
        <f>ROUND('T1 MET'!I44,$D$115)</f>
        <v>1</v>
      </c>
      <c r="L117" s="39">
        <f>ROUND('T1 MET'!J44,$D$115)</f>
        <v>1</v>
      </c>
      <c r="M117" s="655">
        <f>ROUND('T1 MET'!K44,$D$115)</f>
        <v>0</v>
      </c>
      <c r="N117" s="39">
        <f>ROUND('T1 MET'!L44,$D$115)</f>
        <v>0</v>
      </c>
      <c r="O117" s="16"/>
      <c r="P117" s="39">
        <f>ROUND('T1 MET'!N44,$D$115)</f>
        <v>0</v>
      </c>
      <c r="Q117" s="39">
        <f>ROUND('T1 MET'!O44,$D$115)</f>
        <v>0</v>
      </c>
      <c r="R117" s="656">
        <f>ROUND('T1 MET'!P44,$D$115)</f>
        <v>0</v>
      </c>
      <c r="S117" s="3"/>
      <c r="T117" s="655">
        <f>ROUND('T1 MET'!R44,$D$115)</f>
        <v>0</v>
      </c>
      <c r="U117" s="39">
        <f>ROUND('T1 MET'!S44,$D$115)</f>
        <v>0</v>
      </c>
      <c r="V117" s="16"/>
      <c r="W117" s="39">
        <f>ROUND('T1 MET'!U44,$D$115)</f>
        <v>0</v>
      </c>
      <c r="Y117" s="659"/>
    </row>
    <row r="118" spans="1:25" s="40" customFormat="1" ht="15" customHeight="1">
      <c r="A118" s="11" t="s">
        <v>79</v>
      </c>
      <c r="B118" s="12" t="s">
        <v>80</v>
      </c>
      <c r="C118" s="13" t="s">
        <v>81</v>
      </c>
      <c r="D118" s="14">
        <v>3</v>
      </c>
      <c r="E118" s="15" t="b">
        <f>ROUND(SUM('T1 MET'!C36:C38),$D$118)=ROUND('T1 MET'!C39,$D$118)</f>
        <v>1</v>
      </c>
      <c r="F118" s="15" t="b">
        <f>ROUND(SUM('T1 MET'!D36:D38),$D$118)=ROUND('T1 MET'!D39,$D$118)</f>
        <v>1</v>
      </c>
      <c r="G118" s="15" t="b">
        <f>ROUND(SUM('T1 MET'!E36:E38),$D$118)=ROUND('T1 MET'!E39,$D$118)</f>
        <v>1</v>
      </c>
      <c r="H118" s="15" t="b">
        <f>ROUND(SUM('T1 MET'!F36:F38),$D$118)=ROUND('T1 MET'!F39,$D$118)</f>
        <v>1</v>
      </c>
      <c r="I118" s="15" t="b">
        <f>ROUND(SUM('T1 MET'!G36:G38),$D$118)=ROUND('T1 MET'!G39,$D$118)</f>
        <v>1</v>
      </c>
      <c r="J118" s="15" t="b">
        <f>ROUND(SUM('T1 MET'!H36:H38),$D$118)=ROUND('T1 MET'!H39,$D$118)</f>
        <v>1</v>
      </c>
      <c r="K118" s="15" t="b">
        <f>ROUND(SUM('T1 MET'!I36:I38),$D$118)=ROUND('T1 MET'!I39,$D$118)</f>
        <v>1</v>
      </c>
      <c r="L118" s="15" t="b">
        <f>ROUND(SUM('T1 MET'!J36:J38),$D$118)=ROUND('T1 MET'!J39,$D$118)</f>
        <v>1</v>
      </c>
      <c r="M118" s="633" t="b">
        <f>ROUND(SUM('T1 MET'!K36:K38),$D$118)=ROUND('T1 MET'!K39,$D$118)</f>
        <v>1</v>
      </c>
      <c r="N118" s="15" t="b">
        <f>ROUND(SUM('T1 MET'!L36:L38),$D$118)=ROUND('T1 MET'!L39,$D$118)</f>
        <v>1</v>
      </c>
      <c r="O118" s="16"/>
      <c r="P118" s="15" t="b">
        <f>ROUND(SUM('T1 MET'!N36:N38),$D$118)=ROUND('T1 MET'!N39,$D$118)</f>
        <v>1</v>
      </c>
      <c r="Q118" s="15" t="b">
        <f>ROUND(SUM('T1 MET'!O36:O38),$D$118)=ROUND('T1 MET'!O39,$D$118)</f>
        <v>1</v>
      </c>
      <c r="R118" s="634" t="b">
        <f>ROUND(SUM('T1 MET'!P36:P38),$D$118)=ROUND('T1 MET'!P39,$D$118)</f>
        <v>1</v>
      </c>
      <c r="S118" s="3"/>
      <c r="T118" s="633" t="b">
        <f>ROUND(SUM('T1 MET'!R36:R38),$D$118)=ROUND('T1 MET'!R39,$D$118)</f>
        <v>1</v>
      </c>
      <c r="U118" s="15" t="b">
        <f>ROUND(SUM('T1 MET'!S36:S38),$D$118)=ROUND('T1 MET'!S39,$D$118)</f>
        <v>1</v>
      </c>
      <c r="V118" s="16"/>
      <c r="W118" s="15" t="b">
        <f>ROUND(SUM('T1 MET'!U36:U38),$D$118)=ROUND('T1 MET'!U39,$D$118)</f>
        <v>1</v>
      </c>
      <c r="Y118" s="659"/>
    </row>
    <row r="119" spans="1:25" s="40" customFormat="1" ht="15" customHeight="1" outlineLevel="1">
      <c r="A119" s="17"/>
      <c r="B119" s="18"/>
      <c r="C119" s="19" t="s">
        <v>82</v>
      </c>
      <c r="D119" s="23"/>
      <c r="E119" s="412">
        <f>ROUND(SUM('T1 MET'!C36:C38),$D$118)</f>
        <v>572</v>
      </c>
      <c r="F119" s="412">
        <f>ROUND(SUM('T1 MET'!D36:D38),$D$118)</f>
        <v>167</v>
      </c>
      <c r="G119" s="412">
        <f>ROUND(SUM('T1 MET'!E36:E38),$D$118)</f>
        <v>0</v>
      </c>
      <c r="H119" s="412">
        <f>ROUND(SUM('T1 MET'!F36:F38),$D$118)</f>
        <v>0</v>
      </c>
      <c r="I119" s="412">
        <f>ROUND(SUM('T1 MET'!G36:G38),$D$118)</f>
        <v>0</v>
      </c>
      <c r="J119" s="412">
        <f>ROUND(SUM('T1 MET'!H36:H38),$D$118)</f>
        <v>0</v>
      </c>
      <c r="K119" s="412">
        <f>ROUND(SUM('T1 MET'!I36:I38),$D$118)</f>
        <v>0</v>
      </c>
      <c r="L119" s="412">
        <f>ROUND(SUM('T1 MET'!J36:J38),$D$118)</f>
        <v>0</v>
      </c>
      <c r="M119" s="636">
        <f>ROUND(SUM('T1 MET'!K36:K38),$D$118)</f>
        <v>0</v>
      </c>
      <c r="N119" s="412">
        <f>ROUND(SUM('T1 MET'!L36:L38),$D$118)</f>
        <v>0</v>
      </c>
      <c r="O119" s="16"/>
      <c r="P119" s="412">
        <f>ROUND(SUM('T1 MET'!N36:N38),$D$118)</f>
        <v>0</v>
      </c>
      <c r="Q119" s="412">
        <f>ROUND(SUM('T1 MET'!O36:O38),$D$118)</f>
        <v>0</v>
      </c>
      <c r="R119" s="637">
        <f>ROUND(SUM('T1 MET'!P36:P38),$D$118)</f>
        <v>0</v>
      </c>
      <c r="S119" s="3"/>
      <c r="T119" s="636">
        <f>ROUND(SUM('T1 MET'!R36:R38),$D$118)</f>
        <v>0</v>
      </c>
      <c r="U119" s="412">
        <f>ROUND(SUM('T1 MET'!S36:S38),$D$118)</f>
        <v>0</v>
      </c>
      <c r="V119" s="16"/>
      <c r="W119" s="412">
        <f>ROUND(SUM('T1 MET'!U36:U38),$D$118)</f>
        <v>0</v>
      </c>
      <c r="Y119" s="659"/>
    </row>
    <row r="120" spans="1:25" s="40" customFormat="1" ht="15" customHeight="1" outlineLevel="1">
      <c r="A120" s="17"/>
      <c r="B120" s="18"/>
      <c r="C120" s="19" t="s">
        <v>83</v>
      </c>
      <c r="D120" s="23"/>
      <c r="E120" s="412">
        <f>ROUND('T1 MET'!C39,$D$118)</f>
        <v>572</v>
      </c>
      <c r="F120" s="412">
        <f>ROUND('T1 MET'!D39,$D$118)</f>
        <v>167</v>
      </c>
      <c r="G120" s="412">
        <f>ROUND('T1 MET'!E39,$D$118)</f>
        <v>0</v>
      </c>
      <c r="H120" s="412">
        <f>ROUND('T1 MET'!F39,$D$118)</f>
        <v>0</v>
      </c>
      <c r="I120" s="412">
        <f>ROUND('T1 MET'!G39,$D$118)</f>
        <v>0</v>
      </c>
      <c r="J120" s="412">
        <f>ROUND('T1 MET'!H39,$D$118)</f>
        <v>0</v>
      </c>
      <c r="K120" s="412">
        <f>ROUND('T1 MET'!I39,$D$118)</f>
        <v>0</v>
      </c>
      <c r="L120" s="412">
        <f>ROUND('T1 MET'!J39,$D$118)</f>
        <v>0</v>
      </c>
      <c r="M120" s="636">
        <f>ROUND('T1 MET'!K39,$D$118)</f>
        <v>0</v>
      </c>
      <c r="N120" s="412">
        <f>ROUND('T1 MET'!L39,$D$118)</f>
        <v>0</v>
      </c>
      <c r="O120" s="16"/>
      <c r="P120" s="412">
        <f>ROUND('T1 MET'!N39,$D$118)</f>
        <v>0</v>
      </c>
      <c r="Q120" s="412">
        <f>ROUND('T1 MET'!O39,$D$118)</f>
        <v>0</v>
      </c>
      <c r="R120" s="637">
        <f>ROUND('T1 MET'!P39,$D$118)</f>
        <v>0</v>
      </c>
      <c r="S120" s="3"/>
      <c r="T120" s="636">
        <f>ROUND('T1 MET'!R39,$D$118)</f>
        <v>0</v>
      </c>
      <c r="U120" s="412">
        <f>ROUND('T1 MET'!S39,$D$118)</f>
        <v>0</v>
      </c>
      <c r="V120" s="16"/>
      <c r="W120" s="412">
        <f>ROUND('T1 MET'!U39,$D$118)</f>
        <v>0</v>
      </c>
      <c r="Y120" s="659"/>
    </row>
    <row r="121" spans="1:25" s="40" customFormat="1" ht="15" customHeight="1">
      <c r="A121" s="11" t="s">
        <v>84</v>
      </c>
      <c r="B121" s="12" t="s">
        <v>80</v>
      </c>
      <c r="C121" s="36" t="s">
        <v>85</v>
      </c>
      <c r="D121" s="14">
        <v>3</v>
      </c>
      <c r="E121" s="15" t="b">
        <f>IF(ROUND('T1 MET'!C39,$D$121)=0,ROUND('T1 MET'!C16,$D$121)=0,TRUE)</f>
        <v>1</v>
      </c>
      <c r="F121" s="15" t="b">
        <f>IF(ROUND('T1 MET'!D39,$D$121)=0,ROUND('T1 MET'!D16,$D$121)=0,TRUE)</f>
        <v>1</v>
      </c>
      <c r="G121" s="15" t="b">
        <f>IF(ROUND('T1 MET'!E39,$D$121)=0,ROUND('T1 MET'!E16,$D$121)=0,TRUE)</f>
        <v>1</v>
      </c>
      <c r="H121" s="15" t="b">
        <f>IF(ROUND('T1 MET'!F39,$D$121)=0,ROUND('T1 MET'!F16,$D$121)=0,TRUE)</f>
        <v>1</v>
      </c>
      <c r="I121" s="15" t="b">
        <f>IF(ROUND('T1 MET'!G39,$D$121)=0,ROUND('T1 MET'!G16,$D$121)=0,TRUE)</f>
        <v>1</v>
      </c>
      <c r="J121" s="15" t="b">
        <f>IF(ROUND('T1 MET'!H39,$D$121)=0,ROUND('T1 MET'!H16,$D$121)=0,TRUE)</f>
        <v>1</v>
      </c>
      <c r="K121" s="15" t="b">
        <f>IF(ROUND('T1 MET'!I39,$D$121)=0,ROUND('T1 MET'!I16,$D$121)=0,TRUE)</f>
        <v>1</v>
      </c>
      <c r="L121" s="15" t="b">
        <f>IF(ROUND('T1 MET'!J39,$D$121)=0,ROUND('T1 MET'!J16,$D$121)=0,TRUE)</f>
        <v>1</v>
      </c>
      <c r="M121" s="633" t="b">
        <f>IF(ROUND('T1 MET'!K39,$D$121)=0,ROUND('T1 MET'!K16,$D$121)=0,TRUE)</f>
        <v>1</v>
      </c>
      <c r="N121" s="15" t="b">
        <f>IF(ROUND('T1 MET'!L39,$D$121)=0,ROUND('T1 MET'!L16,$D$121)=0,TRUE)</f>
        <v>1</v>
      </c>
      <c r="O121" s="16"/>
      <c r="P121" s="15" t="b">
        <f>IF(ROUND('T1 MET'!N39,$D$121)=0,ROUND('T1 MET'!N16,$D$121)=0,TRUE)</f>
        <v>1</v>
      </c>
      <c r="Q121" s="15" t="b">
        <f>IF(ROUND('T1 MET'!O39,$D$121)=0,ROUND('T1 MET'!O16,$D$121)=0,TRUE)</f>
        <v>1</v>
      </c>
      <c r="R121" s="634" t="b">
        <f>IF(ROUND('T1 MET'!P39,$D$121)=0,ROUND('T1 MET'!P16,$D$121)=0,TRUE)</f>
        <v>1</v>
      </c>
      <c r="S121" s="3"/>
      <c r="T121" s="633" t="b">
        <f>IF(ROUND('T1 MET'!R39,$D$121)=0,ROUND('T1 MET'!R16,$D$121)=0,TRUE)</f>
        <v>1</v>
      </c>
      <c r="U121" s="15" t="b">
        <f>IF(ROUND('T1 MET'!S39,$D$121)=0,ROUND('T1 MET'!S16,$D$121)=0,TRUE)</f>
        <v>1</v>
      </c>
      <c r="V121" s="16"/>
      <c r="W121" s="15" t="b">
        <f>IF(ROUND('T1 MET'!U39,$D$121)=0,ROUND('T1 MET'!U16,$D$121)=0,TRUE)</f>
        <v>1</v>
      </c>
      <c r="Y121" s="659"/>
    </row>
    <row r="122" spans="1:25" s="40" customFormat="1" ht="15" customHeight="1" outlineLevel="1">
      <c r="A122" s="17"/>
      <c r="B122" s="18"/>
      <c r="C122" s="19" t="s">
        <v>83</v>
      </c>
      <c r="D122" s="23"/>
      <c r="E122" s="412">
        <f>ROUND('T1 MET'!C39,$D$121)</f>
        <v>572</v>
      </c>
      <c r="F122" s="412">
        <f>ROUND('T1 MET'!D39,$D$121)</f>
        <v>167</v>
      </c>
      <c r="G122" s="412">
        <f>ROUND('T1 MET'!E39,$D$121)</f>
        <v>0</v>
      </c>
      <c r="H122" s="412">
        <f>ROUND('T1 MET'!F39,$D$121)</f>
        <v>0</v>
      </c>
      <c r="I122" s="412">
        <f>ROUND('T1 MET'!G39,$D$121)</f>
        <v>0</v>
      </c>
      <c r="J122" s="412">
        <f>ROUND('T1 MET'!H39,$D$121)</f>
        <v>0</v>
      </c>
      <c r="K122" s="412">
        <f>ROUND('T1 MET'!I39,$D$121)</f>
        <v>0</v>
      </c>
      <c r="L122" s="412">
        <f>ROUND('T1 MET'!J39,$D$121)</f>
        <v>0</v>
      </c>
      <c r="M122" s="636">
        <f>ROUND('T1 MET'!K39,$D$121)</f>
        <v>0</v>
      </c>
      <c r="N122" s="412">
        <f>ROUND('T1 MET'!L39,$D$121)</f>
        <v>0</v>
      </c>
      <c r="O122" s="16"/>
      <c r="P122" s="412">
        <f>ROUND('T1 MET'!N39,$D$121)</f>
        <v>0</v>
      </c>
      <c r="Q122" s="412">
        <f>ROUND('T1 MET'!O39,$D$121)</f>
        <v>0</v>
      </c>
      <c r="R122" s="637">
        <f>ROUND('T1 MET'!P39,$D$121)</f>
        <v>0</v>
      </c>
      <c r="S122" s="3"/>
      <c r="T122" s="636">
        <f>ROUND('T1 MET'!R39,$D$121)</f>
        <v>0</v>
      </c>
      <c r="U122" s="412">
        <f>ROUND('T1 MET'!S39,$D$121)</f>
        <v>0</v>
      </c>
      <c r="V122" s="16"/>
      <c r="W122" s="412">
        <f>ROUND('T1 MET'!U39,$D$121)</f>
        <v>0</v>
      </c>
      <c r="Y122" s="659"/>
    </row>
    <row r="123" spans="1:25" s="40" customFormat="1" ht="15" customHeight="1" outlineLevel="1">
      <c r="A123" s="17"/>
      <c r="B123" s="18"/>
      <c r="C123" s="19" t="s">
        <v>86</v>
      </c>
      <c r="D123" s="23"/>
      <c r="E123" s="412">
        <f>ROUND('T1 MET'!C16,$D$121)</f>
        <v>12</v>
      </c>
      <c r="F123" s="412">
        <f>ROUND('T1 MET'!D16,$D$121)</f>
        <v>2</v>
      </c>
      <c r="G123" s="412">
        <f>ROUND('T1 MET'!E16,$D$121)</f>
        <v>0</v>
      </c>
      <c r="H123" s="412">
        <f>ROUND('T1 MET'!F16,$D$121)</f>
        <v>0</v>
      </c>
      <c r="I123" s="412">
        <f>ROUND('T1 MET'!G16,$D$121)</f>
        <v>0</v>
      </c>
      <c r="J123" s="412">
        <f>ROUND('T1 MET'!H16,$D$121)</f>
        <v>0</v>
      </c>
      <c r="K123" s="412">
        <f>ROUND('T1 MET'!I16,$D$121)</f>
        <v>0</v>
      </c>
      <c r="L123" s="412">
        <f>ROUND('T1 MET'!J16,$D$121)</f>
        <v>0</v>
      </c>
      <c r="M123" s="636">
        <f>ROUND('T1 MET'!K16,$D$121)</f>
        <v>0</v>
      </c>
      <c r="N123" s="412">
        <f>ROUND('T1 MET'!L16,$D$121)</f>
        <v>0</v>
      </c>
      <c r="O123" s="16"/>
      <c r="P123" s="412">
        <f>ROUND('T1 MET'!N16,$D$121)</f>
        <v>0</v>
      </c>
      <c r="Q123" s="412">
        <f>ROUND('T1 MET'!O16,$D$121)</f>
        <v>0</v>
      </c>
      <c r="R123" s="637">
        <f>ROUND('T1 MET'!P16,$D$121)</f>
        <v>0</v>
      </c>
      <c r="S123" s="3"/>
      <c r="T123" s="636">
        <f>ROUND('T1 MET'!R16,$D$121)</f>
        <v>0</v>
      </c>
      <c r="U123" s="412">
        <f>ROUND('T1 MET'!S16,$D$121)</f>
        <v>0</v>
      </c>
      <c r="V123" s="16"/>
      <c r="W123" s="412">
        <f>ROUND('T1 MET'!U16,$D$121)</f>
        <v>0</v>
      </c>
      <c r="Y123" s="659"/>
    </row>
    <row r="124" spans="1:25" s="16" customFormat="1" ht="15" customHeight="1">
      <c r="A124" s="11" t="s">
        <v>358</v>
      </c>
      <c r="B124" s="413" t="s">
        <v>359</v>
      </c>
      <c r="C124" s="414" t="s">
        <v>360</v>
      </c>
      <c r="D124" s="415">
        <v>3</v>
      </c>
      <c r="M124" s="633" t="str">
        <f>IF('T1 MET'!K15=0,"N/A",ROUND('T1 MET'!K50,$D$124)=ROUND('T1 MET'!K15,$D$124))</f>
        <v>N/A</v>
      </c>
      <c r="N124" s="15" t="str">
        <f>IF('T1 MET'!L15=0,"N/A",ROUND('T1 MET'!L50,$D$124)=ROUND('T1 MET'!L15,$D$124))</f>
        <v>N/A</v>
      </c>
      <c r="O124" s="15" t="str">
        <f>IF('T1 MET'!K15+'T1 MET'!L15=0,"N/A",ROUND('T1 MET'!K50+'T1 MET'!L50,$D$124)=ROUND('T1 MET'!K15+'T1 MET'!L15,$D$124))</f>
        <v>N/A</v>
      </c>
      <c r="P124" s="15" t="str">
        <f>IF('T1 MET'!N15=0,"N/A",ROUND('T1 MET'!N50,$D$124)=ROUND('T1 MET'!N15,$D$124))</f>
        <v>N/A</v>
      </c>
      <c r="Q124" s="15" t="str">
        <f>IF('T1 MET'!O15=0,"N/A",ROUND('T1 MET'!O50,$D$124)=ROUND('T1 MET'!O15,$D$124))</f>
        <v>N/A</v>
      </c>
      <c r="R124" s="634" t="str">
        <f>IF('T1 MET'!P15=0,"N/A",ROUND('T1 MET'!P50,$D$124)=ROUND('T1 MET'!P15,$D$124))</f>
        <v>N/A</v>
      </c>
      <c r="S124" s="3"/>
      <c r="T124" s="633" t="str">
        <f>IF('T1 MET'!R15=0,"N/A",ROUND('T1 MET'!R50,$D$124)=ROUND('T1 MET'!R15,$D$124))</f>
        <v>N/A</v>
      </c>
      <c r="U124" s="15" t="str">
        <f>IF('T1 MET'!S15=0,"N/A",ROUND('T1 MET'!S50,$D$124)=ROUND('T1 MET'!S15,$D$124))</f>
        <v>N/A</v>
      </c>
      <c r="V124" s="15" t="str">
        <f>IF('T1 MET'!R15+'T1 MET'!S15=0,"N/A",ROUND('T1 MET'!R50+'T1 MET'!S50,$D$124)=ROUND('T1 MET'!R15+'T1 MET'!S15,$D$124))</f>
        <v>N/A</v>
      </c>
      <c r="W124" s="15" t="str">
        <f>IF('T1 MET'!U15=0,"N/A",ROUND('T1 MET'!U50,$D$124)=ROUND('T1 MET'!U15,$D$124))</f>
        <v>N/A</v>
      </c>
      <c r="Y124" s="648"/>
    </row>
    <row r="125" spans="1:25" s="22" customFormat="1" ht="15" customHeight="1" outlineLevel="1">
      <c r="A125" s="17"/>
      <c r="B125" s="416"/>
      <c r="C125" s="417" t="s">
        <v>571</v>
      </c>
      <c r="D125" s="418"/>
      <c r="E125" s="16"/>
      <c r="F125" s="16"/>
      <c r="G125" s="16"/>
      <c r="H125" s="16"/>
      <c r="I125" s="16"/>
      <c r="M125" s="660" t="str">
        <f>IF('T1 MET'!K15=0,"N/A",ROUND('T1 MET'!K50,$D$124))</f>
        <v>N/A</v>
      </c>
      <c r="N125" s="420" t="str">
        <f>IF('T1 MET'!L15=0,"N/A",ROUND('T1 MET'!L50,$D$124))</f>
        <v>N/A</v>
      </c>
      <c r="O125" s="419" t="str">
        <f>IF('T1 MET'!K15+'T1 MET'!L15=0,"N/A",ROUND('T1 MET'!K50+'T1 MET'!L50,$D$124))</f>
        <v>N/A</v>
      </c>
      <c r="P125" s="420" t="str">
        <f>IF('T1 MET'!N15=0,"N/A",ROUND('T1 MET'!N50,$D$124))</f>
        <v>N/A</v>
      </c>
      <c r="Q125" s="420" t="str">
        <f>IF('T1 MET'!O15=0,"N/A",ROUND('T1 MET'!O50,$D$124))</f>
        <v>N/A</v>
      </c>
      <c r="R125" s="661" t="str">
        <f>IF('T1 MET'!P15=0,"N/A",ROUND('T1 MET'!P50,$D$124))</f>
        <v>N/A</v>
      </c>
      <c r="S125" s="3"/>
      <c r="T125" s="660" t="str">
        <f>IF('T1 MET'!R15=0,"N/A",ROUND('T1 MET'!R50,$D$124))</f>
        <v>N/A</v>
      </c>
      <c r="U125" s="420" t="str">
        <f>IF('T1 MET'!S15=0,"N/A",ROUND('T1 MET'!S50,$D$124))</f>
        <v>N/A</v>
      </c>
      <c r="V125" s="419" t="str">
        <f>IF('T1 MET'!R15+'T1 MET'!S15=0,"N/A",ROUND('T1 MET'!R50+'T1 MET'!S50,$D$124))</f>
        <v>N/A</v>
      </c>
      <c r="W125" s="420" t="str">
        <f>IF('T1 MET'!U15=0,"N/A",ROUND('T1 MET'!U50,$D$124))</f>
        <v>N/A</v>
      </c>
      <c r="Y125" s="649"/>
    </row>
    <row r="126" spans="1:25" s="22" customFormat="1" ht="15" customHeight="1" outlineLevel="1">
      <c r="A126" s="17"/>
      <c r="B126" s="416"/>
      <c r="C126" s="417" t="s">
        <v>570</v>
      </c>
      <c r="D126" s="418"/>
      <c r="E126" s="16"/>
      <c r="F126" s="16"/>
      <c r="G126" s="16"/>
      <c r="H126" s="16"/>
      <c r="I126" s="16"/>
      <c r="M126" s="660" t="str">
        <f>IF('T1 MET'!K15=0,"N/A",ROUND('T1 MET'!K15,$D$124))</f>
        <v>N/A</v>
      </c>
      <c r="N126" s="420" t="str">
        <f>IF('T1 MET'!L15=0,"N/A",ROUND('T1 MET'!L15,$D$124))</f>
        <v>N/A</v>
      </c>
      <c r="O126" s="419" t="str">
        <f>IF('T1 MET'!K15+'T1 MET'!L15=0,"N/A",ROUND('T1 MET'!K15+'T1 MET'!L15,$D$124))</f>
        <v>N/A</v>
      </c>
      <c r="P126" s="420" t="str">
        <f>IF('T1 MET'!N15=0,"N/A",ROUND('T1 MET'!N15,$D$124))</f>
        <v>N/A</v>
      </c>
      <c r="Q126" s="420" t="str">
        <f>IF('T1 MET'!O15=0,"N/A",ROUND('T1 MET'!O15,$D$124))</f>
        <v>N/A</v>
      </c>
      <c r="R126" s="661" t="str">
        <f>IF('T1 MET'!P15=0,"N/A",ROUND('T1 MET'!P15,$D$124))</f>
        <v>N/A</v>
      </c>
      <c r="S126" s="3"/>
      <c r="T126" s="660" t="str">
        <f>IF('T1 MET'!R15=0,"N/A",ROUND('T1 MET'!R15,$D$124))</f>
        <v>N/A</v>
      </c>
      <c r="U126" s="420" t="str">
        <f>IF('T1 MET'!S15=0,"N/A",ROUND('T1 MET'!S15,$D$124))</f>
        <v>N/A</v>
      </c>
      <c r="V126" s="419" t="str">
        <f>IF('T1 MET'!R15+'T1 MET'!S15=0,"N/A",ROUND('T1 MET'!R15+'T1 MET'!S15,$D$124))</f>
        <v>N/A</v>
      </c>
      <c r="W126" s="420" t="str">
        <f>IF('T1 MET'!U15=0,"N/A",ROUND('T1 MET'!U15,$D$124))</f>
        <v>N/A</v>
      </c>
      <c r="Y126" s="649"/>
    </row>
    <row r="127" spans="1:25" s="16" customFormat="1" ht="15" customHeight="1">
      <c r="A127" s="11" t="s">
        <v>361</v>
      </c>
      <c r="B127" s="413" t="s">
        <v>362</v>
      </c>
      <c r="C127" s="414" t="s">
        <v>363</v>
      </c>
      <c r="D127" s="415">
        <v>3</v>
      </c>
      <c r="M127" s="633" t="str">
        <f>IF('T1 MET'!K16=0,"N/A",ROUND('T1 MET'!K51,$D$127)=ROUND('T1 MET'!K36*'T1 MET'!K41,$D$127))</f>
        <v>N/A</v>
      </c>
      <c r="N127" s="15" t="str">
        <f>IF('T1 MET'!L16=0,"N/A",ROUND('T1 MET'!L51,$D$127)=ROUND('T1 MET'!L36*'T1 MET'!L41,$D$127))</f>
        <v>N/A</v>
      </c>
      <c r="P127" s="15" t="str">
        <f>IF('T1 MET'!N16=0,"N/A",ROUND('T1 MET'!N51,$D$127)=ROUND('T1 MET'!N36*'T1 MET'!N41,$D$127))</f>
        <v>N/A</v>
      </c>
      <c r="Q127" s="15" t="str">
        <f>IF('T1 MET'!O16=0,"N/A",ROUND('T1 MET'!O51,$D$127)=ROUND('T1 MET'!O36*'T1 MET'!O41,$D$127))</f>
        <v>N/A</v>
      </c>
      <c r="R127" s="634" t="str">
        <f>IF('T1 MET'!P16=0,"N/A",ROUND('T1 MET'!P51,$D$127)=ROUND('T1 MET'!P36*'T1 MET'!P41,$D$127))</f>
        <v>N/A</v>
      </c>
      <c r="S127" s="3"/>
      <c r="T127" s="633" t="str">
        <f>IF('T1 MET'!R16=0,"N/A",ROUND('T1 MET'!R51,$D$127)=ROUND('T1 MET'!R36*'T1 MET'!R41,$D$127))</f>
        <v>N/A</v>
      </c>
      <c r="U127" s="15" t="str">
        <f>IF('T1 MET'!S16=0,"N/A",ROUND('T1 MET'!S51,$D$127)=ROUND('T1 MET'!S36*'T1 MET'!S41,$D$127))</f>
        <v>N/A</v>
      </c>
      <c r="W127" s="15" t="str">
        <f>IF('T1 MET'!U16=0,"N/A",ROUND('T1 MET'!U51,$D$127)=ROUND('T1 MET'!U36*'T1 MET'!U41,$D$127))</f>
        <v>N/A</v>
      </c>
      <c r="Y127" s="648"/>
    </row>
    <row r="128" spans="1:25" s="22" customFormat="1" ht="15" customHeight="1" outlineLevel="1">
      <c r="A128" s="17"/>
      <c r="B128" s="416"/>
      <c r="C128" s="417" t="s">
        <v>364</v>
      </c>
      <c r="D128" s="418"/>
      <c r="E128" s="16"/>
      <c r="F128" s="16"/>
      <c r="G128" s="16"/>
      <c r="H128" s="16"/>
      <c r="I128" s="16"/>
      <c r="M128" s="660" t="str">
        <f>IF('T1 MET'!K16=0,"N/A",ROUND('T1 MET'!K51,$D$127))</f>
        <v>N/A</v>
      </c>
      <c r="N128" s="420" t="str">
        <f>IF('T1 MET'!L16=0,"N/A",ROUND('T1 MET'!L51,$D$127))</f>
        <v>N/A</v>
      </c>
      <c r="O128" s="16"/>
      <c r="P128" s="420" t="str">
        <f>IF('T1 MET'!N16=0,"N/A",ROUND('T1 MET'!N51,$D$127))</f>
        <v>N/A</v>
      </c>
      <c r="Q128" s="420" t="str">
        <f>IF('T1 MET'!O16=0,"N/A",ROUND('T1 MET'!O51,$D$127))</f>
        <v>N/A</v>
      </c>
      <c r="R128" s="661" t="str">
        <f>IF('T1 MET'!P16=0,"N/A",ROUND('T1 MET'!P51,$D$127))</f>
        <v>N/A</v>
      </c>
      <c r="S128" s="3"/>
      <c r="T128" s="660" t="str">
        <f>IF('T1 MET'!R16=0,"N/A",ROUND('T1 MET'!R51,$D$127))</f>
        <v>N/A</v>
      </c>
      <c r="U128" s="420" t="str">
        <f>IF('T1 MET'!S16=0,"N/A",ROUND('T1 MET'!S51,$D$127))</f>
        <v>N/A</v>
      </c>
      <c r="V128" s="16"/>
      <c r="W128" s="420" t="str">
        <f>IF('T1 MET'!U16=0,"N/A",ROUND('T1 MET'!U51,$D$127))</f>
        <v>N/A</v>
      </c>
      <c r="Y128" s="649"/>
    </row>
    <row r="129" spans="1:25" s="22" customFormat="1" ht="15" customHeight="1" outlineLevel="1">
      <c r="A129" s="17"/>
      <c r="B129" s="416"/>
      <c r="C129" s="417" t="s">
        <v>365</v>
      </c>
      <c r="D129" s="418"/>
      <c r="E129" s="16"/>
      <c r="F129" s="16"/>
      <c r="G129" s="16"/>
      <c r="H129" s="16"/>
      <c r="I129" s="16"/>
      <c r="M129" s="660" t="str">
        <f>IF('T1 MET'!K16=0,"N/A",ROUND('T1 MET'!K36*'T1 MET'!K41,$D$127))</f>
        <v>N/A</v>
      </c>
      <c r="N129" s="420" t="str">
        <f>IF('T1 MET'!L16=0,"N/A",ROUND('T1 MET'!L36*'T1 MET'!L41,$D$127))</f>
        <v>N/A</v>
      </c>
      <c r="O129" s="16"/>
      <c r="P129" s="420" t="str">
        <f>IF('T1 MET'!N16=0,"N/A",ROUND('T1 MET'!N36*'T1 MET'!N41,$D$127))</f>
        <v>N/A</v>
      </c>
      <c r="Q129" s="420" t="str">
        <f>IF('T1 MET'!O16=0,"N/A",ROUND('T1 MET'!O36*'T1 MET'!O41,$D$127))</f>
        <v>N/A</v>
      </c>
      <c r="R129" s="661" t="str">
        <f>IF('T1 MET'!P16=0,"N/A",ROUND('T1 MET'!P36*'T1 MET'!P41,$D$127))</f>
        <v>N/A</v>
      </c>
      <c r="S129" s="3"/>
      <c r="T129" s="660" t="str">
        <f>IF('T1 MET'!R16=0,"N/A",ROUND('T1 MET'!R36*'T1 MET'!R41,$D$127))</f>
        <v>N/A</v>
      </c>
      <c r="U129" s="420" t="str">
        <f>IF('T1 MET'!S16=0,"N/A",ROUND('T1 MET'!S36*'T1 MET'!S41,$D$127))</f>
        <v>N/A</v>
      </c>
      <c r="V129" s="16"/>
      <c r="W129" s="420" t="str">
        <f>IF('T1 MET'!U16=0,"N/A",ROUND('T1 MET'!U36*'T1 MET'!U41,$D$127))</f>
        <v>N/A</v>
      </c>
      <c r="Y129" s="649"/>
    </row>
    <row r="130" spans="1:25" s="28" customFormat="1" ht="18.75">
      <c r="A130" s="6" t="s">
        <v>13</v>
      </c>
      <c r="B130" s="7" t="s">
        <v>14</v>
      </c>
      <c r="C130" s="8" t="str">
        <f>CONCATENATE("Checks for Route Table 1 ",'T1 NSA'!$A$5)</f>
        <v>Checks for Route Table 1 NSA</v>
      </c>
      <c r="D130" s="27"/>
      <c r="E130" s="631">
        <v>2012</v>
      </c>
      <c r="F130" s="631">
        <v>2013</v>
      </c>
      <c r="G130" s="631">
        <v>2014</v>
      </c>
      <c r="H130" s="631">
        <v>2015</v>
      </c>
      <c r="I130" s="631">
        <v>2016</v>
      </c>
      <c r="J130" s="631">
        <v>2017</v>
      </c>
      <c r="K130" s="631">
        <v>2018</v>
      </c>
      <c r="L130" s="631">
        <v>2019</v>
      </c>
      <c r="M130" s="631">
        <v>2020</v>
      </c>
      <c r="N130" s="631">
        <v>2021</v>
      </c>
      <c r="O130" s="631" t="s">
        <v>514</v>
      </c>
      <c r="P130" s="631">
        <v>2022</v>
      </c>
      <c r="Q130" s="631">
        <v>2023</v>
      </c>
      <c r="R130" s="631">
        <v>2024</v>
      </c>
      <c r="S130" s="632"/>
      <c r="T130" s="631">
        <v>2020</v>
      </c>
      <c r="U130" s="631">
        <v>2021</v>
      </c>
      <c r="V130" s="631" t="s">
        <v>514</v>
      </c>
      <c r="W130" s="631">
        <v>2022</v>
      </c>
      <c r="X130" s="631">
        <v>2023</v>
      </c>
      <c r="Y130" s="631">
        <v>2024</v>
      </c>
    </row>
    <row r="131" spans="1:25" s="16" customFormat="1" ht="15" customHeight="1">
      <c r="A131" s="11" t="s">
        <v>21</v>
      </c>
      <c r="B131" s="12" t="s">
        <v>22</v>
      </c>
      <c r="C131" s="13" t="s">
        <v>87</v>
      </c>
      <c r="D131" s="14">
        <v>3</v>
      </c>
      <c r="E131" s="15" t="b">
        <f>ROUND('T1 NSA'!C18,$D$131)=ROUND(SUM('T1 NSA'!C14:C17)+'T1 NSA'!C12,$D$131)</f>
        <v>1</v>
      </c>
      <c r="F131" s="15" t="b">
        <f>ROUND('T1 NSA'!D18,$D$131)=ROUND(SUM('T1 NSA'!D14:D17)+'T1 NSA'!D12,$D$131)</f>
        <v>1</v>
      </c>
      <c r="G131" s="15" t="b">
        <f>ROUND('T1 NSA'!E18,$D$131)=ROUND(SUM('T1 NSA'!E14:E17)+'T1 NSA'!E12,$D$131)</f>
        <v>1</v>
      </c>
      <c r="H131" s="15" t="b">
        <f>ROUND('T1 NSA'!F18,$D$131)=ROUND(SUM('T1 NSA'!F14:F17)+'T1 NSA'!F12,$D$131)</f>
        <v>1</v>
      </c>
      <c r="I131" s="15" t="b">
        <f>ROUND('T1 NSA'!G18,$D$131)=ROUND(SUM('T1 NSA'!G14:G17)+'T1 NSA'!G12,$D$131)</f>
        <v>1</v>
      </c>
      <c r="J131" s="15" t="b">
        <f>ROUND('T1 NSA'!H18,$D$131)=ROUND(SUM('T1 NSA'!H14:H17)+'T1 NSA'!H12,$D$131)</f>
        <v>1</v>
      </c>
      <c r="K131" s="15" t="b">
        <f>ROUND('T1 NSA'!I18,$D$131)=ROUND(SUM('T1 NSA'!I14:I17)+'T1 NSA'!I12,$D$131)</f>
        <v>1</v>
      </c>
      <c r="L131" s="15" t="b">
        <f>ROUND('T1 NSA'!J18,$D$131)=ROUND(SUM('T1 NSA'!J14:J17)+'T1 NSA'!J12,$D$131)</f>
        <v>1</v>
      </c>
      <c r="M131" s="633" t="b">
        <f>ROUND('T1 NSA'!K18,$D$131)=ROUND(SUM('T1 NSA'!K14:K17)+'T1 NSA'!K12,$D$131)</f>
        <v>1</v>
      </c>
      <c r="N131" s="15" t="b">
        <f>ROUND('T1 NSA'!L18,$D$131)=ROUND(SUM('T1 NSA'!L14:L17)+'T1 NSA'!L12,$D$131)</f>
        <v>1</v>
      </c>
      <c r="O131" s="15" t="b">
        <f>ROUND('T1 NSA'!M18,$D$131)=ROUND(SUM('T1 NSA'!M14:M17)+'T1 NSA'!M12,$D$131)</f>
        <v>1</v>
      </c>
      <c r="P131" s="15" t="b">
        <f>ROUND('T1 NSA'!N18,$D$131)=ROUND(SUM('T1 NSA'!N14:N17)+'T1 NSA'!N12,$D$131)</f>
        <v>1</v>
      </c>
      <c r="Q131" s="15" t="b">
        <f>ROUND('T1 NSA'!O18,$D$131)=ROUND(SUM('T1 NSA'!O14:O17)+'T1 NSA'!O12,$D$131)</f>
        <v>1</v>
      </c>
      <c r="R131" s="634" t="b">
        <f>ROUND('T1 NSA'!P18,$D$131)=ROUND(SUM('T1 NSA'!P14:P17)+'T1 NSA'!P12,$D$131)</f>
        <v>1</v>
      </c>
      <c r="S131" s="3"/>
      <c r="T131" s="633" t="b">
        <f>ROUND('T1 NSA'!R18,$D$131)=ROUND(SUM('T1 NSA'!R14:R17)+'T1 NSA'!R12,$D$131)</f>
        <v>1</v>
      </c>
      <c r="U131" s="15" t="b">
        <f>ROUND('T1 NSA'!S18,$D$131)=ROUND(SUM('T1 NSA'!S14:S17)+'T1 NSA'!S12,$D$131)</f>
        <v>1</v>
      </c>
      <c r="V131" s="15" t="b">
        <f>ROUND('T1 NSA'!T18,$D$131)=ROUND(SUM('T1 NSA'!T14:T17)+'T1 NSA'!T12,$D$131)</f>
        <v>1</v>
      </c>
      <c r="W131" s="15" t="b">
        <f>ROUND('T1 NSA'!U18,$D$131)=ROUND(SUM('T1 NSA'!U14:U17)+'T1 NSA'!U12,$D$131)</f>
        <v>1</v>
      </c>
      <c r="Y131" s="648"/>
    </row>
    <row r="132" spans="1:25" s="22" customFormat="1" ht="15" customHeight="1" outlineLevel="1">
      <c r="A132" s="17"/>
      <c r="B132" s="18"/>
      <c r="C132" s="19" t="s">
        <v>24</v>
      </c>
      <c r="D132" s="23"/>
      <c r="E132" s="412">
        <f>ROUND('T1 NSA'!C18,$D$131)</f>
        <v>3664.9569999999999</v>
      </c>
      <c r="F132" s="412">
        <f>ROUND('T1 NSA'!D18,$D$131)</f>
        <v>4059.636</v>
      </c>
      <c r="G132" s="412">
        <f>ROUND('T1 NSA'!E18,$D$131)</f>
        <v>4182.9459999999999</v>
      </c>
      <c r="H132" s="412">
        <f>ROUND('T1 NSA'!F18,$D$131)</f>
        <v>4102.3999999999996</v>
      </c>
      <c r="I132" s="412">
        <f>ROUND('T1 NSA'!G18,$D$131)</f>
        <v>4205.2690000000002</v>
      </c>
      <c r="J132" s="412">
        <f>ROUND('T1 NSA'!H18,$D$131)</f>
        <v>4079.5590000000002</v>
      </c>
      <c r="K132" s="412">
        <f>ROUND('T1 NSA'!I18,$D$131)</f>
        <v>4099.03</v>
      </c>
      <c r="L132" s="412">
        <f>ROUND('T1 NSA'!J18,$D$131)</f>
        <v>3970.7080000000001</v>
      </c>
      <c r="M132" s="636">
        <f>ROUND('T1 NSA'!K18,$D$131)</f>
        <v>3724.2249999999999</v>
      </c>
      <c r="N132" s="412">
        <f>ROUND('T1 NSA'!L18,$D$131)</f>
        <v>3988</v>
      </c>
      <c r="O132" s="412">
        <f>ROUND('T1 NSA'!M18,$D$131)</f>
        <v>7712.2250000000004</v>
      </c>
      <c r="P132" s="412">
        <f>ROUND('T1 NSA'!N18,$D$131)</f>
        <v>3933.94</v>
      </c>
      <c r="Q132" s="412">
        <f>ROUND('T1 NSA'!O18,$D$131)</f>
        <v>3953.34</v>
      </c>
      <c r="R132" s="637">
        <f>ROUND('T1 NSA'!P18,$D$131)</f>
        <v>3963.3159999999998</v>
      </c>
      <c r="S132" s="3"/>
      <c r="T132" s="636">
        <f>ROUND('T1 NSA'!R18,$D$131)</f>
        <v>3724.2249999999999</v>
      </c>
      <c r="U132" s="412">
        <f>ROUND('T1 NSA'!S18,$D$131)</f>
        <v>3623.5770000000002</v>
      </c>
      <c r="V132" s="412">
        <f>ROUND('T1 NSA'!T18,$D$131)</f>
        <v>7347.8019999999997</v>
      </c>
      <c r="W132" s="412">
        <f>ROUND('T1 NSA'!U18,$D$131)</f>
        <v>3875.4450000000002</v>
      </c>
      <c r="Y132" s="649"/>
    </row>
    <row r="133" spans="1:25" s="22" customFormat="1" ht="15" customHeight="1" outlineLevel="1">
      <c r="A133" s="17"/>
      <c r="B133" s="18"/>
      <c r="C133" s="19" t="s">
        <v>25</v>
      </c>
      <c r="D133" s="23"/>
      <c r="E133" s="412">
        <f>ROUND(SUM('T1 NSA'!C14:C17)+'T1 NSA'!C12,$D$131)</f>
        <v>3664.9569999999999</v>
      </c>
      <c r="F133" s="412">
        <f>ROUND(SUM('T1 NSA'!D14:D17)+'T1 NSA'!D12,$D$131)</f>
        <v>4059.636</v>
      </c>
      <c r="G133" s="412">
        <f>ROUND(SUM('T1 NSA'!E14:E17)+'T1 NSA'!E12,$D$131)</f>
        <v>4182.9459999999999</v>
      </c>
      <c r="H133" s="412">
        <f>ROUND(SUM('T1 NSA'!F14:F17)+'T1 NSA'!F12,$D$131)</f>
        <v>4102.3999999999996</v>
      </c>
      <c r="I133" s="412">
        <f>ROUND(SUM('T1 NSA'!G14:G17)+'T1 NSA'!G12,$D$131)</f>
        <v>4205.2690000000002</v>
      </c>
      <c r="J133" s="412">
        <f>ROUND(SUM('T1 NSA'!H14:H17)+'T1 NSA'!H12,$D$131)</f>
        <v>4079.5590000000002</v>
      </c>
      <c r="K133" s="412">
        <f>ROUND(SUM('T1 NSA'!I14:I17)+'T1 NSA'!I12,$D$131)</f>
        <v>4099.03</v>
      </c>
      <c r="L133" s="412">
        <f>ROUND(SUM('T1 NSA'!J14:J17)+'T1 NSA'!J12,$D$131)</f>
        <v>3970.7080000000001</v>
      </c>
      <c r="M133" s="636">
        <f>ROUND(SUM('T1 NSA'!K14:K17)+'T1 NSA'!K12,$D$131)</f>
        <v>3724.2249999999999</v>
      </c>
      <c r="N133" s="412">
        <f>ROUND(SUM('T1 NSA'!L14:L17)+'T1 NSA'!L12,$D$131)</f>
        <v>3988</v>
      </c>
      <c r="O133" s="412">
        <f>ROUND(SUM('T1 NSA'!M14:M17)+'T1 NSA'!M12,$D$131)</f>
        <v>7712.2250000000004</v>
      </c>
      <c r="P133" s="412">
        <f>ROUND(SUM('T1 NSA'!N14:N17)+'T1 NSA'!N12,$D$131)</f>
        <v>3933.94</v>
      </c>
      <c r="Q133" s="412">
        <f>ROUND(SUM('T1 NSA'!O14:O17)+'T1 NSA'!O12,$D$131)</f>
        <v>3953.34</v>
      </c>
      <c r="R133" s="637">
        <f>ROUND(SUM('T1 NSA'!P14:P17)+'T1 NSA'!P12,$D$131)</f>
        <v>3963.3159999999998</v>
      </c>
      <c r="S133" s="3"/>
      <c r="T133" s="636">
        <f>ROUND(SUM('T1 NSA'!R14:R17)+'T1 NSA'!R12,$D$131)</f>
        <v>3724.2249999999999</v>
      </c>
      <c r="U133" s="412">
        <f>ROUND(SUM('T1 NSA'!S14:S17)+'T1 NSA'!S12,$D$131)</f>
        <v>3623.5770000000002</v>
      </c>
      <c r="V133" s="412">
        <f>ROUND(SUM('T1 NSA'!T14:T17)+'T1 NSA'!T12,$D$131)</f>
        <v>7347.8019999999997</v>
      </c>
      <c r="W133" s="412">
        <f>ROUND(SUM('T1 NSA'!U14:U17)+'T1 NSA'!U12,$D$131)</f>
        <v>3875.4450000000002</v>
      </c>
      <c r="Y133" s="649"/>
    </row>
    <row r="134" spans="1:25" s="16" customFormat="1" ht="15" customHeight="1">
      <c r="A134" s="11" t="s">
        <v>26</v>
      </c>
      <c r="B134" s="12" t="s">
        <v>27</v>
      </c>
      <c r="C134" s="13" t="s">
        <v>28</v>
      </c>
      <c r="D134" s="14">
        <v>3</v>
      </c>
      <c r="E134" s="15" t="b">
        <f>ROUND('T1 NSA'!C31,$D$134)=ROUND(SUM('T1 NSA'!C22:C30),$D$134)</f>
        <v>1</v>
      </c>
      <c r="F134" s="15" t="b">
        <f>ROUND('T1 NSA'!D31,$D$134)=ROUND(SUM('T1 NSA'!D22:D30),$D$134)</f>
        <v>1</v>
      </c>
      <c r="G134" s="15" t="b">
        <f>ROUND('T1 NSA'!E31,$D$134)=ROUND(SUM('T1 NSA'!E22:E30),$D$134)</f>
        <v>1</v>
      </c>
      <c r="H134" s="15" t="b">
        <f>ROUND('T1 NSA'!F31,$D$134)=ROUND(SUM('T1 NSA'!F22:F30),$D$134)</f>
        <v>1</v>
      </c>
      <c r="I134" s="15" t="b">
        <f>ROUND('T1 NSA'!G31,$D$134)=ROUND(SUM('T1 NSA'!G22:G30),$D$134)</f>
        <v>1</v>
      </c>
      <c r="J134" s="15" t="b">
        <f>ROUND('T1 NSA'!H31,$D$134)=ROUND(SUM('T1 NSA'!H22:H30),$D$134)</f>
        <v>1</v>
      </c>
      <c r="K134" s="15" t="b">
        <f>ROUND('T1 NSA'!I31,$D$134)=ROUND(SUM('T1 NSA'!I22:I30),$D$134)</f>
        <v>1</v>
      </c>
      <c r="L134" s="15" t="b">
        <f>ROUND('T1 NSA'!J31,$D$134)=ROUND(SUM('T1 NSA'!J22:J30),$D$134)</f>
        <v>1</v>
      </c>
      <c r="M134" s="633" t="b">
        <f>ROUND('T1 NSA'!K31,$D$134)=ROUND(SUM('T1 NSA'!K22:K30),$D$134)</f>
        <v>1</v>
      </c>
      <c r="N134" s="15" t="b">
        <f>ROUND('T1 NSA'!L31,$D$134)=ROUND(SUM('T1 NSA'!L22:L30),$D$134)</f>
        <v>1</v>
      </c>
      <c r="O134" s="15" t="b">
        <f>ROUND('T1 NSA'!M31,$D$134)=ROUND(SUM('T1 NSA'!M22:M30),$D$134)</f>
        <v>1</v>
      </c>
      <c r="P134" s="15" t="b">
        <f>ROUND('T1 NSA'!N31,$D$134)=ROUND(SUM('T1 NSA'!N22:N30),$D$134)</f>
        <v>1</v>
      </c>
      <c r="Q134" s="15" t="b">
        <f>ROUND('T1 NSA'!O31,$D$134)=ROUND(SUM('T1 NSA'!O22:O30),$D$134)</f>
        <v>1</v>
      </c>
      <c r="R134" s="634" t="b">
        <f>ROUND('T1 NSA'!P31,$D$134)=ROUND(SUM('T1 NSA'!P22:P30),$D$134)</f>
        <v>1</v>
      </c>
      <c r="S134" s="3"/>
      <c r="T134" s="633" t="b">
        <f>ROUND('T1 NSA'!R31,$D$134)=ROUND(SUM('T1 NSA'!R22:R30),$D$134)</f>
        <v>1</v>
      </c>
      <c r="U134" s="15" t="b">
        <f>ROUND('T1 NSA'!S31,$D$134)=ROUND(SUM('T1 NSA'!S22:S30),$D$134)</f>
        <v>1</v>
      </c>
      <c r="V134" s="15" t="b">
        <f>ROUND('T1 NSA'!T31,$D$134)=ROUND(SUM('T1 NSA'!T22:T30),$D$134)</f>
        <v>1</v>
      </c>
      <c r="W134" s="15" t="b">
        <f>ROUND('T1 NSA'!U31,$D$134)=ROUND(SUM('T1 NSA'!U22:U30),$D$134)</f>
        <v>1</v>
      </c>
      <c r="Y134" s="648"/>
    </row>
    <row r="135" spans="1:25" s="22" customFormat="1" ht="15" customHeight="1" outlineLevel="1">
      <c r="A135" s="17"/>
      <c r="B135" s="18"/>
      <c r="C135" s="19" t="s">
        <v>29</v>
      </c>
      <c r="D135" s="23"/>
      <c r="E135" s="412">
        <f>ROUND('T1 NSA'!C31,$D$134)</f>
        <v>3664.9569999999999</v>
      </c>
      <c r="F135" s="412">
        <f>ROUND('T1 NSA'!D31,$D$134)</f>
        <v>4059.636</v>
      </c>
      <c r="G135" s="412">
        <f>ROUND('T1 NSA'!E31,$D$134)</f>
        <v>4182.9459999999999</v>
      </c>
      <c r="H135" s="412">
        <f>ROUND('T1 NSA'!F31,$D$134)</f>
        <v>4102.3999999999996</v>
      </c>
      <c r="I135" s="412">
        <f>ROUND('T1 NSA'!G31,$D$134)</f>
        <v>4205.2690000000002</v>
      </c>
      <c r="J135" s="412">
        <f>ROUND('T1 NSA'!H31,$D$134)</f>
        <v>4079.5590000000002</v>
      </c>
      <c r="K135" s="412">
        <f>ROUND('T1 NSA'!I31,$D$134)</f>
        <v>4099.03</v>
      </c>
      <c r="L135" s="412">
        <f>ROUND('T1 NSA'!J31,$D$134)</f>
        <v>3970.7080000000001</v>
      </c>
      <c r="M135" s="636">
        <f>ROUND('T1 NSA'!K31,$D$134)</f>
        <v>3724.2249999999999</v>
      </c>
      <c r="N135" s="412">
        <f>ROUND('T1 NSA'!L31,$D$134)</f>
        <v>3988</v>
      </c>
      <c r="O135" s="412">
        <f>ROUND('T1 NSA'!M31,$D$134)</f>
        <v>7712.2250000000004</v>
      </c>
      <c r="P135" s="412">
        <f>ROUND('T1 NSA'!N31,$D$134)</f>
        <v>3933.94</v>
      </c>
      <c r="Q135" s="412">
        <f>ROUND('T1 NSA'!O31,$D$134)</f>
        <v>3953.34</v>
      </c>
      <c r="R135" s="637">
        <f>ROUND('T1 NSA'!P31,$D$134)</f>
        <v>3963.3159999999998</v>
      </c>
      <c r="S135" s="3"/>
      <c r="T135" s="636">
        <f>ROUND('T1 NSA'!R31,$D$134)</f>
        <v>3724.2249999999999</v>
      </c>
      <c r="U135" s="412">
        <f>ROUND('T1 NSA'!S31,$D$134)</f>
        <v>3623.5770000000002</v>
      </c>
      <c r="V135" s="412">
        <f>ROUND('T1 NSA'!T31,$D$134)</f>
        <v>7347.8019999999997</v>
      </c>
      <c r="W135" s="412">
        <f>ROUND('T1 NSA'!U31,$D$134)</f>
        <v>3875.4450000000002</v>
      </c>
      <c r="Y135" s="649"/>
    </row>
    <row r="136" spans="1:25" s="22" customFormat="1" ht="15" customHeight="1" outlineLevel="1">
      <c r="A136" s="17"/>
      <c r="B136" s="18"/>
      <c r="C136" s="19" t="s">
        <v>30</v>
      </c>
      <c r="D136" s="23"/>
      <c r="E136" s="412">
        <f>ROUND(SUM('T1 NSA'!C22:C30),$D$134)</f>
        <v>3664.9569999999999</v>
      </c>
      <c r="F136" s="412">
        <f>ROUND(SUM('T1 NSA'!D22:D30),$D$134)</f>
        <v>4059.636</v>
      </c>
      <c r="G136" s="412">
        <f>ROUND(SUM('T1 NSA'!E22:E30),$D$134)</f>
        <v>4182.9459999999999</v>
      </c>
      <c r="H136" s="412">
        <f>ROUND(SUM('T1 NSA'!F22:F30),$D$134)</f>
        <v>4102.3999999999996</v>
      </c>
      <c r="I136" s="412">
        <f>ROUND(SUM('T1 NSA'!G22:G30),$D$134)</f>
        <v>4205.2690000000002</v>
      </c>
      <c r="J136" s="412">
        <f>ROUND(SUM('T1 NSA'!H22:H30),$D$134)</f>
        <v>4079.5590000000002</v>
      </c>
      <c r="K136" s="412">
        <f>ROUND(SUM('T1 NSA'!I22:I30),$D$134)</f>
        <v>4099.03</v>
      </c>
      <c r="L136" s="412">
        <f>ROUND(SUM('T1 NSA'!J22:J30),$D$134)</f>
        <v>3970.7080000000001</v>
      </c>
      <c r="M136" s="636">
        <f>ROUND(SUM('T1 NSA'!K22:K30),$D$134)</f>
        <v>3724.2249999999999</v>
      </c>
      <c r="N136" s="412">
        <f>ROUND(SUM('T1 NSA'!L22:L30),$D$134)</f>
        <v>3988</v>
      </c>
      <c r="O136" s="412">
        <f>ROUND(SUM('T1 NSA'!M22:M30),$D$134)</f>
        <v>7712.2250000000004</v>
      </c>
      <c r="P136" s="412">
        <f>ROUND(SUM('T1 NSA'!N22:N30),$D$134)</f>
        <v>3933.94</v>
      </c>
      <c r="Q136" s="412">
        <f>ROUND(SUM('T1 NSA'!O22:O30),$D$134)</f>
        <v>3953.34</v>
      </c>
      <c r="R136" s="637">
        <f>ROUND(SUM('T1 NSA'!P22:P30),$D$134)</f>
        <v>3963.3159999999998</v>
      </c>
      <c r="S136" s="3"/>
      <c r="T136" s="636">
        <f>ROUND(SUM('T1 NSA'!R22:R30),$D$134)</f>
        <v>3724.2249999999999</v>
      </c>
      <c r="U136" s="412">
        <f>ROUND(SUM('T1 NSA'!S22:S30),$D$134)</f>
        <v>3623.5770000000002</v>
      </c>
      <c r="V136" s="412">
        <f>ROUND(SUM('T1 NSA'!T22:T30),$D$134)</f>
        <v>7347.8019999999997</v>
      </c>
      <c r="W136" s="412">
        <f>ROUND(SUM('T1 NSA'!U22:U30),$D$134)</f>
        <v>3875.4450000000002</v>
      </c>
      <c r="Y136" s="649"/>
    </row>
    <row r="137" spans="1:25" s="16" customFormat="1" ht="15" customHeight="1">
      <c r="A137" s="11" t="s">
        <v>31</v>
      </c>
      <c r="B137" s="12" t="s">
        <v>27</v>
      </c>
      <c r="C137" s="13" t="s">
        <v>32</v>
      </c>
      <c r="D137" s="14">
        <v>3</v>
      </c>
      <c r="E137" s="15" t="b">
        <f>ROUND('T1 NSA'!C18,$D$137)=ROUND('T1 NSA'!C31,$D$137)</f>
        <v>1</v>
      </c>
      <c r="F137" s="15" t="b">
        <f>ROUND('T1 NSA'!D18,$D$137)=ROUND('T1 NSA'!D31,$D$137)</f>
        <v>1</v>
      </c>
      <c r="G137" s="15" t="b">
        <f>ROUND('T1 NSA'!E18,$D$137)=ROUND('T1 NSA'!E31,$D$137)</f>
        <v>1</v>
      </c>
      <c r="H137" s="15" t="b">
        <f>ROUND('T1 NSA'!F18,$D$137)=ROUND('T1 NSA'!F31,$D$137)</f>
        <v>1</v>
      </c>
      <c r="I137" s="15" t="b">
        <f>ROUND('T1 NSA'!G18,$D$137)=ROUND('T1 NSA'!G31,$D$137)</f>
        <v>1</v>
      </c>
      <c r="J137" s="15" t="b">
        <f>ROUND('T1 NSA'!H18,$D$137)=ROUND('T1 NSA'!H31,$D$137)</f>
        <v>1</v>
      </c>
      <c r="K137" s="15" t="b">
        <f>ROUND('T1 NSA'!I18,$D$137)=ROUND('T1 NSA'!I31,$D$137)</f>
        <v>1</v>
      </c>
      <c r="L137" s="15" t="b">
        <f>ROUND('T1 NSA'!J18,$D$137)=ROUND('T1 NSA'!J31,$D$137)</f>
        <v>1</v>
      </c>
      <c r="M137" s="633" t="b">
        <f>ROUND('T1 NSA'!K18,$D$137)=ROUND('T1 NSA'!K31,$D$137)</f>
        <v>1</v>
      </c>
      <c r="N137" s="15" t="b">
        <f>ROUND('T1 NSA'!L18,$D$137)=ROUND('T1 NSA'!L31,$D$137)</f>
        <v>1</v>
      </c>
      <c r="O137" s="15" t="b">
        <f>ROUND('T1 NSA'!M18,$D$137)=ROUND('T1 NSA'!M31,$D$137)</f>
        <v>1</v>
      </c>
      <c r="P137" s="15" t="b">
        <f>ROUND('T1 NSA'!N18,$D$137)=ROUND('T1 NSA'!N31,$D$137)</f>
        <v>1</v>
      </c>
      <c r="Q137" s="15" t="b">
        <f>ROUND('T1 NSA'!O18,$D$137)=ROUND('T1 NSA'!O31,$D$137)</f>
        <v>1</v>
      </c>
      <c r="R137" s="634" t="b">
        <f>ROUND('T1 NSA'!P18,$D$137)=ROUND('T1 NSA'!P31,$D$137)</f>
        <v>1</v>
      </c>
      <c r="S137" s="3"/>
      <c r="T137" s="633" t="b">
        <f>ROUND('T1 NSA'!R18,$D$137)=ROUND('T1 NSA'!R31,$D$137)</f>
        <v>1</v>
      </c>
      <c r="U137" s="15" t="b">
        <f>ROUND('T1 NSA'!S18,$D$137)=ROUND('T1 NSA'!S31,$D$137)</f>
        <v>1</v>
      </c>
      <c r="V137" s="15" t="b">
        <f>ROUND('T1 NSA'!T18,$D$137)=ROUND('T1 NSA'!T31,$D$137)</f>
        <v>1</v>
      </c>
      <c r="W137" s="15" t="b">
        <f>ROUND('T1 NSA'!U18,$D$137)=ROUND('T1 NSA'!U31,$D$137)</f>
        <v>1</v>
      </c>
      <c r="Y137" s="648"/>
    </row>
    <row r="138" spans="1:25" s="22" customFormat="1" ht="15" customHeight="1" outlineLevel="1">
      <c r="A138" s="17"/>
      <c r="B138" s="18"/>
      <c r="C138" s="19" t="s">
        <v>24</v>
      </c>
      <c r="D138" s="23"/>
      <c r="E138" s="412">
        <f>ROUND('T1 NSA'!C18,$D$137)</f>
        <v>3664.9569999999999</v>
      </c>
      <c r="F138" s="412">
        <f>ROUND('T1 NSA'!D18,$D$137)</f>
        <v>4059.636</v>
      </c>
      <c r="G138" s="412">
        <f>ROUND('T1 NSA'!E18,$D$137)</f>
        <v>4182.9459999999999</v>
      </c>
      <c r="H138" s="412">
        <f>ROUND('T1 NSA'!F18,$D$137)</f>
        <v>4102.3999999999996</v>
      </c>
      <c r="I138" s="412">
        <f>ROUND('T1 NSA'!G18,$D$137)</f>
        <v>4205.2690000000002</v>
      </c>
      <c r="J138" s="412">
        <f>ROUND('T1 NSA'!H18,$D$137)</f>
        <v>4079.5590000000002</v>
      </c>
      <c r="K138" s="412">
        <f>ROUND('T1 NSA'!I18,$D$137)</f>
        <v>4099.03</v>
      </c>
      <c r="L138" s="412">
        <f>ROUND('T1 NSA'!J18,$D$137)</f>
        <v>3970.7080000000001</v>
      </c>
      <c r="M138" s="636">
        <f>ROUND('T1 NSA'!K18,$D$137)</f>
        <v>3724.2249999999999</v>
      </c>
      <c r="N138" s="412">
        <f>ROUND('T1 NSA'!L18,$D$137)</f>
        <v>3988</v>
      </c>
      <c r="O138" s="412">
        <f>ROUND('T1 NSA'!M18,$D$137)</f>
        <v>7712.2250000000004</v>
      </c>
      <c r="P138" s="412">
        <f>ROUND('T1 NSA'!N18,$D$137)</f>
        <v>3933.94</v>
      </c>
      <c r="Q138" s="412">
        <f>ROUND('T1 NSA'!O18,$D$137)</f>
        <v>3953.34</v>
      </c>
      <c r="R138" s="637">
        <f>ROUND('T1 NSA'!P18,$D$137)</f>
        <v>3963.3159999999998</v>
      </c>
      <c r="S138" s="3"/>
      <c r="T138" s="636">
        <f>ROUND('T1 NSA'!R18,$D$137)</f>
        <v>3724.2249999999999</v>
      </c>
      <c r="U138" s="412">
        <f>ROUND('T1 NSA'!S18,$D$137)</f>
        <v>3623.5770000000002</v>
      </c>
      <c r="V138" s="412">
        <f>ROUND('T1 NSA'!T18,$D$137)</f>
        <v>7347.8019999999997</v>
      </c>
      <c r="W138" s="412">
        <f>ROUND('T1 NSA'!U18,$D$137)</f>
        <v>3875.4450000000002</v>
      </c>
      <c r="Y138" s="649"/>
    </row>
    <row r="139" spans="1:25" s="22" customFormat="1" ht="15" customHeight="1" outlineLevel="1">
      <c r="A139" s="17"/>
      <c r="B139" s="18"/>
      <c r="C139" s="19" t="s">
        <v>29</v>
      </c>
      <c r="D139" s="23"/>
      <c r="E139" s="412">
        <f>ROUND('T1 NSA'!C31,$D$137)</f>
        <v>3664.9569999999999</v>
      </c>
      <c r="F139" s="412">
        <f>ROUND('T1 NSA'!D31,$D$137)</f>
        <v>4059.636</v>
      </c>
      <c r="G139" s="412">
        <f>ROUND('T1 NSA'!E31,$D$137)</f>
        <v>4182.9459999999999</v>
      </c>
      <c r="H139" s="412">
        <f>ROUND('T1 NSA'!F31,$D$137)</f>
        <v>4102.3999999999996</v>
      </c>
      <c r="I139" s="412">
        <f>ROUND('T1 NSA'!G31,$D$137)</f>
        <v>4205.2690000000002</v>
      </c>
      <c r="J139" s="412">
        <f>ROUND('T1 NSA'!H31,$D$137)</f>
        <v>4079.5590000000002</v>
      </c>
      <c r="K139" s="412">
        <f>ROUND('T1 NSA'!I31,$D$137)</f>
        <v>4099.03</v>
      </c>
      <c r="L139" s="412">
        <f>ROUND('T1 NSA'!J31,$D$137)</f>
        <v>3970.7080000000001</v>
      </c>
      <c r="M139" s="636">
        <f>ROUND('T1 NSA'!K31,$D$137)</f>
        <v>3724.2249999999999</v>
      </c>
      <c r="N139" s="412">
        <f>ROUND('T1 NSA'!L31,$D$137)</f>
        <v>3988</v>
      </c>
      <c r="O139" s="412">
        <f>ROUND('T1 NSA'!M31,$D$137)</f>
        <v>7712.2250000000004</v>
      </c>
      <c r="P139" s="412">
        <f>ROUND('T1 NSA'!N31,$D$137)</f>
        <v>3933.94</v>
      </c>
      <c r="Q139" s="412">
        <f>ROUND('T1 NSA'!O31,$D$137)</f>
        <v>3953.34</v>
      </c>
      <c r="R139" s="637">
        <f>ROUND('T1 NSA'!P31,$D$137)</f>
        <v>3963.3159999999998</v>
      </c>
      <c r="S139" s="3"/>
      <c r="T139" s="636">
        <f>ROUND('T1 NSA'!R31,$D$137)</f>
        <v>3724.2249999999999</v>
      </c>
      <c r="U139" s="412">
        <f>ROUND('T1 NSA'!S31,$D$137)</f>
        <v>3623.5770000000002</v>
      </c>
      <c r="V139" s="412">
        <f>ROUND('T1 NSA'!T31,$D$137)</f>
        <v>7347.8019999999997</v>
      </c>
      <c r="W139" s="412">
        <f>ROUND('T1 NSA'!U31,$D$137)</f>
        <v>3875.4450000000002</v>
      </c>
      <c r="Y139" s="649"/>
    </row>
    <row r="140" spans="1:25" s="16" customFormat="1" ht="15" customHeight="1">
      <c r="A140" s="11" t="s">
        <v>366</v>
      </c>
      <c r="B140" s="413" t="s">
        <v>367</v>
      </c>
      <c r="C140" s="430" t="s">
        <v>368</v>
      </c>
      <c r="D140" s="415">
        <v>3</v>
      </c>
      <c r="E140" s="15" t="b">
        <f>ROUND('T1 NSA'!C55,$D$140)&lt;&gt;0</f>
        <v>1</v>
      </c>
      <c r="F140" s="15" t="b">
        <f>ROUND('T1 NSA'!D55,$D$140)&lt;&gt;0</f>
        <v>1</v>
      </c>
      <c r="G140" s="15" t="b">
        <f>ROUND('T1 NSA'!E55,$D$140)&lt;&gt;0</f>
        <v>1</v>
      </c>
      <c r="H140" s="15" t="b">
        <f>ROUND('T1 NSA'!F55,$D$140)&lt;&gt;0</f>
        <v>1</v>
      </c>
      <c r="I140" s="15" t="b">
        <f>ROUND('T1 NSA'!G55,$D$140)&lt;&gt;0</f>
        <v>1</v>
      </c>
      <c r="J140" s="15" t="b">
        <f>ROUND('T1 NSA'!H55,$D$140)&lt;&gt;0</f>
        <v>1</v>
      </c>
      <c r="K140" s="15" t="b">
        <f>ROUND('T1 NSA'!I55,$D$140)&lt;&gt;0</f>
        <v>1</v>
      </c>
      <c r="L140" s="15" t="b">
        <f>ROUND('T1 NSA'!J55,$D$140)&lt;&gt;0</f>
        <v>1</v>
      </c>
      <c r="M140" s="633" t="b">
        <f>ROUND('T1 NSA'!K55,$D$140)&lt;&gt;0</f>
        <v>1</v>
      </c>
      <c r="N140" s="15" t="b">
        <f>ROUND('T1 NSA'!L55,$D$140)&lt;&gt;0</f>
        <v>1</v>
      </c>
      <c r="P140" s="15" t="b">
        <f>ROUND('T1 NSA'!N55,$D$140)&lt;&gt;0</f>
        <v>1</v>
      </c>
      <c r="Q140" s="15" t="b">
        <f>ROUND('T1 NSA'!O55,$D$140)&lt;&gt;0</f>
        <v>1</v>
      </c>
      <c r="R140" s="634" t="b">
        <f>ROUND('T1 NSA'!P55,$D$140)&lt;&gt;0</f>
        <v>1</v>
      </c>
      <c r="S140" s="3"/>
      <c r="T140" s="633" t="b">
        <f>ROUND('T1 NSA'!R55,$D$140)&lt;&gt;0</f>
        <v>1</v>
      </c>
      <c r="U140" s="15" t="b">
        <f>ROUND('T1 NSA'!S55,$D$140)&lt;&gt;0</f>
        <v>1</v>
      </c>
      <c r="W140" s="15" t="b">
        <f>ROUND('T1 NSA'!U55,$D$140)&lt;&gt;0</f>
        <v>1</v>
      </c>
      <c r="Y140" s="648"/>
    </row>
    <row r="141" spans="1:25" s="22" customFormat="1" ht="15" customHeight="1" outlineLevel="1">
      <c r="A141" s="17"/>
      <c r="B141" s="416"/>
      <c r="C141" s="431" t="s">
        <v>369</v>
      </c>
      <c r="D141" s="418"/>
      <c r="E141" s="41">
        <f>ROUND('T1 NSA'!C55,$D$140)</f>
        <v>3485.6570000000002</v>
      </c>
      <c r="F141" s="41">
        <f>ROUND('T1 NSA'!D55,$D$140)</f>
        <v>3949.636</v>
      </c>
      <c r="G141" s="41">
        <f>ROUND('T1 NSA'!E55,$D$140)</f>
        <v>4068.0459999999998</v>
      </c>
      <c r="H141" s="41">
        <f>ROUND('T1 NSA'!F55,$D$140)</f>
        <v>3974.5239999999999</v>
      </c>
      <c r="I141" s="41">
        <f>ROUND('T1 NSA'!G55,$D$140)</f>
        <v>4077.393</v>
      </c>
      <c r="J141" s="41">
        <f>ROUND('T1 NSA'!H55,$D$140)</f>
        <v>3957.279</v>
      </c>
      <c r="K141" s="41">
        <f>ROUND('T1 NSA'!I55,$D$140)</f>
        <v>3968.75</v>
      </c>
      <c r="L141" s="41">
        <f>ROUND('T1 NSA'!J55,$D$140)</f>
        <v>3840.4279999999999</v>
      </c>
      <c r="M141" s="662">
        <f>ROUND('T1 NSA'!K55,$D$140)</f>
        <v>3516.2249999999999</v>
      </c>
      <c r="N141" s="41">
        <f>ROUND('T1 NSA'!L55,$D$140)</f>
        <v>3780</v>
      </c>
      <c r="O141" s="16"/>
      <c r="P141" s="41">
        <f>ROUND('T1 NSA'!N55,$D$140)</f>
        <v>3725.94</v>
      </c>
      <c r="Q141" s="41">
        <f>ROUND('T1 NSA'!O55,$D$140)</f>
        <v>3745.34</v>
      </c>
      <c r="R141" s="663">
        <f>ROUND('T1 NSA'!P55,$D$140)</f>
        <v>3755.3159999999998</v>
      </c>
      <c r="S141" s="3"/>
      <c r="T141" s="662">
        <f>ROUND('T1 NSA'!R55,$D$140)</f>
        <v>3516.2249999999999</v>
      </c>
      <c r="U141" s="41">
        <f>ROUND('T1 NSA'!S55,$D$140)</f>
        <v>3415.5770000000002</v>
      </c>
      <c r="V141" s="16"/>
      <c r="W141" s="41">
        <f>ROUND('T1 NSA'!U55,$D$140)</f>
        <v>3667.4450000000002</v>
      </c>
      <c r="Y141" s="649"/>
    </row>
    <row r="142" spans="1:25" s="16" customFormat="1" ht="15" customHeight="1">
      <c r="A142" s="11" t="s">
        <v>370</v>
      </c>
      <c r="B142" s="413" t="s">
        <v>371</v>
      </c>
      <c r="C142" s="435" t="s">
        <v>372</v>
      </c>
      <c r="D142" s="415">
        <v>3</v>
      </c>
      <c r="E142" s="15" t="b">
        <f>ROUND('T1 NSA'!C57,$D$142)=ROUND(IF(OR('T1 NSA'!C56=0,'T1 NSA'!C56=""),'T1 NSA'!C55*1,'T1 NSA'!C55*'T1 NSA'!C56),$D$142)</f>
        <v>1</v>
      </c>
      <c r="F142" s="15" t="b">
        <f>ROUND('T1 NSA'!D57,$D$142)=ROUND(IF(OR('T1 NSA'!D56=0,'T1 NSA'!D56=""),'T1 NSA'!D55*1,'T1 NSA'!D55*'T1 NSA'!D56),$D$142)</f>
        <v>1</v>
      </c>
      <c r="G142" s="15" t="b">
        <f>ROUND('T1 NSA'!E57,$D$142)=ROUND(IF(OR('T1 NSA'!E56=0,'T1 NSA'!E56=""),'T1 NSA'!E55*1,'T1 NSA'!E55*'T1 NSA'!E56),$D$142)</f>
        <v>1</v>
      </c>
      <c r="H142" s="15" t="b">
        <f>ROUND('T1 NSA'!F57,$D$142)=ROUND(IF(OR('T1 NSA'!F56=0,'T1 NSA'!F56=""),'T1 NSA'!F55*1,'T1 NSA'!F55*'T1 NSA'!F56),$D$142)</f>
        <v>1</v>
      </c>
      <c r="I142" s="15" t="b">
        <f>ROUND('T1 NSA'!G57,$D$142)=ROUND(IF(OR('T1 NSA'!G56=0,'T1 NSA'!G56=""),'T1 NSA'!G55*1,'T1 NSA'!G55*'T1 NSA'!G56),$D$142)</f>
        <v>1</v>
      </c>
      <c r="J142" s="15" t="b">
        <f>ROUND('T1 NSA'!H57,$D$142)=ROUND(IF(OR('T1 NSA'!H56=0,'T1 NSA'!H56=""),'T1 NSA'!H55*1,'T1 NSA'!H55*'T1 NSA'!H56),$D$142)</f>
        <v>1</v>
      </c>
      <c r="K142" s="15" t="b">
        <f>ROUND('T1 NSA'!I57,$D$142)=ROUND(IF(OR('T1 NSA'!I56=0,'T1 NSA'!I56=""),'T1 NSA'!I55*1,'T1 NSA'!I55*'T1 NSA'!I56),$D$142)</f>
        <v>1</v>
      </c>
      <c r="L142" s="15" t="b">
        <f>ROUND('T1 NSA'!J57,$D$142)=ROUND(IF(OR('T1 NSA'!J56=0,'T1 NSA'!J56=""),'T1 NSA'!J55*1,'T1 NSA'!J55*'T1 NSA'!J56),$D$142)</f>
        <v>1</v>
      </c>
      <c r="M142" s="633" t="b">
        <f>ROUND('T1 NSA'!K57,$D$142)=ROUND(IF(OR('T1 NSA'!K56=0,'T1 NSA'!K56=""),'T1 NSA'!K55*1,'T1 NSA'!K55*'T1 NSA'!K56),$D$142)</f>
        <v>1</v>
      </c>
      <c r="N142" s="15" t="b">
        <f>ROUND('T1 NSA'!L57,$D$142)=ROUND(IF(OR('T1 NSA'!L56=0,'T1 NSA'!L56=""),'T1 NSA'!L55*1,'T1 NSA'!L55*'T1 NSA'!L56),$D$142)</f>
        <v>1</v>
      </c>
      <c r="P142" s="15" t="b">
        <f>ROUND('T1 NSA'!N57,$D$142)=ROUND(IF(OR('T1 NSA'!N56=0,'T1 NSA'!N56=""),'T1 NSA'!N55*1,'T1 NSA'!N55*'T1 NSA'!N56),$D$142)</f>
        <v>1</v>
      </c>
      <c r="Q142" s="15" t="b">
        <f>ROUND('T1 NSA'!O57,$D$142)=ROUND(IF(OR('T1 NSA'!O56=0,'T1 NSA'!O56=""),'T1 NSA'!O55*1,'T1 NSA'!O55*'T1 NSA'!O56),$D$142)</f>
        <v>1</v>
      </c>
      <c r="R142" s="634" t="b">
        <f>ROUND('T1 NSA'!P57,$D$142)=ROUND(IF(OR('T1 NSA'!P56=0,'T1 NSA'!P56=""),'T1 NSA'!P55*1,'T1 NSA'!P55*'T1 NSA'!P56),$D$142)</f>
        <v>1</v>
      </c>
      <c r="S142" s="3"/>
      <c r="T142" s="633" t="b">
        <f>ROUND('T1 NSA'!R57,$D$142)=ROUND(IF(OR('T1 NSA'!R56=0,'T1 NSA'!R56=""),'T1 NSA'!R55*1,'T1 NSA'!R55*'T1 NSA'!R56),$D$142)</f>
        <v>1</v>
      </c>
      <c r="U142" s="15" t="b">
        <f>ROUND('T1 NSA'!S57,$D$142)=ROUND(IF(OR('T1 NSA'!S56=0,'T1 NSA'!S56=""),'T1 NSA'!S55*1,'T1 NSA'!S55*'T1 NSA'!S56),$D$142)</f>
        <v>1</v>
      </c>
      <c r="W142" s="15" t="b">
        <f>ROUND('T1 NSA'!U57,$D$142)=ROUND(IF(OR('T1 NSA'!U56=0,'T1 NSA'!U56=""),'T1 NSA'!U55*1,'T1 NSA'!U55*'T1 NSA'!U56),$D$142)</f>
        <v>1</v>
      </c>
      <c r="Y142" s="648"/>
    </row>
    <row r="143" spans="1:25" s="22" customFormat="1" ht="15" customHeight="1" outlineLevel="1">
      <c r="A143" s="17"/>
      <c r="B143" s="416"/>
      <c r="C143" s="431" t="s">
        <v>373</v>
      </c>
      <c r="D143" s="418"/>
      <c r="E143" s="41">
        <f>ROUND('T1 NSA'!C57,$D$142)</f>
        <v>3485.6570000000002</v>
      </c>
      <c r="F143" s="41">
        <f>ROUND('T1 NSA'!D57,$D$142)</f>
        <v>3949.636</v>
      </c>
      <c r="G143" s="41">
        <f>ROUND('T1 NSA'!E57,$D$142)</f>
        <v>4068.0459999999998</v>
      </c>
      <c r="H143" s="41">
        <f>ROUND('T1 NSA'!F57,$D$142)</f>
        <v>3974.5239999999999</v>
      </c>
      <c r="I143" s="41">
        <f>ROUND('T1 NSA'!G57,$D$142)</f>
        <v>4077.393</v>
      </c>
      <c r="J143" s="41">
        <f>ROUND('T1 NSA'!H57,$D$142)</f>
        <v>3957.279</v>
      </c>
      <c r="K143" s="41">
        <f>ROUND('T1 NSA'!I57,$D$142)</f>
        <v>3968.75</v>
      </c>
      <c r="L143" s="41">
        <f>ROUND('T1 NSA'!J57,$D$142)</f>
        <v>3840.4279999999999</v>
      </c>
      <c r="M143" s="662">
        <f>ROUND('T1 NSA'!K57,$D$142)</f>
        <v>3516.2249999999999</v>
      </c>
      <c r="N143" s="41">
        <f>ROUND('T1 NSA'!L57,$D$142)</f>
        <v>3780</v>
      </c>
      <c r="O143" s="16"/>
      <c r="P143" s="41">
        <f>ROUND('T1 NSA'!N57,$D$142)</f>
        <v>3725.94</v>
      </c>
      <c r="Q143" s="41">
        <f>ROUND('T1 NSA'!O57,$D$142)</f>
        <v>3745.34</v>
      </c>
      <c r="R143" s="663">
        <f>ROUND('T1 NSA'!P57,$D$142)</f>
        <v>3755.3159999999998</v>
      </c>
      <c r="S143" s="3"/>
      <c r="T143" s="662">
        <f>ROUND('T1 NSA'!R57,$D$142)</f>
        <v>3516.2249999999999</v>
      </c>
      <c r="U143" s="41">
        <f>ROUND('T1 NSA'!S57,$D$142)</f>
        <v>3415.5770000000002</v>
      </c>
      <c r="V143" s="16"/>
      <c r="W143" s="41">
        <f>ROUND('T1 NSA'!U57,$D$142)</f>
        <v>3667.4450000000002</v>
      </c>
      <c r="Y143" s="649"/>
    </row>
    <row r="144" spans="1:25" s="22" customFormat="1" ht="15" customHeight="1" outlineLevel="1">
      <c r="A144" s="17"/>
      <c r="B144" s="416"/>
      <c r="C144" s="431" t="s">
        <v>561</v>
      </c>
      <c r="D144" s="418"/>
      <c r="E144" s="41">
        <f>ROUND(IF(OR('T1 NSA'!C56=0,'T1 NSA'!C56=""),'T1 NSA'!C55*1,'T1 NSA'!C55*'T1 NSA'!C56),$D$142)</f>
        <v>3485.6570000000002</v>
      </c>
      <c r="F144" s="41">
        <f>ROUND(IF(OR('T1 NSA'!D56=0,'T1 NSA'!D56=""),'T1 NSA'!D55*1,'T1 NSA'!D55*'T1 NSA'!D56),$D$142)</f>
        <v>3949.636</v>
      </c>
      <c r="G144" s="41">
        <f>ROUND(IF(OR('T1 NSA'!E56=0,'T1 NSA'!E56=""),'T1 NSA'!E55*1,'T1 NSA'!E55*'T1 NSA'!E56),$D$142)</f>
        <v>4068.0459999999998</v>
      </c>
      <c r="H144" s="41">
        <f>ROUND(IF(OR('T1 NSA'!F56=0,'T1 NSA'!F56=""),'T1 NSA'!F55*1,'T1 NSA'!F55*'T1 NSA'!F56),$D$142)</f>
        <v>3974.5239999999999</v>
      </c>
      <c r="I144" s="41">
        <f>ROUND(IF(OR('T1 NSA'!G56=0,'T1 NSA'!G56=""),'T1 NSA'!G55*1,'T1 NSA'!G55*'T1 NSA'!G56),$D$142)</f>
        <v>4077.393</v>
      </c>
      <c r="J144" s="41">
        <f>ROUND(IF(OR('T1 NSA'!H56=0,'T1 NSA'!H56=""),'T1 NSA'!H55*1,'T1 NSA'!H55*'T1 NSA'!H56),$D$142)</f>
        <v>3957.279</v>
      </c>
      <c r="K144" s="41">
        <f>ROUND(IF(OR('T1 NSA'!I56=0,'T1 NSA'!I56=""),'T1 NSA'!I55*1,'T1 NSA'!I55*'T1 NSA'!I56),$D$142)</f>
        <v>3968.75</v>
      </c>
      <c r="L144" s="41">
        <f>ROUND(IF(OR('T1 NSA'!J56=0,'T1 NSA'!J56=""),'T1 NSA'!J55*1,'T1 NSA'!J55*'T1 NSA'!J56),$D$142)</f>
        <v>3840.4279999999999</v>
      </c>
      <c r="M144" s="662">
        <f>ROUND(IF(OR('T1 NSA'!K56=0,'T1 NSA'!K56=""),'T1 NSA'!K55*1,'T1 NSA'!K55*'T1 NSA'!K56),$D$142)</f>
        <v>3516.2249999999999</v>
      </c>
      <c r="N144" s="41">
        <f>ROUND(IF(OR('T1 NSA'!L56=0,'T1 NSA'!L56=""),'T1 NSA'!L55*1,'T1 NSA'!L55*'T1 NSA'!L56),$D$142)</f>
        <v>3780</v>
      </c>
      <c r="O144" s="16"/>
      <c r="P144" s="41">
        <f>ROUND(IF(OR('T1 NSA'!N56=0,'T1 NSA'!N56=""),'T1 NSA'!N55*1,'T1 NSA'!N55*'T1 NSA'!N56),$D$142)</f>
        <v>3725.94</v>
      </c>
      <c r="Q144" s="41">
        <f>ROUND(IF(OR('T1 NSA'!O56=0,'T1 NSA'!O56=""),'T1 NSA'!O55*1,'T1 NSA'!O55*'T1 NSA'!O56),$D$142)</f>
        <v>3745.34</v>
      </c>
      <c r="R144" s="663">
        <f>ROUND(IF(OR('T1 NSA'!P56=0,'T1 NSA'!P56=""),'T1 NSA'!P55*1,'T1 NSA'!P55*'T1 NSA'!P56),$D$142)</f>
        <v>3755.3159999999998</v>
      </c>
      <c r="S144" s="3"/>
      <c r="T144" s="662">
        <f>ROUND(IF(OR('T1 NSA'!R56=0,'T1 NSA'!R56=""),'T1 NSA'!R55*1,'T1 NSA'!R55*'T1 NSA'!R56),$D$142)</f>
        <v>3516.2249999999999</v>
      </c>
      <c r="U144" s="41">
        <f>ROUND(IF(OR('T1 NSA'!S56=0,'T1 NSA'!S56=""),'T1 NSA'!S55*1,'T1 NSA'!S55*'T1 NSA'!S56),$D$142)</f>
        <v>3415.5770000000002</v>
      </c>
      <c r="V144" s="16"/>
      <c r="W144" s="41">
        <f>ROUND(IF(OR('T1 NSA'!U56=0,'T1 NSA'!U56=""),'T1 NSA'!U55*1,'T1 NSA'!U55*'T1 NSA'!U56),$D$142)</f>
        <v>3667.4450000000002</v>
      </c>
      <c r="Y144" s="649"/>
    </row>
    <row r="145" spans="1:25" s="16" customFormat="1" ht="15" customHeight="1">
      <c r="A145" s="11" t="s">
        <v>374</v>
      </c>
      <c r="B145" s="413" t="s">
        <v>371</v>
      </c>
      <c r="C145" s="435" t="s">
        <v>375</v>
      </c>
      <c r="D145" s="415">
        <v>3</v>
      </c>
      <c r="E145" s="15" t="b">
        <f>ROUND('T1 NSA'!C57,$D$145)=ROUND('T1 NSA'!C30,$D$145)</f>
        <v>1</v>
      </c>
      <c r="F145" s="15" t="b">
        <f>ROUND('T1 NSA'!D57,$D$145)=ROUND('T1 NSA'!D30,$D$145)</f>
        <v>1</v>
      </c>
      <c r="G145" s="15" t="b">
        <f>ROUND('T1 NSA'!E57,$D$145)=ROUND('T1 NSA'!E30,$D$145)</f>
        <v>1</v>
      </c>
      <c r="H145" s="15" t="b">
        <f>ROUND('T1 NSA'!F57,$D$145)=ROUND('T1 NSA'!F30,$D$145)</f>
        <v>1</v>
      </c>
      <c r="I145" s="15" t="b">
        <f>ROUND('T1 NSA'!G57,$D$145)=ROUND('T1 NSA'!G30,$D$145)</f>
        <v>1</v>
      </c>
      <c r="J145" s="15" t="b">
        <f>ROUND('T1 NSA'!H57,$D$145)=ROUND('T1 NSA'!H30,$D$145)</f>
        <v>1</v>
      </c>
      <c r="K145" s="15" t="b">
        <f>ROUND('T1 NSA'!I57,$D$145)=ROUND('T1 NSA'!I30,$D$145)</f>
        <v>1</v>
      </c>
      <c r="L145" s="15" t="b">
        <f>ROUND('T1 NSA'!J57,$D$145)=ROUND('T1 NSA'!J30,$D$145)</f>
        <v>1</v>
      </c>
      <c r="M145" s="633" t="b">
        <f>ROUND('T1 NSA'!K57,$D$145)=ROUND('T1 NSA'!K30,$D$145)</f>
        <v>1</v>
      </c>
      <c r="N145" s="15" t="b">
        <f>ROUND('T1 NSA'!L57,$D$145)=ROUND('T1 NSA'!L30,$D$145)</f>
        <v>1</v>
      </c>
      <c r="O145" s="15" t="b">
        <f>ROUND('T1 NSA'!M57,$D$145)=ROUND('T1 NSA'!M30,$D$145)</f>
        <v>1</v>
      </c>
      <c r="P145" s="15" t="b">
        <f>ROUND('T1 NSA'!N57,$D$145)=ROUND('T1 NSA'!N30,$D$145)</f>
        <v>1</v>
      </c>
      <c r="Q145" s="15" t="b">
        <f>ROUND('T1 NSA'!O57,$D$145)=ROUND('T1 NSA'!O30,$D$145)</f>
        <v>1</v>
      </c>
      <c r="R145" s="634" t="b">
        <f>ROUND('T1 NSA'!P57,$D$145)=ROUND('T1 NSA'!P30,$D$145)</f>
        <v>1</v>
      </c>
      <c r="S145" s="3"/>
      <c r="T145" s="633" t="b">
        <f>ROUND('T1 NSA'!R57,$D$145)=ROUND('T1 NSA'!R30,$D$145)</f>
        <v>1</v>
      </c>
      <c r="U145" s="15" t="b">
        <f>ROUND('T1 NSA'!S57,$D$145)=ROUND('T1 NSA'!S30,$D$145)</f>
        <v>1</v>
      </c>
      <c r="V145" s="15" t="b">
        <f>ROUND('T1 NSA'!T57,$D$145)=ROUND('T1 NSA'!T30,$D$145)</f>
        <v>1</v>
      </c>
      <c r="W145" s="15" t="b">
        <f>ROUND('T1 NSA'!U57,$D$145)=ROUND('T1 NSA'!U30,$D$145)</f>
        <v>1</v>
      </c>
      <c r="Y145" s="648"/>
    </row>
    <row r="146" spans="1:25" s="22" customFormat="1" ht="15" customHeight="1" outlineLevel="1">
      <c r="A146" s="17"/>
      <c r="B146" s="416"/>
      <c r="C146" s="417" t="s">
        <v>376</v>
      </c>
      <c r="D146" s="418"/>
      <c r="E146" s="41">
        <f>ROUND('T1 NSA'!C57,$D$145)</f>
        <v>3485.6570000000002</v>
      </c>
      <c r="F146" s="41">
        <f>ROUND('T1 NSA'!D57,$D$145)</f>
        <v>3949.636</v>
      </c>
      <c r="G146" s="41">
        <f>ROUND('T1 NSA'!E57,$D$145)</f>
        <v>4068.0459999999998</v>
      </c>
      <c r="H146" s="41">
        <f>ROUND('T1 NSA'!F57,$D$145)</f>
        <v>3974.5239999999999</v>
      </c>
      <c r="I146" s="41">
        <f>ROUND('T1 NSA'!G57,$D$145)</f>
        <v>4077.393</v>
      </c>
      <c r="J146" s="41">
        <f>ROUND('T1 NSA'!H57,$D$145)</f>
        <v>3957.279</v>
      </c>
      <c r="K146" s="41">
        <f>ROUND('T1 NSA'!I57,$D$145)</f>
        <v>3968.75</v>
      </c>
      <c r="L146" s="41">
        <f>ROUND('T1 NSA'!J57,$D$145)</f>
        <v>3840.4279999999999</v>
      </c>
      <c r="M146" s="662">
        <f>ROUND('T1 NSA'!K57,$D$145)</f>
        <v>3516.2249999999999</v>
      </c>
      <c r="N146" s="41">
        <f>ROUND('T1 NSA'!L57,$D$145)</f>
        <v>3780</v>
      </c>
      <c r="O146" s="41">
        <f>ROUND('T1 NSA'!M57,$D$145)</f>
        <v>7296.2250000000004</v>
      </c>
      <c r="P146" s="41">
        <f>ROUND('T1 NSA'!N57,$D$145)</f>
        <v>3725.94</v>
      </c>
      <c r="Q146" s="41">
        <f>ROUND('T1 NSA'!O57,$D$145)</f>
        <v>3745.34</v>
      </c>
      <c r="R146" s="663">
        <f>ROUND('T1 NSA'!P57,$D$145)</f>
        <v>3755.3159999999998</v>
      </c>
      <c r="S146" s="3"/>
      <c r="T146" s="662">
        <f>ROUND('T1 NSA'!R57,$D$145)</f>
        <v>3516.2249999999999</v>
      </c>
      <c r="U146" s="41">
        <f>ROUND('T1 NSA'!S57,$D$145)</f>
        <v>3415.5770000000002</v>
      </c>
      <c r="V146" s="41">
        <f>ROUND('T1 NSA'!T57,$D$145)</f>
        <v>6931.8019999999997</v>
      </c>
      <c r="W146" s="41">
        <f>ROUND('T1 NSA'!U57,$D$145)</f>
        <v>3667.4450000000002</v>
      </c>
      <c r="Y146" s="649"/>
    </row>
    <row r="147" spans="1:25" s="22" customFormat="1" ht="15" customHeight="1" outlineLevel="1">
      <c r="A147" s="17"/>
      <c r="B147" s="416"/>
      <c r="C147" s="417" t="s">
        <v>377</v>
      </c>
      <c r="D147" s="418"/>
      <c r="E147" s="41">
        <f>ROUND('T1 NSA'!C30,$D$145)</f>
        <v>3485.6570000000002</v>
      </c>
      <c r="F147" s="41">
        <f>ROUND('T1 NSA'!D30,$D$145)</f>
        <v>3949.636</v>
      </c>
      <c r="G147" s="41">
        <f>ROUND('T1 NSA'!E30,$D$145)</f>
        <v>4068.0459999999998</v>
      </c>
      <c r="H147" s="41">
        <f>ROUND('T1 NSA'!F30,$D$145)</f>
        <v>3974.5239999999999</v>
      </c>
      <c r="I147" s="41">
        <f>ROUND('T1 NSA'!G30,$D$145)</f>
        <v>4077.393</v>
      </c>
      <c r="J147" s="41">
        <f>ROUND('T1 NSA'!H30,$D$145)</f>
        <v>3957.279</v>
      </c>
      <c r="K147" s="41">
        <f>ROUND('T1 NSA'!I30,$D$145)</f>
        <v>3968.75</v>
      </c>
      <c r="L147" s="41">
        <f>ROUND('T1 NSA'!J30,$D$145)</f>
        <v>3840.4279999999999</v>
      </c>
      <c r="M147" s="662">
        <f>ROUND('T1 NSA'!K30,$D$145)</f>
        <v>3516.2249999999999</v>
      </c>
      <c r="N147" s="41">
        <f>ROUND('T1 NSA'!L30,$D$145)</f>
        <v>3780</v>
      </c>
      <c r="O147" s="41">
        <f>ROUND('T1 NSA'!M30,$D$145)</f>
        <v>7296.2250000000004</v>
      </c>
      <c r="P147" s="41">
        <f>ROUND('T1 NSA'!N30,$D$145)</f>
        <v>3725.94</v>
      </c>
      <c r="Q147" s="41">
        <f>ROUND('T1 NSA'!O30,$D$145)</f>
        <v>3745.34</v>
      </c>
      <c r="R147" s="663">
        <f>ROUND('T1 NSA'!P30,$D$145)</f>
        <v>3755.3159999999998</v>
      </c>
      <c r="S147" s="3"/>
      <c r="T147" s="662">
        <f>ROUND('T1 NSA'!R30,$D$145)</f>
        <v>3516.2249999999999</v>
      </c>
      <c r="U147" s="41">
        <f>ROUND('T1 NSA'!S30,$D$145)</f>
        <v>3415.5770000000002</v>
      </c>
      <c r="V147" s="41">
        <f>ROUND('T1 NSA'!T30,$D$145)</f>
        <v>6931.8019999999997</v>
      </c>
      <c r="W147" s="41">
        <f>ROUND('T1 NSA'!U30,$D$145)</f>
        <v>3667.4450000000002</v>
      </c>
      <c r="Y147" s="649"/>
    </row>
    <row r="148" spans="1:25" s="16" customFormat="1" ht="15" customHeight="1">
      <c r="A148" s="11" t="s">
        <v>378</v>
      </c>
      <c r="B148" s="413" t="s">
        <v>371</v>
      </c>
      <c r="C148" s="435" t="s">
        <v>379</v>
      </c>
      <c r="D148" s="415">
        <v>3</v>
      </c>
      <c r="E148" s="15" t="b">
        <f>ROUND('T1 NSA'!C57,$D$148)&lt;=ROUND('T1 NSA'!C14,$D$148)</f>
        <v>1</v>
      </c>
      <c r="F148" s="15" t="b">
        <f>ROUND('T1 NSA'!D57,$D$148)&lt;=ROUND('T1 NSA'!D14,$D$148)</f>
        <v>1</v>
      </c>
      <c r="G148" s="15" t="b">
        <f>ROUND('T1 NSA'!E57,$D$148)&lt;=ROUND('T1 NSA'!E14,$D$148)</f>
        <v>1</v>
      </c>
      <c r="H148" s="15" t="b">
        <f>ROUND('T1 NSA'!F57,$D$148)&lt;=ROUND('T1 NSA'!F14,$D$148)</f>
        <v>1</v>
      </c>
      <c r="I148" s="15" t="b">
        <f>ROUND('T1 NSA'!G57,$D$148)&lt;=ROUND('T1 NSA'!G14,$D$148)</f>
        <v>1</v>
      </c>
      <c r="J148" s="15" t="b">
        <f>ROUND('T1 NSA'!H57,$D$148)&lt;=ROUND('T1 NSA'!H14,$D$148)</f>
        <v>1</v>
      </c>
      <c r="K148" s="15" t="b">
        <f>ROUND('T1 NSA'!I57,$D$148)&lt;=ROUND('T1 NSA'!I14,$D$148)</f>
        <v>1</v>
      </c>
      <c r="L148" s="15" t="b">
        <f>ROUND('T1 NSA'!J57,$D$148)&lt;=ROUND('T1 NSA'!J14,$D$148)</f>
        <v>1</v>
      </c>
      <c r="M148" s="633" t="b">
        <f>ROUND('T1 NSA'!K57,$D$148)&lt;=ROUND('T1 NSA'!K14,$D$148)</f>
        <v>1</v>
      </c>
      <c r="N148" s="15" t="b">
        <f>ROUND('T1 NSA'!L57,$D$148)&lt;=ROUND('T1 NSA'!L14,$D$148)</f>
        <v>1</v>
      </c>
      <c r="O148" s="15" t="b">
        <f>ROUND('T1 NSA'!M57,$D$148)&lt;=ROUND('T1 NSA'!M14,$D$148)</f>
        <v>1</v>
      </c>
      <c r="P148" s="15" t="b">
        <f>ROUND('T1 NSA'!N57,$D$148)&lt;=ROUND('T1 NSA'!N14,$D$148)</f>
        <v>1</v>
      </c>
      <c r="Q148" s="15" t="b">
        <f>ROUND('T1 NSA'!O57,$D$148)&lt;=ROUND('T1 NSA'!O14,$D$148)</f>
        <v>1</v>
      </c>
      <c r="R148" s="634" t="b">
        <f>ROUND('T1 NSA'!P57,$D$148)&lt;=ROUND('T1 NSA'!P14,$D$148)</f>
        <v>1</v>
      </c>
      <c r="S148" s="3"/>
      <c r="T148" s="633" t="b">
        <f>ROUND('T1 NSA'!R57,$D$148)&lt;=ROUND('T1 NSA'!R14,$D$148)</f>
        <v>1</v>
      </c>
      <c r="U148" s="15" t="b">
        <f>ROUND('T1 NSA'!S57,$D$148)&lt;=ROUND('T1 NSA'!S14,$D$148)</f>
        <v>1</v>
      </c>
      <c r="V148" s="15" t="b">
        <f>ROUND('T1 NSA'!T57,$D$148)&lt;=ROUND('T1 NSA'!T14,$D$148)</f>
        <v>1</v>
      </c>
      <c r="W148" s="15" t="b">
        <f>ROUND('T1 NSA'!U57,$D$148)&lt;=ROUND('T1 NSA'!U14,$D$148)</f>
        <v>1</v>
      </c>
      <c r="Y148" s="648"/>
    </row>
    <row r="149" spans="1:25" s="22" customFormat="1" ht="15" customHeight="1" outlineLevel="2">
      <c r="A149" s="17"/>
      <c r="B149" s="416"/>
      <c r="C149" s="417" t="s">
        <v>376</v>
      </c>
      <c r="D149" s="418"/>
      <c r="E149" s="41">
        <f>ROUND('T1 NSA'!C57,$D$148)</f>
        <v>3485.6570000000002</v>
      </c>
      <c r="F149" s="41">
        <f>ROUND('T1 NSA'!D57,$D$148)</f>
        <v>3949.636</v>
      </c>
      <c r="G149" s="41">
        <f>ROUND('T1 NSA'!E57,$D$148)</f>
        <v>4068.0459999999998</v>
      </c>
      <c r="H149" s="41">
        <f>ROUND('T1 NSA'!F57,$D$148)</f>
        <v>3974.5239999999999</v>
      </c>
      <c r="I149" s="41">
        <f>ROUND('T1 NSA'!G57,$D$148)</f>
        <v>4077.393</v>
      </c>
      <c r="J149" s="41">
        <f>ROUND('T1 NSA'!H57,$D$148)</f>
        <v>3957.279</v>
      </c>
      <c r="K149" s="41">
        <f>ROUND('T1 NSA'!I57,$D$148)</f>
        <v>3968.75</v>
      </c>
      <c r="L149" s="41">
        <f>ROUND('T1 NSA'!J57,$D$148)</f>
        <v>3840.4279999999999</v>
      </c>
      <c r="M149" s="662">
        <f>ROUND('T1 NSA'!K57,$D$148)</f>
        <v>3516.2249999999999</v>
      </c>
      <c r="N149" s="41">
        <f>ROUND('T1 NSA'!L57,$D$148)</f>
        <v>3780</v>
      </c>
      <c r="O149" s="41">
        <f>ROUND('T1 NSA'!M57,$D$148)</f>
        <v>7296.2250000000004</v>
      </c>
      <c r="P149" s="41">
        <f>ROUND('T1 NSA'!N57,$D$148)</f>
        <v>3725.94</v>
      </c>
      <c r="Q149" s="41">
        <f>ROUND('T1 NSA'!O57,$D$148)</f>
        <v>3745.34</v>
      </c>
      <c r="R149" s="663">
        <f>ROUND('T1 NSA'!P57,$D$148)</f>
        <v>3755.3159999999998</v>
      </c>
      <c r="S149" s="3"/>
      <c r="T149" s="662">
        <f>ROUND('T1 NSA'!R57,$D$148)</f>
        <v>3516.2249999999999</v>
      </c>
      <c r="U149" s="41">
        <f>ROUND('T1 NSA'!S57,$D$148)</f>
        <v>3415.5770000000002</v>
      </c>
      <c r="V149" s="41">
        <f>ROUND('T1 NSA'!T57,$D$148)</f>
        <v>6931.8019999999997</v>
      </c>
      <c r="W149" s="41">
        <f>ROUND('T1 NSA'!U57,$D$148)</f>
        <v>3667.4450000000002</v>
      </c>
      <c r="Y149" s="649"/>
    </row>
    <row r="150" spans="1:25" s="22" customFormat="1" ht="15" customHeight="1" outlineLevel="2">
      <c r="A150" s="17"/>
      <c r="B150" s="416"/>
      <c r="C150" s="417" t="s">
        <v>380</v>
      </c>
      <c r="D150" s="418"/>
      <c r="E150" s="41">
        <f>ROUND('T1 NSA'!C14,$D$148)</f>
        <v>3543.2570000000001</v>
      </c>
      <c r="F150" s="41">
        <f>ROUND('T1 NSA'!D14,$D$148)</f>
        <v>3984.8359999999998</v>
      </c>
      <c r="G150" s="41">
        <f>ROUND('T1 NSA'!E14,$D$148)</f>
        <v>4104.8140000000003</v>
      </c>
      <c r="H150" s="41">
        <f>ROUND('T1 NSA'!F14,$D$148)</f>
        <v>4012.8870000000002</v>
      </c>
      <c r="I150" s="41">
        <f>ROUND('T1 NSA'!G14,$D$148)</f>
        <v>4115.7560000000003</v>
      </c>
      <c r="J150" s="41">
        <f>ROUND('T1 NSA'!H14,$D$148)</f>
        <v>3993.9630000000002</v>
      </c>
      <c r="K150" s="41">
        <f>ROUND('T1 NSA'!I14,$D$148)</f>
        <v>4007.8339999999998</v>
      </c>
      <c r="L150" s="41">
        <f>ROUND('T1 NSA'!J14,$D$148)</f>
        <v>3879.5120000000002</v>
      </c>
      <c r="M150" s="662">
        <f>ROUND('T1 NSA'!K14,$D$148)</f>
        <v>3620.2249999999999</v>
      </c>
      <c r="N150" s="41">
        <f>ROUND('T1 NSA'!L14,$D$148)</f>
        <v>3884</v>
      </c>
      <c r="O150" s="41">
        <f>ROUND('T1 NSA'!M14,$D$148)</f>
        <v>7504.2250000000004</v>
      </c>
      <c r="P150" s="41">
        <f>ROUND('T1 NSA'!N14,$D$148)</f>
        <v>3829.94</v>
      </c>
      <c r="Q150" s="41">
        <f>ROUND('T1 NSA'!O14,$D$148)</f>
        <v>3849.34</v>
      </c>
      <c r="R150" s="663">
        <f>ROUND('T1 NSA'!P14,$D$148)</f>
        <v>3859.3159999999998</v>
      </c>
      <c r="S150" s="3"/>
      <c r="T150" s="662">
        <f>ROUND('T1 NSA'!R14,$D$148)</f>
        <v>3620.2249999999999</v>
      </c>
      <c r="U150" s="41">
        <f>ROUND('T1 NSA'!S14,$D$148)</f>
        <v>3519.5770000000002</v>
      </c>
      <c r="V150" s="41">
        <f>ROUND('T1 NSA'!T14,$D$148)</f>
        <v>7139.8019999999997</v>
      </c>
      <c r="W150" s="41">
        <f>ROUND('T1 NSA'!U14,$D$148)</f>
        <v>3771.4450000000002</v>
      </c>
      <c r="Y150" s="649"/>
    </row>
    <row r="151" spans="1:25" s="16" customFormat="1" ht="15" customHeight="1">
      <c r="A151" s="11" t="s">
        <v>51</v>
      </c>
      <c r="B151" s="12" t="s">
        <v>52</v>
      </c>
      <c r="C151" s="13" t="s">
        <v>53</v>
      </c>
      <c r="D151" s="14">
        <v>3</v>
      </c>
      <c r="E151" s="15" t="b">
        <f>ROUND('T1 NSA'!C61,$D$151)=ROUND('T1 NSA'!C66,$D$151)</f>
        <v>1</v>
      </c>
      <c r="F151" s="15" t="b">
        <f>ROUND('T1 NSA'!D61,$D$151)=ROUND('T1 NSA'!D66,$D$151)</f>
        <v>1</v>
      </c>
      <c r="G151" s="15" t="b">
        <f>ROUND('T1 NSA'!E61,$D$151)=ROUND('T1 NSA'!E66,$D$151)</f>
        <v>1</v>
      </c>
      <c r="H151" s="15" t="b">
        <f>ROUND('T1 NSA'!F61,$D$151)=ROUND('T1 NSA'!F66,$D$151)</f>
        <v>1</v>
      </c>
      <c r="I151" s="15" t="b">
        <f>ROUND('T1 NSA'!G61,$D$151)=ROUND('T1 NSA'!G66,$D$151)</f>
        <v>1</v>
      </c>
      <c r="J151" s="15" t="b">
        <f>ROUND('T1 NSA'!H61,$D$151)=ROUND('T1 NSA'!H66,$D$151)</f>
        <v>1</v>
      </c>
      <c r="K151" s="15" t="b">
        <f>ROUND('T1 NSA'!I61,$D$151)=ROUND('T1 NSA'!I66,$D$151)</f>
        <v>1</v>
      </c>
      <c r="L151" s="15" t="b">
        <f>ROUND('T1 NSA'!J61,$D$151)=ROUND('T1 NSA'!J66,$D$151)</f>
        <v>1</v>
      </c>
      <c r="M151" s="633" t="b">
        <f>ROUND('T1 NSA'!K61,$D$151)=ROUND('T1 NSA'!K66,$D$151)</f>
        <v>1</v>
      </c>
      <c r="N151" s="15" t="b">
        <f>ROUND('T1 NSA'!L61,$D$151)=ROUND('T1 NSA'!L66,$D$151)</f>
        <v>1</v>
      </c>
      <c r="O151" s="15" t="b">
        <f>ROUND('T1 NSA'!M61,$D$151)=ROUND('T1 NSA'!M66,$D$151)</f>
        <v>1</v>
      </c>
      <c r="P151" s="15" t="b">
        <f>ROUND('T1 NSA'!N61,$D$151)=ROUND('T1 NSA'!N66,$D$151)</f>
        <v>1</v>
      </c>
      <c r="Q151" s="15" t="b">
        <f>ROUND('T1 NSA'!O61,$D$151)=ROUND('T1 NSA'!O66,$D$151)</f>
        <v>1</v>
      </c>
      <c r="R151" s="634" t="b">
        <f>ROUND('T1 NSA'!P61,$D$151)=ROUND('T1 NSA'!P66,$D$151)</f>
        <v>1</v>
      </c>
      <c r="S151" s="3"/>
      <c r="T151" s="633" t="b">
        <f>ROUND('T1 NSA'!R61,$D$151)=ROUND('T1 NSA'!R66,$D$151)</f>
        <v>1</v>
      </c>
      <c r="U151" s="15" t="b">
        <f>ROUND('T1 NSA'!S61,$D$151)=ROUND('T1 NSA'!S66,$D$151)</f>
        <v>1</v>
      </c>
      <c r="V151" s="15" t="b">
        <f>ROUND('T1 NSA'!T61,$D$151)=ROUND('T1 NSA'!T66,$D$151)</f>
        <v>1</v>
      </c>
      <c r="W151" s="15" t="b">
        <f>ROUND('T1 NSA'!U61,$D$151)=ROUND('T1 NSA'!U66,$D$151)</f>
        <v>1</v>
      </c>
      <c r="Y151" s="648"/>
    </row>
    <row r="152" spans="1:25" s="22" customFormat="1" ht="15" customHeight="1" outlineLevel="1">
      <c r="A152" s="17"/>
      <c r="B152" s="18"/>
      <c r="C152" s="19" t="s">
        <v>54</v>
      </c>
      <c r="D152" s="23"/>
      <c r="E152" s="412">
        <f>ROUND('T1 NSA'!C61,$D$151)</f>
        <v>3664.9569999999999</v>
      </c>
      <c r="F152" s="412">
        <f>ROUND('T1 NSA'!D61,$D$151)</f>
        <v>4059.636</v>
      </c>
      <c r="G152" s="412">
        <f>ROUND('T1 NSA'!E61,$D$151)</f>
        <v>4182.9459999999999</v>
      </c>
      <c r="H152" s="412">
        <f>ROUND('T1 NSA'!F61,$D$151)</f>
        <v>4102.3999999999996</v>
      </c>
      <c r="I152" s="412">
        <f>ROUND('T1 NSA'!G61,$D$151)</f>
        <v>4205.2690000000002</v>
      </c>
      <c r="J152" s="412">
        <f>ROUND('T1 NSA'!H61,$D$151)</f>
        <v>4079.5590000000002</v>
      </c>
      <c r="K152" s="412">
        <f>ROUND('T1 NSA'!I61,$D$151)</f>
        <v>4099.03</v>
      </c>
      <c r="L152" s="412">
        <f>ROUND('T1 NSA'!J61,$D$151)</f>
        <v>3970.7080000000001</v>
      </c>
      <c r="M152" s="636">
        <f>ROUND('T1 NSA'!K61,$D$151)</f>
        <v>3724.2249999999999</v>
      </c>
      <c r="N152" s="412">
        <f>ROUND('T1 NSA'!L61,$D$151)</f>
        <v>3988</v>
      </c>
      <c r="O152" s="412">
        <f>ROUND('T1 NSA'!M61,$D$151)</f>
        <v>7712.2250000000004</v>
      </c>
      <c r="P152" s="412">
        <f>ROUND('T1 NSA'!N61,$D$151)</f>
        <v>3933.94</v>
      </c>
      <c r="Q152" s="412">
        <f>ROUND('T1 NSA'!O61,$D$151)</f>
        <v>3953.34</v>
      </c>
      <c r="R152" s="637">
        <f>ROUND('T1 NSA'!P61,$D$151)</f>
        <v>3963.3159999999998</v>
      </c>
      <c r="S152" s="3"/>
      <c r="T152" s="636">
        <f>ROUND('T1 NSA'!R61,$D$151)</f>
        <v>3724.2249999999999</v>
      </c>
      <c r="U152" s="412">
        <f>ROUND('T1 NSA'!S61,$D$151)</f>
        <v>3623.5770000000002</v>
      </c>
      <c r="V152" s="412">
        <f>ROUND('T1 NSA'!T61,$D$151)</f>
        <v>7347.8019999999997</v>
      </c>
      <c r="W152" s="412">
        <f>ROUND('T1 NSA'!U61,$D$151)</f>
        <v>3875.4450000000002</v>
      </c>
      <c r="Y152" s="649"/>
    </row>
    <row r="153" spans="1:25" s="22" customFormat="1" ht="15" customHeight="1" outlineLevel="1">
      <c r="A153" s="17"/>
      <c r="B153" s="18"/>
      <c r="C153" s="19" t="s">
        <v>55</v>
      </c>
      <c r="D153" s="23"/>
      <c r="E153" s="412">
        <f>ROUND('T1 NSA'!C66,$D$151)</f>
        <v>3664.9569999999999</v>
      </c>
      <c r="F153" s="412">
        <f>ROUND('T1 NSA'!D66,$D$151)</f>
        <v>4059.636</v>
      </c>
      <c r="G153" s="412">
        <f>ROUND('T1 NSA'!E66,$D$151)</f>
        <v>4182.9459999999999</v>
      </c>
      <c r="H153" s="412">
        <f>ROUND('T1 NSA'!F66,$D$151)</f>
        <v>4102.3999999999996</v>
      </c>
      <c r="I153" s="412">
        <f>ROUND('T1 NSA'!G66,$D$151)</f>
        <v>4205.2690000000002</v>
      </c>
      <c r="J153" s="412">
        <f>ROUND('T1 NSA'!H66,$D$151)</f>
        <v>4079.5590000000002</v>
      </c>
      <c r="K153" s="412">
        <f>ROUND('T1 NSA'!I66,$D$151)</f>
        <v>4099.03</v>
      </c>
      <c r="L153" s="412">
        <f>ROUND('T1 NSA'!J66,$D$151)</f>
        <v>3970.7080000000001</v>
      </c>
      <c r="M153" s="636">
        <f>ROUND('T1 NSA'!K66,$D$151)</f>
        <v>3724.2249999999999</v>
      </c>
      <c r="N153" s="412">
        <f>ROUND('T1 NSA'!L66,$D$151)</f>
        <v>3988</v>
      </c>
      <c r="O153" s="412">
        <f>ROUND('T1 NSA'!M66,$D$151)</f>
        <v>7712.2250000000004</v>
      </c>
      <c r="P153" s="412">
        <f>ROUND('T1 NSA'!N66,$D$151)</f>
        <v>3933.94</v>
      </c>
      <c r="Q153" s="412">
        <f>ROUND('T1 NSA'!O66,$D$151)</f>
        <v>3953.34</v>
      </c>
      <c r="R153" s="637">
        <f>ROUND('T1 NSA'!P66,$D$151)</f>
        <v>3963.3159999999998</v>
      </c>
      <c r="S153" s="3"/>
      <c r="T153" s="636">
        <f>ROUND('T1 NSA'!R66,$D$151)</f>
        <v>3724.2249999999999</v>
      </c>
      <c r="U153" s="412">
        <f>ROUND('T1 NSA'!S66,$D$151)</f>
        <v>3623.5770000000002</v>
      </c>
      <c r="V153" s="412">
        <f>ROUND('T1 NSA'!T66,$D$151)</f>
        <v>7347.8019999999997</v>
      </c>
      <c r="W153" s="412">
        <f>ROUND('T1 NSA'!U66,$D$151)</f>
        <v>3875.4450000000002</v>
      </c>
      <c r="Y153" s="649"/>
    </row>
    <row r="154" spans="1:25" s="16" customFormat="1" ht="15" customHeight="1">
      <c r="A154" s="11" t="s">
        <v>56</v>
      </c>
      <c r="B154" s="12" t="s">
        <v>57</v>
      </c>
      <c r="C154" s="13" t="s">
        <v>58</v>
      </c>
      <c r="D154" s="23"/>
      <c r="E154" s="15" t="b">
        <f>'T1 NSA'!C68='T1'!C68</f>
        <v>1</v>
      </c>
      <c r="F154" s="15" t="b">
        <f>'T1 NSA'!D68='T1'!D68</f>
        <v>1</v>
      </c>
      <c r="G154" s="15" t="b">
        <f>'T1 NSA'!E68='T1'!E68</f>
        <v>1</v>
      </c>
      <c r="H154" s="15" t="b">
        <f>'T1 NSA'!F68='T1'!F68</f>
        <v>1</v>
      </c>
      <c r="I154" s="15" t="b">
        <f>'T1 NSA'!G68='T1'!G68</f>
        <v>1</v>
      </c>
      <c r="J154" s="15" t="b">
        <f>'T1 NSA'!H68='T1'!H68</f>
        <v>1</v>
      </c>
      <c r="K154" s="15" t="b">
        <f>'T1 NSA'!I68='T1'!I68</f>
        <v>1</v>
      </c>
      <c r="L154" s="15" t="b">
        <f>'T1 NSA'!J68='T1'!J68</f>
        <v>1</v>
      </c>
      <c r="M154" s="633" t="b">
        <f>'T1 NSA'!K68='T1'!K68</f>
        <v>1</v>
      </c>
      <c r="N154" s="15" t="b">
        <f>'T1 NSA'!L68='T1'!L68</f>
        <v>1</v>
      </c>
      <c r="O154" s="15" t="b">
        <f>'T1 NSA'!M68='T1'!M68</f>
        <v>1</v>
      </c>
      <c r="P154" s="15" t="b">
        <f>'T1 NSA'!N68='T1'!N68</f>
        <v>1</v>
      </c>
      <c r="Q154" s="15" t="b">
        <f>'T1 NSA'!O68='T1'!O68</f>
        <v>1</v>
      </c>
      <c r="R154" s="634" t="b">
        <f>'T1 NSA'!P68='T1'!P68</f>
        <v>1</v>
      </c>
      <c r="S154" s="3"/>
      <c r="T154" s="633" t="b">
        <f>'T1 NSA'!R68='T1'!R68</f>
        <v>1</v>
      </c>
      <c r="U154" s="15" t="b">
        <f>'T1 NSA'!S68='T1'!S68</f>
        <v>1</v>
      </c>
      <c r="V154" s="15" t="b">
        <f>'T1 NSA'!T68='T1'!T68</f>
        <v>1</v>
      </c>
      <c r="W154" s="15" t="b">
        <f>'T1 NSA'!U68='T1'!U68</f>
        <v>1</v>
      </c>
      <c r="Y154" s="648"/>
    </row>
    <row r="155" spans="1:25" s="22" customFormat="1" ht="15" customHeight="1" outlineLevel="1">
      <c r="A155" s="17"/>
      <c r="B155" s="18"/>
      <c r="C155" s="19" t="s">
        <v>88</v>
      </c>
      <c r="D155" s="23"/>
      <c r="E155" s="21">
        <f>'T1 NSA'!C68</f>
        <v>790.29600000000005</v>
      </c>
      <c r="F155" s="21">
        <f>'T1 NSA'!D68</f>
        <v>770.452</v>
      </c>
      <c r="G155" s="21">
        <f>'T1 NSA'!E68</f>
        <v>793.18600000000004</v>
      </c>
      <c r="H155" s="21">
        <f>'T1 NSA'!F68</f>
        <v>760.38300000000004</v>
      </c>
      <c r="I155" s="21">
        <f>'T1 NSA'!G68</f>
        <v>763.82899999999995</v>
      </c>
      <c r="J155" s="21">
        <f>'T1 NSA'!H68</f>
        <v>848.43</v>
      </c>
      <c r="K155" s="21">
        <f>'T1 NSA'!I68</f>
        <v>940.20780990000003</v>
      </c>
      <c r="L155" s="21">
        <f>'T1 NSA'!J68</f>
        <v>1010.6785124</v>
      </c>
      <c r="M155" s="664">
        <f>'T1 NSA'!K68</f>
        <v>462.05763619999993</v>
      </c>
      <c r="N155" s="21">
        <f>'T1 NSA'!L68</f>
        <v>481</v>
      </c>
      <c r="O155" s="21">
        <f>'T1 NSA'!M68</f>
        <v>943.05763619999993</v>
      </c>
      <c r="P155" s="21">
        <f>'T1 NSA'!N68</f>
        <v>894</v>
      </c>
      <c r="Q155" s="21">
        <f>'T1 NSA'!O68</f>
        <v>1087</v>
      </c>
      <c r="R155" s="665">
        <f>'T1 NSA'!P68</f>
        <v>1167</v>
      </c>
      <c r="S155" s="3"/>
      <c r="T155" s="664">
        <f>'T1 NSA'!R68</f>
        <v>462.05763619999993</v>
      </c>
      <c r="U155" s="21">
        <f>'T1 NSA'!S68</f>
        <v>494.85438899999997</v>
      </c>
      <c r="V155" s="21">
        <f>'T1 NSA'!T68</f>
        <v>956.9120251999999</v>
      </c>
      <c r="W155" s="21">
        <f>'T1 NSA'!U68</f>
        <v>597.86199999999997</v>
      </c>
      <c r="Y155" s="649"/>
    </row>
    <row r="156" spans="1:25" s="22" customFormat="1" ht="15" customHeight="1" outlineLevel="1">
      <c r="A156" s="17"/>
      <c r="B156" s="18"/>
      <c r="C156" s="19" t="s">
        <v>59</v>
      </c>
      <c r="D156" s="23"/>
      <c r="E156" s="21">
        <f>'T1'!C68</f>
        <v>790.29600000000005</v>
      </c>
      <c r="F156" s="21">
        <f>'T1'!D68</f>
        <v>770.452</v>
      </c>
      <c r="G156" s="21">
        <f>'T1'!E68</f>
        <v>793.18600000000004</v>
      </c>
      <c r="H156" s="21">
        <f>'T1'!F68</f>
        <v>760.38300000000004</v>
      </c>
      <c r="I156" s="21">
        <f>'T1'!G68</f>
        <v>763.82899999999995</v>
      </c>
      <c r="J156" s="21">
        <f>'T1'!H68</f>
        <v>848.43</v>
      </c>
      <c r="K156" s="21">
        <f>'T1'!I68</f>
        <v>940.20780990000003</v>
      </c>
      <c r="L156" s="21">
        <f>'T1'!J68</f>
        <v>1010.6785124</v>
      </c>
      <c r="M156" s="664">
        <f>'T1'!K68</f>
        <v>462.05763619999993</v>
      </c>
      <c r="N156" s="21">
        <f>'T1'!L68</f>
        <v>481</v>
      </c>
      <c r="O156" s="21">
        <f>'T1'!M68</f>
        <v>943.05763619999993</v>
      </c>
      <c r="P156" s="21">
        <f>'T1'!N68</f>
        <v>894</v>
      </c>
      <c r="Q156" s="21">
        <f>'T1'!O68</f>
        <v>1087</v>
      </c>
      <c r="R156" s="665">
        <f>'T1'!P68</f>
        <v>1167</v>
      </c>
      <c r="S156" s="3"/>
      <c r="T156" s="664">
        <f>'T1'!R68</f>
        <v>462.05763619999993</v>
      </c>
      <c r="U156" s="21">
        <f>'T1'!S68</f>
        <v>494.85438899999997</v>
      </c>
      <c r="V156" s="21">
        <f>'T1'!T68</f>
        <v>956.9120251999999</v>
      </c>
      <c r="W156" s="21">
        <f>'T1'!U68</f>
        <v>597.86199999999997</v>
      </c>
      <c r="Y156" s="649"/>
    </row>
    <row r="157" spans="1:25" s="16" customFormat="1" ht="15" customHeight="1">
      <c r="A157" s="11" t="s">
        <v>42</v>
      </c>
      <c r="B157" s="12" t="s">
        <v>43</v>
      </c>
      <c r="C157" s="13" t="s">
        <v>60</v>
      </c>
      <c r="D157" s="14">
        <v>2</v>
      </c>
      <c r="E157" s="15" t="b">
        <f>ROUND(('T1 NSA'!C66/'T1 NSA'!C68),$D$157)=ROUND('T1 NSA'!C70,$D$157)</f>
        <v>1</v>
      </c>
      <c r="F157" s="15" t="b">
        <f>ROUND(('T1 NSA'!D66/'T1 NSA'!D68),$D$157)=ROUND('T1 NSA'!D70,$D$157)</f>
        <v>1</v>
      </c>
      <c r="G157" s="15" t="b">
        <f>ROUND(('T1 NSA'!E66/'T1 NSA'!E68),$D$157)=ROUND('T1 NSA'!E70,$D$157)</f>
        <v>1</v>
      </c>
      <c r="H157" s="15" t="b">
        <f>ROUND(('T1 NSA'!F66/'T1 NSA'!F68),$D$157)=ROUND('T1 NSA'!F70,$D$157)</f>
        <v>1</v>
      </c>
      <c r="I157" s="15" t="b">
        <f>ROUND(('T1 NSA'!G66/'T1 NSA'!G68),$D$157)=ROUND('T1 NSA'!G70,$D$157)</f>
        <v>1</v>
      </c>
      <c r="J157" s="15" t="b">
        <f>ROUND(('T1 NSA'!H66/'T1 NSA'!H68),$D$157)=ROUND('T1 NSA'!H70,$D$157)</f>
        <v>1</v>
      </c>
      <c r="K157" s="15" t="b">
        <f>ROUND(('T1 NSA'!I66/'T1 NSA'!I68),$D$157)=ROUND('T1 NSA'!I70,$D$157)</f>
        <v>1</v>
      </c>
      <c r="L157" s="15" t="b">
        <f>ROUND(('T1 NSA'!J66/'T1 NSA'!J68),$D$157)=ROUND('T1 NSA'!J70,$D$157)</f>
        <v>1</v>
      </c>
      <c r="M157" s="644" t="b">
        <f>IF(OR('T1 NSA'!K66=0,'T1 NSA'!K68=0),"Missing",ROUND(('T1 NSA'!K66/'T1 NSA'!K68),$D$157)=ROUND('T1 NSA'!K70,$D$157))</f>
        <v>1</v>
      </c>
      <c r="N157" s="642" t="b">
        <f>IF(OR('T1 NSA'!L66=0,'T1 NSA'!L68=0),"Missing",ROUND(('T1 NSA'!L66/'T1 NSA'!L68),$D$157)=ROUND('T1 NSA'!L70,$D$157))</f>
        <v>1</v>
      </c>
      <c r="O157" s="642" t="b">
        <f>IF(OR('T1 NSA'!M66=0,'T1 NSA'!M68=0),"Missing",ROUND(('T1 NSA'!M66/'T1 NSA'!M68),$D$157)=ROUND('T1 NSA'!M70,$D$157))</f>
        <v>1</v>
      </c>
      <c r="P157" s="642" t="b">
        <f>IF(OR('T1 NSA'!N66=0,'T1 NSA'!N68=0),"Missing",ROUND(('T1 NSA'!N66/'T1 NSA'!N68),$D$157)=ROUND('T1 NSA'!N70,$D$157))</f>
        <v>1</v>
      </c>
      <c r="Q157" s="642" t="b">
        <f>IF(OR('T1 NSA'!O66=0,'T1 NSA'!O68=0),"Missing",ROUND(('T1 NSA'!O66/'T1 NSA'!O68),$D$157)=ROUND('T1 NSA'!O70,$D$157))</f>
        <v>1</v>
      </c>
      <c r="R157" s="643" t="b">
        <f>IF(OR('T1 NSA'!P66=0,'T1 NSA'!P68=0),"Missing",ROUND(('T1 NSA'!P66/'T1 NSA'!P68),$D$157)=ROUND('T1 NSA'!P70,$D$157))</f>
        <v>1</v>
      </c>
      <c r="S157" s="3"/>
      <c r="T157" s="644" t="b">
        <f>IF(OR('T1 NSA'!R66=0,'T1 NSA'!R68=0),"Missing",ROUND(('T1 NSA'!R66/'T1 NSA'!R68),$D$157)=ROUND('T1 NSA'!R70,$D$157))</f>
        <v>1</v>
      </c>
      <c r="U157" s="642" t="b">
        <f>IF(OR('T1 NSA'!S66=0,'T1 NSA'!S68=0),"Missing",ROUND(('T1 NSA'!S66/'T1 NSA'!S68),$D$157)=ROUND('T1 NSA'!S70,$D$157))</f>
        <v>1</v>
      </c>
      <c r="V157" s="642" t="b">
        <f>IF(OR('T1 NSA'!T66=0,'T1 NSA'!T68=0),"Missing",ROUND(('T1 NSA'!T66/'T1 NSA'!T68),$D$157)=ROUND('T1 NSA'!T70,$D$157))</f>
        <v>1</v>
      </c>
      <c r="W157" s="642" t="b">
        <f>IF(OR('T1 NSA'!U66=0,'T1 NSA'!U68=0),"Missing",ROUND(('T1 NSA'!U66/'T1 NSA'!U68),$D$157)=ROUND('T1 NSA'!U70,$D$157))</f>
        <v>1</v>
      </c>
      <c r="Y157" s="648"/>
    </row>
    <row r="158" spans="1:25" s="22" customFormat="1" ht="15" customHeight="1" outlineLevel="1">
      <c r="A158" s="17"/>
      <c r="B158" s="18"/>
      <c r="C158" s="19" t="s">
        <v>44</v>
      </c>
      <c r="D158" s="23"/>
      <c r="E158" s="26">
        <f>ROUND(('T1 NSA'!C66/'T1 NSA'!C68),$D$157)</f>
        <v>4.6399999999999997</v>
      </c>
      <c r="F158" s="26">
        <f>ROUND(('T1 NSA'!D66/'T1 NSA'!D68),$D$157)</f>
        <v>5.27</v>
      </c>
      <c r="G158" s="26">
        <f>ROUND(('T1 NSA'!E66/'T1 NSA'!E68),$D$157)</f>
        <v>5.27</v>
      </c>
      <c r="H158" s="26">
        <f>ROUND(('T1 NSA'!F66/'T1 NSA'!F68),$D$157)</f>
        <v>5.4</v>
      </c>
      <c r="I158" s="26">
        <f>ROUND(('T1 NSA'!G66/'T1 NSA'!G68),$D$157)</f>
        <v>5.51</v>
      </c>
      <c r="J158" s="26">
        <f>ROUND(('T1 NSA'!H66/'T1 NSA'!H68),$D$157)</f>
        <v>4.8099999999999996</v>
      </c>
      <c r="K158" s="26">
        <f>ROUND(('T1 NSA'!I66/'T1 NSA'!I68),$D$157)</f>
        <v>4.3600000000000003</v>
      </c>
      <c r="L158" s="26">
        <f>ROUND(('T1 NSA'!J66/'T1 NSA'!J68),$D$157)</f>
        <v>3.93</v>
      </c>
      <c r="M158" s="640">
        <f>ROUND(('T1 NSA'!K66/'T1 NSA'!K68),$D$157)</f>
        <v>8.06</v>
      </c>
      <c r="N158" s="26">
        <f>ROUND(('T1 NSA'!L66/'T1 NSA'!L68),$D$157)</f>
        <v>8.2899999999999991</v>
      </c>
      <c r="O158" s="26">
        <f>ROUND(('T1 NSA'!M66/'T1 NSA'!M68),$D$157)</f>
        <v>8.18</v>
      </c>
      <c r="P158" s="26">
        <f>ROUND(('T1 NSA'!N66/'T1 NSA'!N68),$D$157)</f>
        <v>4.4000000000000004</v>
      </c>
      <c r="Q158" s="26">
        <f>ROUND(('T1 NSA'!O66/'T1 NSA'!O68),$D$157)</f>
        <v>3.64</v>
      </c>
      <c r="R158" s="641">
        <f>ROUND(('T1 NSA'!P66/'T1 NSA'!P68),$D$157)</f>
        <v>3.4</v>
      </c>
      <c r="S158" s="3"/>
      <c r="T158" s="640">
        <f>ROUND(('T1 NSA'!R66/'T1 NSA'!R68),$D$157)</f>
        <v>8.06</v>
      </c>
      <c r="U158" s="26">
        <f>ROUND(('T1 NSA'!S66/'T1 NSA'!S68),$D$157)</f>
        <v>7.32</v>
      </c>
      <c r="V158" s="26">
        <f>ROUND(('T1 NSA'!T66/'T1 NSA'!T68),$D$157)</f>
        <v>7.68</v>
      </c>
      <c r="W158" s="26">
        <f>ROUND(('T1 NSA'!U66/'T1 NSA'!U68),$D$157)</f>
        <v>6.48</v>
      </c>
      <c r="Y158" s="649"/>
    </row>
    <row r="159" spans="1:25" s="22" customFormat="1" ht="15" customHeight="1" outlineLevel="1">
      <c r="A159" s="17"/>
      <c r="B159" s="18"/>
      <c r="C159" s="19" t="s">
        <v>45</v>
      </c>
      <c r="D159" s="23"/>
      <c r="E159" s="26">
        <f>ROUND('T1 NSA'!C70,$D$157)</f>
        <v>4.6399999999999997</v>
      </c>
      <c r="F159" s="26">
        <f>ROUND('T1 NSA'!D70,$D$157)</f>
        <v>5.27</v>
      </c>
      <c r="G159" s="26">
        <f>ROUND('T1 NSA'!E70,$D$157)</f>
        <v>5.27</v>
      </c>
      <c r="H159" s="26">
        <f>ROUND('T1 NSA'!F70,$D$157)</f>
        <v>5.4</v>
      </c>
      <c r="I159" s="26">
        <f>ROUND('T1 NSA'!G70,$D$157)</f>
        <v>5.51</v>
      </c>
      <c r="J159" s="26">
        <f>ROUND('T1 NSA'!H70,$D$157)</f>
        <v>4.8099999999999996</v>
      </c>
      <c r="K159" s="26">
        <f>ROUND('T1 NSA'!I70,$D$157)</f>
        <v>4.3600000000000003</v>
      </c>
      <c r="L159" s="26">
        <f>ROUND('T1 NSA'!J70,$D$157)</f>
        <v>3.93</v>
      </c>
      <c r="M159" s="640">
        <f>ROUND('T1 NSA'!K70,$D$157)</f>
        <v>8.06</v>
      </c>
      <c r="N159" s="26">
        <f>ROUND('T1 NSA'!L70,$D$157)</f>
        <v>8.2899999999999991</v>
      </c>
      <c r="O159" s="26">
        <f>ROUND('T1 NSA'!M70,$D$157)</f>
        <v>8.18</v>
      </c>
      <c r="P159" s="26">
        <f>ROUND('T1 NSA'!N70,$D$157)</f>
        <v>4.4000000000000004</v>
      </c>
      <c r="Q159" s="26">
        <f>ROUND('T1 NSA'!O70,$D$157)</f>
        <v>3.64</v>
      </c>
      <c r="R159" s="641">
        <f>ROUND('T1 NSA'!P70,$D$157)</f>
        <v>3.4</v>
      </c>
      <c r="S159" s="3"/>
      <c r="T159" s="640">
        <f>ROUND('T1 NSA'!R70,$D$157)</f>
        <v>8.06</v>
      </c>
      <c r="U159" s="26">
        <f>ROUND('T1 NSA'!S70,$D$157)</f>
        <v>7.32</v>
      </c>
      <c r="V159" s="26">
        <f>ROUND('T1 NSA'!T70,$D$157)</f>
        <v>7.68</v>
      </c>
      <c r="W159" s="26">
        <f>ROUND('T1 NSA'!U70,$D$157)</f>
        <v>6.48</v>
      </c>
      <c r="Y159" s="649"/>
    </row>
    <row r="160" spans="1:25" s="16" customFormat="1" ht="15" customHeight="1">
      <c r="A160" s="11" t="s">
        <v>69</v>
      </c>
      <c r="B160" s="12" t="s">
        <v>70</v>
      </c>
      <c r="C160" s="34" t="s">
        <v>71</v>
      </c>
      <c r="D160" s="14">
        <v>3</v>
      </c>
      <c r="E160" s="15" t="str">
        <f>IF('T1 NSA'!C16&gt;0,(ROUND('T1 NSA'!C41,$D$160)=ROUND('T1 NSA'!C16/'T1 NSA'!C39,$D$160)),"N/A")</f>
        <v>N/A</v>
      </c>
      <c r="F160" s="15" t="str">
        <f>IF('T1 NSA'!D16&gt;0,(ROUND('T1 NSA'!D41,$D$160)=ROUND('T1 NSA'!D16/'T1 NSA'!D39,$D$160)),"N/A")</f>
        <v>N/A</v>
      </c>
      <c r="G160" s="15" t="str">
        <f>IF('T1 NSA'!E16&gt;0,(ROUND('T1 NSA'!E41,$D$160)=ROUND('T1 NSA'!E16/'T1 NSA'!E39,$D$160)),"N/A")</f>
        <v>N/A</v>
      </c>
      <c r="H160" s="15" t="str">
        <f>IF('T1 NSA'!F16&gt;0,(ROUND('T1 NSA'!F41,$D$160)=ROUND('T1 NSA'!F16/'T1 NSA'!F39,$D$160)),"N/A")</f>
        <v>N/A</v>
      </c>
      <c r="I160" s="15" t="str">
        <f>IF('T1 NSA'!G16&gt;0,(ROUND('T1 NSA'!G41,$D$160)=ROUND('T1 NSA'!G16/'T1 NSA'!G39,$D$160)),"N/A")</f>
        <v>N/A</v>
      </c>
      <c r="J160" s="15" t="str">
        <f>IF('T1 NSA'!H16&gt;0,(ROUND('T1 NSA'!H41,$D$160)=ROUND('T1 NSA'!H16/'T1 NSA'!H39,$D$160)),"N/A")</f>
        <v>N/A</v>
      </c>
      <c r="K160" s="15" t="str">
        <f>IF('T1 NSA'!I16&gt;0,(ROUND('T1 NSA'!I41,$D$160)=ROUND('T1 NSA'!I16/'T1 NSA'!I39,$D$160)),"N/A")</f>
        <v>N/A</v>
      </c>
      <c r="L160" s="15" t="str">
        <f>IF('T1 NSA'!J16&gt;0,(ROUND('T1 NSA'!J41,$D$160)=ROUND('T1 NSA'!J16/'T1 NSA'!J39,$D$160)),"N/A")</f>
        <v>N/A</v>
      </c>
      <c r="M160" s="633" t="str">
        <f>IF('T1 NSA'!K16&gt;0,(ROUND('T1 NSA'!K41,$D$160)=ROUND('T1 NSA'!K16/'T1 NSA'!K39,$D$160)),"N/A")</f>
        <v>N/A</v>
      </c>
      <c r="N160" s="15" t="str">
        <f>IF('T1 NSA'!L16&gt;0,(ROUND('T1 NSA'!L41,$D$160)=ROUND('T1 NSA'!L16/'T1 NSA'!L39,$D$160)),"N/A")</f>
        <v>N/A</v>
      </c>
      <c r="O160" s="22"/>
      <c r="P160" s="15" t="str">
        <f>IF('T1 NSA'!N16&gt;0,(ROUND('T1 NSA'!N41,$D$160)=ROUND('T1 NSA'!N16/'T1 NSA'!N39,$D$160)),"N/A")</f>
        <v>N/A</v>
      </c>
      <c r="Q160" s="15" t="str">
        <f>IF('T1 NSA'!O16&gt;0,(ROUND('T1 NSA'!O41,$D$160)=ROUND('T1 NSA'!O16/'T1 NSA'!O39,$D$160)),"N/A")</f>
        <v>N/A</v>
      </c>
      <c r="R160" s="634" t="str">
        <f>IF('T1 NSA'!P16&gt;0,(ROUND('T1 NSA'!P41,$D$160)=ROUND('T1 NSA'!P16/'T1 NSA'!P39,$D$160)),"N/A")</f>
        <v>N/A</v>
      </c>
      <c r="S160" s="3"/>
      <c r="T160" s="633" t="str">
        <f>IF('T1 NSA'!R16&gt;0,(ROUND('T1 NSA'!R41,$D$160)=ROUND('T1 NSA'!R16/'T1 NSA'!R39,$D$160)),"N/A")</f>
        <v>N/A</v>
      </c>
      <c r="U160" s="15" t="str">
        <f>IF('T1 NSA'!S16&gt;0,(ROUND('T1 NSA'!S41,$D$160)=ROUND('T1 NSA'!S16/'T1 NSA'!S39,$D$160)),"N/A")</f>
        <v>N/A</v>
      </c>
      <c r="V160" s="22"/>
      <c r="W160" s="15" t="str">
        <f>IF('T1 NSA'!U16&gt;0,(ROUND('T1 NSA'!U41,$D$160)=ROUND('T1 NSA'!U16/'T1 NSA'!U39,$D$160)),"N/A")</f>
        <v>N/A</v>
      </c>
      <c r="Y160" s="648"/>
    </row>
    <row r="161" spans="1:25" s="22" customFormat="1" ht="15" customHeight="1" outlineLevel="1">
      <c r="A161" s="17"/>
      <c r="B161" s="18"/>
      <c r="C161" s="19" t="s">
        <v>72</v>
      </c>
      <c r="D161" s="23"/>
      <c r="E161" s="35" t="str">
        <f>IF('T1 NSA'!C16&gt;0,(ROUND('T1 NSA'!C41,$D$160)),"N/A")</f>
        <v>N/A</v>
      </c>
      <c r="F161" s="35" t="str">
        <f>IF('T1 NSA'!D16&gt;0,(ROUND('T1 NSA'!D41,$D$160)),"N/A")</f>
        <v>N/A</v>
      </c>
      <c r="G161" s="35" t="str">
        <f>IF('T1 NSA'!E16&gt;0,(ROUND('T1 NSA'!E41,$D$160)),"N/A")</f>
        <v>N/A</v>
      </c>
      <c r="H161" s="35" t="str">
        <f>IF('T1 NSA'!F16&gt;0,(ROUND('T1 NSA'!F41,$D$160)),"N/A")</f>
        <v>N/A</v>
      </c>
      <c r="I161" s="35" t="str">
        <f>IF('T1 NSA'!G16&gt;0,(ROUND('T1 NSA'!G41,$D$160)),"N/A")</f>
        <v>N/A</v>
      </c>
      <c r="J161" s="35" t="str">
        <f>IF('T1 NSA'!H16&gt;0,(ROUND('T1 NSA'!H41,$D$160)),"N/A")</f>
        <v>N/A</v>
      </c>
      <c r="K161" s="35" t="str">
        <f>IF('T1 NSA'!I16&gt;0,(ROUND('T1 NSA'!I41,$D$160)),"N/A")</f>
        <v>N/A</v>
      </c>
      <c r="L161" s="35" t="str">
        <f>IF('T1 NSA'!J16&gt;0,(ROUND('T1 NSA'!J41,$D$160)),"N/A")</f>
        <v>N/A</v>
      </c>
      <c r="M161" s="650" t="str">
        <f>IF('T1 NSA'!K16&gt;0,(ROUND('T1 NSA'!K41,$D$160)),"N/A")</f>
        <v>N/A</v>
      </c>
      <c r="N161" s="35" t="str">
        <f>IF('T1 NSA'!L16&gt;0,(ROUND('T1 NSA'!L41,$D$160)),"N/A")</f>
        <v>N/A</v>
      </c>
      <c r="P161" s="35" t="str">
        <f>IF('T1 NSA'!N16&gt;0,(ROUND('T1 NSA'!N41,$D$160)),"N/A")</f>
        <v>N/A</v>
      </c>
      <c r="Q161" s="35" t="str">
        <f>IF('T1 NSA'!O16&gt;0,(ROUND('T1 NSA'!O41,$D$160)),"N/A")</f>
        <v>N/A</v>
      </c>
      <c r="R161" s="651" t="str">
        <f>IF('T1 NSA'!P16&gt;0,(ROUND('T1 NSA'!P41,$D$160)),"N/A")</f>
        <v>N/A</v>
      </c>
      <c r="S161" s="3"/>
      <c r="T161" s="650" t="str">
        <f>IF('T1 NSA'!R16&gt;0,(ROUND('T1 NSA'!R41,$D$160)),"N/A")</f>
        <v>N/A</v>
      </c>
      <c r="U161" s="35" t="str">
        <f>IF('T1 NSA'!S16&gt;0,(ROUND('T1 NSA'!S41,$D$160)),"N/A")</f>
        <v>N/A</v>
      </c>
      <c r="W161" s="35" t="str">
        <f>IF('T1 NSA'!U16&gt;0,(ROUND('T1 NSA'!U41,$D$160)),"N/A")</f>
        <v>N/A</v>
      </c>
      <c r="Y161" s="649"/>
    </row>
    <row r="162" spans="1:25" s="22" customFormat="1" ht="15" customHeight="1" outlineLevel="1">
      <c r="A162" s="17"/>
      <c r="B162" s="18"/>
      <c r="C162" s="19" t="s">
        <v>73</v>
      </c>
      <c r="D162" s="23"/>
      <c r="E162" s="35" t="str">
        <f>IF('T1 NSA'!C16&gt;0,ROUND('T1 NSA'!C16/'T1 NSA'!C39,$D$160),"N/A")</f>
        <v>N/A</v>
      </c>
      <c r="F162" s="35" t="str">
        <f>IF('T1 NSA'!D16&gt;0,ROUND('T1 NSA'!D16/'T1 NSA'!D39,$D$160),"N/A")</f>
        <v>N/A</v>
      </c>
      <c r="G162" s="35" t="str">
        <f>IF('T1 NSA'!E16&gt;0,ROUND('T1 NSA'!E16/'T1 NSA'!E39,$D$160),"N/A")</f>
        <v>N/A</v>
      </c>
      <c r="H162" s="35" t="str">
        <f>IF('T1 NSA'!F16&gt;0,ROUND('T1 NSA'!F16/'T1 NSA'!F39,$D$160),"N/A")</f>
        <v>N/A</v>
      </c>
      <c r="I162" s="35" t="str">
        <f>IF('T1 NSA'!G16&gt;0,ROUND('T1 NSA'!G16/'T1 NSA'!G39,$D$160),"N/A")</f>
        <v>N/A</v>
      </c>
      <c r="J162" s="35" t="str">
        <f>IF('T1 NSA'!H16&gt;0,ROUND('T1 NSA'!H16/'T1 NSA'!H39,$D$160),"N/A")</f>
        <v>N/A</v>
      </c>
      <c r="K162" s="35" t="str">
        <f>IF('T1 NSA'!I16&gt;0,ROUND('T1 NSA'!I16/'T1 NSA'!I39,$D$160),"N/A")</f>
        <v>N/A</v>
      </c>
      <c r="L162" s="35" t="str">
        <f>IF('T1 NSA'!J16&gt;0,ROUND('T1 NSA'!J16/'T1 NSA'!J39,$D$160),"N/A")</f>
        <v>N/A</v>
      </c>
      <c r="M162" s="650" t="str">
        <f>IF('T1 NSA'!K16&gt;0,ROUND('T1 NSA'!K16/'T1 NSA'!K39,$D$160),"N/A")</f>
        <v>N/A</v>
      </c>
      <c r="N162" s="35" t="str">
        <f>IF('T1 NSA'!L16&gt;0,ROUND('T1 NSA'!L16/'T1 NSA'!L39,$D$160),"N/A")</f>
        <v>N/A</v>
      </c>
      <c r="P162" s="35" t="str">
        <f>IF('T1 NSA'!N16&gt;0,ROUND('T1 NSA'!N16/'T1 NSA'!N39,$D$160),"N/A")</f>
        <v>N/A</v>
      </c>
      <c r="Q162" s="35" t="str">
        <f>IF('T1 NSA'!O16&gt;0,ROUND('T1 NSA'!O16/'T1 NSA'!O39,$D$160),"N/A")</f>
        <v>N/A</v>
      </c>
      <c r="R162" s="651" t="str">
        <f>IF('T1 NSA'!P16&gt;0,ROUND('T1 NSA'!P16/'T1 NSA'!P39,$D$160),"N/A")</f>
        <v>N/A</v>
      </c>
      <c r="S162" s="3"/>
      <c r="T162" s="650" t="str">
        <f>IF('T1 NSA'!R16&gt;0,ROUND('T1 NSA'!R16/'T1 NSA'!R39,$D$160),"N/A")</f>
        <v>N/A</v>
      </c>
      <c r="U162" s="35" t="str">
        <f>IF('T1 NSA'!S16&gt;0,ROUND('T1 NSA'!S16/'T1 NSA'!S39,$D$160),"N/A")</f>
        <v>N/A</v>
      </c>
      <c r="W162" s="35" t="str">
        <f>IF('T1 NSA'!U16&gt;0,ROUND('T1 NSA'!U16/'T1 NSA'!U39,$D$160),"N/A")</f>
        <v>N/A</v>
      </c>
      <c r="Y162" s="649"/>
    </row>
    <row r="163" spans="1:25" s="16" customFormat="1" ht="15" customHeight="1">
      <c r="A163" s="11" t="s">
        <v>74</v>
      </c>
      <c r="B163" s="12" t="s">
        <v>75</v>
      </c>
      <c r="C163" s="36" t="s">
        <v>76</v>
      </c>
      <c r="D163" s="14">
        <v>2</v>
      </c>
      <c r="E163" s="15" t="str">
        <f>IF('T1 NSA'!C16&gt;0,IF(ISERROR(ROUND(('T1 NSA'!C16-('T1 NSA'!C39*'T1 NSA'!C43))/(('T1 NSA'!C39*'T1 NSA'!C42)-('T1 NSA'!C39*'T1 NSA'!C43)),$D$163)),"N/A",ROUND(('T1 NSA'!C16-('T1 NSA'!C39*'T1 NSA'!C43))/(('T1 NSA'!C39*'T1 NSA'!C42)-('T1 NSA'!C39*'T1 NSA'!C43)),$D$163))=ROUND('T1 NSA'!C44,$D$163),"N/A")</f>
        <v>N/A</v>
      </c>
      <c r="F163" s="15" t="str">
        <f>IF('T1 NSA'!D16&gt;0,IF(ISERROR(ROUND(('T1 NSA'!D16-('T1 NSA'!D39*'T1 NSA'!D43))/(('T1 NSA'!D39*'T1 NSA'!D42)-('T1 NSA'!D39*'T1 NSA'!D43)),$D$163)),"N/A",ROUND(('T1 NSA'!D16-('T1 NSA'!D39*'T1 NSA'!D43))/(('T1 NSA'!D39*'T1 NSA'!D42)-('T1 NSA'!D39*'T1 NSA'!D43)),$D$163))=ROUND('T1 NSA'!D44,$D$163),"N/A")</f>
        <v>N/A</v>
      </c>
      <c r="G163" s="15" t="str">
        <f>IF('T1 NSA'!E16&gt;0,IF(ISERROR(ROUND(('T1 NSA'!E16-('T1 NSA'!E39*'T1 NSA'!E43))/(('T1 NSA'!E39*'T1 NSA'!E42)-('T1 NSA'!E39*'T1 NSA'!E43)),$D$163)),"N/A",ROUND(('T1 NSA'!E16-('T1 NSA'!E39*'T1 NSA'!E43))/(('T1 NSA'!E39*'T1 NSA'!E42)-('T1 NSA'!E39*'T1 NSA'!E43)),$D$163))=ROUND('T1 NSA'!E44,$D$163),"N/A")</f>
        <v>N/A</v>
      </c>
      <c r="H163" s="15" t="str">
        <f>IF('T1 NSA'!F16&gt;0,IF(ISERROR(ROUND(('T1 NSA'!F16-('T1 NSA'!F39*'T1 NSA'!F43))/(('T1 NSA'!F39*'T1 NSA'!F42)-('T1 NSA'!F39*'T1 NSA'!F43)),$D$163)),"N/A",ROUND(('T1 NSA'!F16-('T1 NSA'!F39*'T1 NSA'!F43))/(('T1 NSA'!F39*'T1 NSA'!F42)-('T1 NSA'!F39*'T1 NSA'!F43)),$D$163))=ROUND('T1 NSA'!F44,$D$163),"N/A")</f>
        <v>N/A</v>
      </c>
      <c r="I163" s="15" t="str">
        <f>IF('T1 NSA'!G16&gt;0,IF(ISERROR(ROUND(('T1 NSA'!G16-('T1 NSA'!G39*'T1 NSA'!G43))/(('T1 NSA'!G39*'T1 NSA'!G42)-('T1 NSA'!G39*'T1 NSA'!G43)),$D$163)),"N/A",ROUND(('T1 NSA'!G16-('T1 NSA'!G39*'T1 NSA'!G43))/(('T1 NSA'!G39*'T1 NSA'!G42)-('T1 NSA'!G39*'T1 NSA'!G43)),$D$163))=ROUND('T1 NSA'!G44,$D$163),"N/A")</f>
        <v>N/A</v>
      </c>
      <c r="J163" s="15" t="str">
        <f>IF('T1 NSA'!H16&gt;0,IF(ISERROR(ROUND(('T1 NSA'!H16-('T1 NSA'!H39*'T1 NSA'!H43))/(('T1 NSA'!H39*'T1 NSA'!H42)-('T1 NSA'!H39*'T1 NSA'!H43)),$D$163)),"N/A",ROUND(('T1 NSA'!H16-('T1 NSA'!H39*'T1 NSA'!H43))/(('T1 NSA'!H39*'T1 NSA'!H42)-('T1 NSA'!H39*'T1 NSA'!H43)),$D$163))=ROUND('T1 NSA'!H44,$D$163),"N/A")</f>
        <v>N/A</v>
      </c>
      <c r="K163" s="15" t="str">
        <f>IF('T1 NSA'!I16&gt;0,IF(ISERROR(ROUND(('T1 NSA'!I16-('T1 NSA'!I39*'T1 NSA'!I43))/(('T1 NSA'!I39*'T1 NSA'!I42)-('T1 NSA'!I39*'T1 NSA'!I43)),$D$163)),"N/A",ROUND(('T1 NSA'!I16-('T1 NSA'!I39*'T1 NSA'!I43))/(('T1 NSA'!I39*'T1 NSA'!I42)-('T1 NSA'!I39*'T1 NSA'!I43)),$D$163))=ROUND('T1 NSA'!I44,$D$163),"N/A")</f>
        <v>N/A</v>
      </c>
      <c r="L163" s="15" t="str">
        <f>IF('T1 NSA'!J16&gt;0,IF(ISERROR(ROUND(('T1 NSA'!J16-('T1 NSA'!J39*'T1 NSA'!J43))/(('T1 NSA'!J39*'T1 NSA'!J42)-('T1 NSA'!J39*'T1 NSA'!J43)),$D$163)),"N/A",ROUND(('T1 NSA'!J16-('T1 NSA'!J39*'T1 NSA'!J43))/(('T1 NSA'!J39*'T1 NSA'!J42)-('T1 NSA'!J39*'T1 NSA'!J43)),$D$163))=ROUND('T1 NSA'!J44,$D$163),"N/A")</f>
        <v>N/A</v>
      </c>
      <c r="M163" s="633" t="str">
        <f>IF('T1 NSA'!K16&gt;0,IF(ISERROR(ROUND(('T1 NSA'!K16-('T1 NSA'!K39*'T1 NSA'!K43))/(('T1 NSA'!K39*'T1 NSA'!K42)-('T1 NSA'!K39*'T1 NSA'!K43)),$D$163)),"N/A",ROUND(('T1 NSA'!K16-('T1 NSA'!K39*'T1 NSA'!K43))/(('T1 NSA'!K39*'T1 NSA'!K42)-('T1 NSA'!K39*'T1 NSA'!K43)),$D$163))=ROUND('T1 NSA'!K44,$D$163),"N/A")</f>
        <v>N/A</v>
      </c>
      <c r="N163" s="15" t="str">
        <f>IF('T1 NSA'!L16&gt;0,IF(ISERROR(ROUND(('T1 NSA'!L16-('T1 NSA'!L39*'T1 NSA'!L43))/(('T1 NSA'!L39*'T1 NSA'!L42)-('T1 NSA'!L39*'T1 NSA'!L43)),$D$163)),"N/A",ROUND(('T1 NSA'!L16-('T1 NSA'!L39*'T1 NSA'!L43))/(('T1 NSA'!L39*'T1 NSA'!L42)-('T1 NSA'!L39*'T1 NSA'!L43)),$D$163))=ROUND('T1 NSA'!L44,$D$163),"N/A")</f>
        <v>N/A</v>
      </c>
      <c r="O163" s="22"/>
      <c r="P163" s="15" t="str">
        <f>IF('T1 NSA'!N16&gt;0,IF(ISERROR(ROUND(('T1 NSA'!N16-('T1 NSA'!N39*'T1 NSA'!N43))/(('T1 NSA'!N39*'T1 NSA'!N42)-('T1 NSA'!N39*'T1 NSA'!N43)),$D$163)),"N/A",ROUND(('T1 NSA'!N16-('T1 NSA'!N39*'T1 NSA'!N43))/(('T1 NSA'!N39*'T1 NSA'!N42)-('T1 NSA'!N39*'T1 NSA'!N43)),$D$163))=ROUND('T1 NSA'!N44,$D$163),"N/A")</f>
        <v>N/A</v>
      </c>
      <c r="Q163" s="15" t="str">
        <f>IF('T1 NSA'!O16&gt;0,IF(ISERROR(ROUND(('T1 NSA'!O16-('T1 NSA'!O39*'T1 NSA'!O43))/(('T1 NSA'!O39*'T1 NSA'!O42)-('T1 NSA'!O39*'T1 NSA'!O43)),$D$163)),"N/A",ROUND(('T1 NSA'!O16-('T1 NSA'!O39*'T1 NSA'!O43))/(('T1 NSA'!O39*'T1 NSA'!O42)-('T1 NSA'!O39*'T1 NSA'!O43)),$D$163))=ROUND('T1 NSA'!O44,$D$163),"N/A")</f>
        <v>N/A</v>
      </c>
      <c r="R163" s="634" t="str">
        <f>IF('T1 NSA'!P16&gt;0,IF(ISERROR(ROUND(('T1 NSA'!P16-('T1 NSA'!P39*'T1 NSA'!P43))/(('T1 NSA'!P39*'T1 NSA'!P42)-('T1 NSA'!P39*'T1 NSA'!P43)),$D$163)),"N/A",ROUND(('T1 NSA'!P16-('T1 NSA'!P39*'T1 NSA'!P43))/(('T1 NSA'!P39*'T1 NSA'!P42)-('T1 NSA'!P39*'T1 NSA'!P43)),$D$163))=ROUND('T1 NSA'!P44,$D$163),"N/A")</f>
        <v>N/A</v>
      </c>
      <c r="S163" s="3"/>
      <c r="T163" s="633" t="str">
        <f>IF('T1 NSA'!R16&gt;0,IF(ISERROR(ROUND(('T1 NSA'!R16-('T1 NSA'!R39*'T1 NSA'!R43))/(('T1 NSA'!R39*'T1 NSA'!R42)-('T1 NSA'!R39*'T1 NSA'!R43)),$D$163)),"N/A",ROUND(('T1 NSA'!R16-('T1 NSA'!R39*'T1 NSA'!R43))/(('T1 NSA'!R39*'T1 NSA'!R42)-('T1 NSA'!R39*'T1 NSA'!R43)),$D$163))=ROUND('T1 NSA'!R44,$D$163),"N/A")</f>
        <v>N/A</v>
      </c>
      <c r="U163" s="15" t="str">
        <f>IF('T1 NSA'!S16&gt;0,IF(ISERROR(ROUND(('T1 NSA'!S16-('T1 NSA'!S39*'T1 NSA'!S43))/(('T1 NSA'!S39*'T1 NSA'!S42)-('T1 NSA'!S39*'T1 NSA'!S43)),$D$163)),"N/A",ROUND(('T1 NSA'!S16-('T1 NSA'!S39*'T1 NSA'!S43))/(('T1 NSA'!S39*'T1 NSA'!S42)-('T1 NSA'!S39*'T1 NSA'!S43)),$D$163))=ROUND('T1 NSA'!S44,$D$163),"N/A")</f>
        <v>N/A</v>
      </c>
      <c r="V163" s="22"/>
      <c r="W163" s="15" t="str">
        <f>IF('T1 NSA'!U16&gt;0,IF(ISERROR(ROUND(('T1 NSA'!U16-('T1 NSA'!U39*'T1 NSA'!U43))/(('T1 NSA'!U39*'T1 NSA'!U42)-('T1 NSA'!U39*'T1 NSA'!U43)),$D$163)),"N/A",ROUND(('T1 NSA'!U16-('T1 NSA'!U39*'T1 NSA'!U43))/(('T1 NSA'!U39*'T1 NSA'!U42)-('T1 NSA'!U39*'T1 NSA'!U43)),$D$163))=ROUND('T1 NSA'!U44,$D$163),"N/A")</f>
        <v>N/A</v>
      </c>
      <c r="Y163" s="648"/>
    </row>
    <row r="164" spans="1:25" s="22" customFormat="1" ht="15" customHeight="1" outlineLevel="1">
      <c r="A164" s="17"/>
      <c r="B164" s="18"/>
      <c r="C164" s="37" t="s">
        <v>77</v>
      </c>
      <c r="D164" s="23"/>
      <c r="E164" s="38" t="str">
        <f>IF(ISERROR(ROUND(('T1 NSA'!C16-('T1 NSA'!C39*'T1 NSA'!C43))/(('T1 NSA'!C39*'T1 NSA'!C42)-('T1 NSA'!C39*'T1 NSA'!C43)),$D$163)),"N/A",ROUND(('T1 NSA'!C16-('T1 NSA'!C39*'T1 NSA'!C43))/(('T1 NSA'!C39*'T1 NSA'!C42)-('T1 NSA'!C39*'T1 NSA'!C43)),$D$163))</f>
        <v>N/A</v>
      </c>
      <c r="F164" s="38" t="str">
        <f>IF(ISERROR(ROUND(('T1 NSA'!D16-('T1 NSA'!D39*'T1 NSA'!D43))/(('T1 NSA'!D39*'T1 NSA'!D42)-('T1 NSA'!D39*'T1 NSA'!D43)),$D$163)),"N/A",ROUND(('T1 NSA'!D16-('T1 NSA'!D39*'T1 NSA'!D43))/(('T1 NSA'!D39*'T1 NSA'!D42)-('T1 NSA'!D39*'T1 NSA'!D43)),$D$163))</f>
        <v>N/A</v>
      </c>
      <c r="G164" s="38" t="str">
        <f>IF(ISERROR(ROUND(('T1 NSA'!E16-('T1 NSA'!E39*'T1 NSA'!E43))/(('T1 NSA'!E39*'T1 NSA'!E42)-('T1 NSA'!E39*'T1 NSA'!E43)),$D$163)),"N/A",ROUND(('T1 NSA'!E16-('T1 NSA'!E39*'T1 NSA'!E43))/(('T1 NSA'!E39*'T1 NSA'!E42)-('T1 NSA'!E39*'T1 NSA'!E43)),$D$163))</f>
        <v>N/A</v>
      </c>
      <c r="H164" s="38" t="str">
        <f>IF(ISERROR(ROUND(('T1 NSA'!F16-('T1 NSA'!F39*'T1 NSA'!F43))/(('T1 NSA'!F39*'T1 NSA'!F42)-('T1 NSA'!F39*'T1 NSA'!F43)),$D$163)),"N/A",ROUND(('T1 NSA'!F16-('T1 NSA'!F39*'T1 NSA'!F43))/(('T1 NSA'!F39*'T1 NSA'!F42)-('T1 NSA'!F39*'T1 NSA'!F43)),$D$163))</f>
        <v>N/A</v>
      </c>
      <c r="I164" s="38" t="str">
        <f>IF(ISERROR(ROUND(('T1 NSA'!G16-('T1 NSA'!G39*'T1 NSA'!G43))/(('T1 NSA'!G39*'T1 NSA'!G42)-('T1 NSA'!G39*'T1 NSA'!G43)),$D$163)),"N/A",ROUND(('T1 NSA'!G16-('T1 NSA'!G39*'T1 NSA'!G43))/(('T1 NSA'!G39*'T1 NSA'!G42)-('T1 NSA'!G39*'T1 NSA'!G43)),$D$163))</f>
        <v>N/A</v>
      </c>
      <c r="J164" s="38" t="str">
        <f>IF(ISERROR(ROUND(('T1 NSA'!H16-('T1 NSA'!H39*'T1 NSA'!H43))/(('T1 NSA'!H39*'T1 NSA'!H42)-('T1 NSA'!H39*'T1 NSA'!H43)),$D$163)),"N/A",ROUND(('T1 NSA'!H16-('T1 NSA'!H39*'T1 NSA'!H43))/(('T1 NSA'!H39*'T1 NSA'!H42)-('T1 NSA'!H39*'T1 NSA'!H43)),$D$163))</f>
        <v>N/A</v>
      </c>
      <c r="K164" s="38" t="str">
        <f>IF(ISERROR(ROUND(('T1 NSA'!I16-('T1 NSA'!I39*'T1 NSA'!I43))/(('T1 NSA'!I39*'T1 NSA'!I42)-('T1 NSA'!I39*'T1 NSA'!I43)),$D$163)),"N/A",ROUND(('T1 NSA'!I16-('T1 NSA'!I39*'T1 NSA'!I43))/(('T1 NSA'!I39*'T1 NSA'!I42)-('T1 NSA'!I39*'T1 NSA'!I43)),$D$163))</f>
        <v>N/A</v>
      </c>
      <c r="L164" s="38" t="str">
        <f>IF(ISERROR(ROUND(('T1 NSA'!J16-('T1 NSA'!J39*'T1 NSA'!J43))/(('T1 NSA'!J39*'T1 NSA'!J42)-('T1 NSA'!J39*'T1 NSA'!J43)),$D$163)),"N/A",ROUND(('T1 NSA'!J16-('T1 NSA'!J39*'T1 NSA'!J43))/(('T1 NSA'!J39*'T1 NSA'!J42)-('T1 NSA'!J39*'T1 NSA'!J43)),$D$163))</f>
        <v>N/A</v>
      </c>
      <c r="M164" s="652" t="str">
        <f>IF(ISERROR(ROUND(('T1 NSA'!K16-('T1 NSA'!K39*'T1 NSA'!K43))/(('T1 NSA'!K39*'T1 NSA'!K42)-('T1 NSA'!K39*'T1 NSA'!K43)),$D$163)),"N/A",ROUND(('T1 NSA'!K16-('T1 NSA'!K39*'T1 NSA'!K43))/(('T1 NSA'!K39*'T1 NSA'!K42)-('T1 NSA'!K39*'T1 NSA'!K43)),$D$163))</f>
        <v>N/A</v>
      </c>
      <c r="N164" s="653" t="str">
        <f>IF(ISERROR(ROUND(('T1 NSA'!L16-('T1 NSA'!L39*'T1 NSA'!L43))/(('T1 NSA'!L39*'T1 NSA'!L42)-('T1 NSA'!L39*'T1 NSA'!L43)),$D$163)),"N/A",ROUND(('T1 NSA'!L16-('T1 NSA'!L39*'T1 NSA'!L43))/(('T1 NSA'!L39*'T1 NSA'!L42)-('T1 NSA'!L39*'T1 NSA'!L43)),$D$163))</f>
        <v>N/A</v>
      </c>
      <c r="P164" s="653" t="str">
        <f>IF(ISERROR(ROUND(('T1 NSA'!N16-('T1 NSA'!N39*'T1 NSA'!N43))/(('T1 NSA'!N39*'T1 NSA'!N42)-('T1 NSA'!N39*'T1 NSA'!N43)),$D$163)),"N/A",ROUND(('T1 NSA'!N16-('T1 NSA'!N39*'T1 NSA'!N43))/(('T1 NSA'!N39*'T1 NSA'!N42)-('T1 NSA'!N39*'T1 NSA'!N43)),$D$163))</f>
        <v>N/A</v>
      </c>
      <c r="Q164" s="653" t="str">
        <f>IF(ISERROR(ROUND(('T1 NSA'!O16-('T1 NSA'!O39*'T1 NSA'!O43))/(('T1 NSA'!O39*'T1 NSA'!O42)-('T1 NSA'!O39*'T1 NSA'!O43)),$D$163)),"N/A",ROUND(('T1 NSA'!O16-('T1 NSA'!O39*'T1 NSA'!O43))/(('T1 NSA'!O39*'T1 NSA'!O42)-('T1 NSA'!O39*'T1 NSA'!O43)),$D$163))</f>
        <v>N/A</v>
      </c>
      <c r="R164" s="654" t="str">
        <f>IF(ISERROR(ROUND(('T1 NSA'!P16-('T1 NSA'!P39*'T1 NSA'!P43))/(('T1 NSA'!P39*'T1 NSA'!P42)-('T1 NSA'!P39*'T1 NSA'!P43)),$D$163)),"N/A",ROUND(('T1 NSA'!P16-('T1 NSA'!P39*'T1 NSA'!P43))/(('T1 NSA'!P39*'T1 NSA'!P42)-('T1 NSA'!P39*'T1 NSA'!P43)),$D$163))</f>
        <v>N/A</v>
      </c>
      <c r="S164" s="3"/>
      <c r="T164" s="652" t="str">
        <f>IF(ISERROR(ROUND(('T1 NSA'!R16-('T1 NSA'!R39*'T1 NSA'!R43))/(('T1 NSA'!R39*'T1 NSA'!R42)-('T1 NSA'!R39*'T1 NSA'!R43)),$D$163)),"N/A",ROUND(('T1 NSA'!R16-('T1 NSA'!R39*'T1 NSA'!R43))/(('T1 NSA'!R39*'T1 NSA'!R42)-('T1 NSA'!R39*'T1 NSA'!R43)),$D$163))</f>
        <v>N/A</v>
      </c>
      <c r="U164" s="653" t="str">
        <f>IF(ISERROR(ROUND(('T1 NSA'!S16-('T1 NSA'!S39*'T1 NSA'!S43))/(('T1 NSA'!S39*'T1 NSA'!S42)-('T1 NSA'!S39*'T1 NSA'!S43)),$D$163)),"N/A",ROUND(('T1 NSA'!S16-('T1 NSA'!S39*'T1 NSA'!S43))/(('T1 NSA'!S39*'T1 NSA'!S42)-('T1 NSA'!S39*'T1 NSA'!S43)),$D$163))</f>
        <v>N/A</v>
      </c>
      <c r="W164" s="653" t="str">
        <f>IF(ISERROR(ROUND(('T1 NSA'!U16-('T1 NSA'!U39*'T1 NSA'!U43))/(('T1 NSA'!U39*'T1 NSA'!U42)-('T1 NSA'!U39*'T1 NSA'!U43)),$D$163)),"N/A",ROUND(('T1 NSA'!U16-('T1 NSA'!U39*'T1 NSA'!U43))/(('T1 NSA'!U39*'T1 NSA'!U42)-('T1 NSA'!U39*'T1 NSA'!U43)),$D$163))</f>
        <v>N/A</v>
      </c>
      <c r="Y164" s="649"/>
    </row>
    <row r="165" spans="1:25" s="22" customFormat="1" ht="15" customHeight="1" outlineLevel="1">
      <c r="A165" s="17"/>
      <c r="B165" s="18"/>
      <c r="C165" s="37" t="s">
        <v>78</v>
      </c>
      <c r="D165" s="23"/>
      <c r="E165" s="39">
        <f>ROUND('T1 NSA'!C44,$D$163)</f>
        <v>0</v>
      </c>
      <c r="F165" s="39">
        <f>ROUND('T1 NSA'!D44,$D$163)</f>
        <v>0</v>
      </c>
      <c r="G165" s="39">
        <f>ROUND('T1 NSA'!E44,$D$163)</f>
        <v>0</v>
      </c>
      <c r="H165" s="39">
        <f>ROUND('T1 NSA'!F44,$D$163)</f>
        <v>0</v>
      </c>
      <c r="I165" s="39">
        <f>ROUND('T1 NSA'!G44,$D$163)</f>
        <v>0</v>
      </c>
      <c r="J165" s="39">
        <f>ROUND('T1 NSA'!H44,$D$163)</f>
        <v>0</v>
      </c>
      <c r="K165" s="39">
        <f>ROUND('T1 NSA'!I44,$D$163)</f>
        <v>0</v>
      </c>
      <c r="L165" s="39">
        <f>ROUND('T1 NSA'!J44,$D$163)</f>
        <v>0</v>
      </c>
      <c r="M165" s="655">
        <f>ROUND('T1 NSA'!K44,$D$163)</f>
        <v>0</v>
      </c>
      <c r="N165" s="39">
        <f>ROUND('T1 NSA'!L44,$D$163)</f>
        <v>0</v>
      </c>
      <c r="P165" s="39">
        <f>ROUND('T1 NSA'!N44,$D$163)</f>
        <v>0</v>
      </c>
      <c r="Q165" s="39">
        <f>ROUND('T1 NSA'!O44,$D$163)</f>
        <v>0</v>
      </c>
      <c r="R165" s="656">
        <f>ROUND('T1 NSA'!P44,$D$163)</f>
        <v>0</v>
      </c>
      <c r="S165" s="3"/>
      <c r="T165" s="655">
        <f>ROUND('T1 NSA'!R44,$D$163)</f>
        <v>0</v>
      </c>
      <c r="U165" s="39">
        <f>ROUND('T1 NSA'!S44,$D$163)</f>
        <v>0</v>
      </c>
      <c r="W165" s="39">
        <f>ROUND('T1 NSA'!U44,$D$163)</f>
        <v>0</v>
      </c>
      <c r="Y165" s="649"/>
    </row>
    <row r="166" spans="1:25" s="16" customFormat="1" ht="15" customHeight="1">
      <c r="A166" s="11" t="s">
        <v>79</v>
      </c>
      <c r="B166" s="12" t="s">
        <v>80</v>
      </c>
      <c r="C166" s="13" t="s">
        <v>81</v>
      </c>
      <c r="D166" s="14">
        <v>3</v>
      </c>
      <c r="E166" s="15" t="b">
        <f>ROUND(SUM('T1 NSA'!C36:C38),$D$166)=ROUND('T1 NSA'!C39,$D$166)</f>
        <v>1</v>
      </c>
      <c r="F166" s="15" t="b">
        <f>ROUND(SUM('T1 NSA'!D36:D38),$D$166)=ROUND('T1 NSA'!D39,$D$166)</f>
        <v>1</v>
      </c>
      <c r="G166" s="15" t="b">
        <f>ROUND(SUM('T1 NSA'!E36:E38),$D$166)=ROUND('T1 NSA'!E39,$D$166)</f>
        <v>1</v>
      </c>
      <c r="H166" s="15" t="b">
        <f>ROUND(SUM('T1 NSA'!F36:F38),$D$166)=ROUND('T1 NSA'!F39,$D$166)</f>
        <v>1</v>
      </c>
      <c r="I166" s="15" t="b">
        <f>ROUND(SUM('T1 NSA'!G36:G38),$D$166)=ROUND('T1 NSA'!G39,$D$166)</f>
        <v>1</v>
      </c>
      <c r="J166" s="15" t="b">
        <f>ROUND(SUM('T1 NSA'!H36:H38),$D$166)=ROUND('T1 NSA'!H39,$D$166)</f>
        <v>1</v>
      </c>
      <c r="K166" s="15" t="b">
        <f>ROUND(SUM('T1 NSA'!I36:I38),$D$166)=ROUND('T1 NSA'!I39,$D$166)</f>
        <v>1</v>
      </c>
      <c r="L166" s="15" t="b">
        <f>ROUND(SUM('T1 NSA'!J36:J38),$D$166)=ROUND('T1 NSA'!J39,$D$166)</f>
        <v>1</v>
      </c>
      <c r="M166" s="633" t="b">
        <f>ROUND(SUM('T1 NSA'!K36:K38),$D$166)=ROUND('T1 NSA'!K39,$D$166)</f>
        <v>1</v>
      </c>
      <c r="N166" s="15" t="b">
        <f>ROUND(SUM('T1 NSA'!L36:L38),$D$166)=ROUND('T1 NSA'!L39,$D$166)</f>
        <v>1</v>
      </c>
      <c r="O166" s="22"/>
      <c r="P166" s="15" t="b">
        <f>ROUND(SUM('T1 NSA'!N36:N38),$D$166)=ROUND('T1 NSA'!N39,$D$166)</f>
        <v>1</v>
      </c>
      <c r="Q166" s="15" t="b">
        <f>ROUND(SUM('T1 NSA'!O36:O38),$D$166)=ROUND('T1 NSA'!O39,$D$166)</f>
        <v>1</v>
      </c>
      <c r="R166" s="634" t="b">
        <f>ROUND(SUM('T1 NSA'!P36:P38),$D$166)=ROUND('T1 NSA'!P39,$D$166)</f>
        <v>1</v>
      </c>
      <c r="S166" s="3"/>
      <c r="T166" s="633" t="b">
        <f>ROUND(SUM('T1 NSA'!R36:R38),$D$166)=ROUND('T1 NSA'!R39,$D$166)</f>
        <v>1</v>
      </c>
      <c r="U166" s="15" t="b">
        <f>ROUND(SUM('T1 NSA'!S36:S38),$D$166)=ROUND('T1 NSA'!S39,$D$166)</f>
        <v>1</v>
      </c>
      <c r="V166" s="22"/>
      <c r="W166" s="15" t="b">
        <f>ROUND(SUM('T1 NSA'!U36:U38),$D$166)=ROUND('T1 NSA'!U39,$D$166)</f>
        <v>1</v>
      </c>
      <c r="Y166" s="648"/>
    </row>
    <row r="167" spans="1:25" s="22" customFormat="1" ht="15" customHeight="1" outlineLevel="1">
      <c r="A167" s="17"/>
      <c r="B167" s="18"/>
      <c r="C167" s="19" t="s">
        <v>82</v>
      </c>
      <c r="D167" s="23"/>
      <c r="E167" s="412">
        <f>ROUND(SUM('T1 NSA'!C36:C38),$D$166)</f>
        <v>0</v>
      </c>
      <c r="F167" s="412">
        <f>ROUND(SUM('T1 NSA'!D36:D38),$D$166)</f>
        <v>0</v>
      </c>
      <c r="G167" s="412">
        <f>ROUND(SUM('T1 NSA'!E36:E38),$D$166)</f>
        <v>0</v>
      </c>
      <c r="H167" s="412">
        <f>ROUND(SUM('T1 NSA'!F36:F38),$D$166)</f>
        <v>0</v>
      </c>
      <c r="I167" s="412">
        <f>ROUND(SUM('T1 NSA'!G36:G38),$D$166)</f>
        <v>0</v>
      </c>
      <c r="J167" s="412">
        <f>ROUND(SUM('T1 NSA'!H36:H38),$D$166)</f>
        <v>0</v>
      </c>
      <c r="K167" s="412">
        <f>ROUND(SUM('T1 NSA'!I36:I38),$D$166)</f>
        <v>0</v>
      </c>
      <c r="L167" s="412">
        <f>ROUND(SUM('T1 NSA'!J36:J38),$D$166)</f>
        <v>0</v>
      </c>
      <c r="M167" s="636">
        <f>ROUND(SUM('T1 NSA'!K36:K38),$D$166)</f>
        <v>0</v>
      </c>
      <c r="N167" s="412">
        <f>ROUND(SUM('T1 NSA'!L36:L38),$D$166)</f>
        <v>0</v>
      </c>
      <c r="P167" s="412">
        <f>ROUND(SUM('T1 NSA'!N36:N38),$D$166)</f>
        <v>0</v>
      </c>
      <c r="Q167" s="412">
        <f>ROUND(SUM('T1 NSA'!O36:O38),$D$166)</f>
        <v>0</v>
      </c>
      <c r="R167" s="637">
        <f>ROUND(SUM('T1 NSA'!P36:P38),$D$166)</f>
        <v>0</v>
      </c>
      <c r="S167" s="3"/>
      <c r="T167" s="636">
        <f>ROUND(SUM('T1 NSA'!R36:R38),$D$166)</f>
        <v>0</v>
      </c>
      <c r="U167" s="412">
        <f>ROUND(SUM('T1 NSA'!S36:S38),$D$166)</f>
        <v>0</v>
      </c>
      <c r="W167" s="412">
        <f>ROUND(SUM('T1 NSA'!U36:U38),$D$166)</f>
        <v>0</v>
      </c>
      <c r="Y167" s="649"/>
    </row>
    <row r="168" spans="1:25" s="22" customFormat="1" ht="15" customHeight="1" outlineLevel="1">
      <c r="A168" s="17"/>
      <c r="B168" s="18"/>
      <c r="C168" s="19" t="s">
        <v>83</v>
      </c>
      <c r="D168" s="23"/>
      <c r="E168" s="412">
        <f>ROUND('T1 NSA'!C39,$D$166)</f>
        <v>0</v>
      </c>
      <c r="F168" s="412">
        <f>ROUND('T1 NSA'!D39,$D$166)</f>
        <v>0</v>
      </c>
      <c r="G168" s="412">
        <f>ROUND('T1 NSA'!E39,$D$166)</f>
        <v>0</v>
      </c>
      <c r="H168" s="412">
        <f>ROUND('T1 NSA'!F39,$D$166)</f>
        <v>0</v>
      </c>
      <c r="I168" s="412">
        <f>ROUND('T1 NSA'!G39,$D$166)</f>
        <v>0</v>
      </c>
      <c r="J168" s="412">
        <f>ROUND('T1 NSA'!H39,$D$166)</f>
        <v>0</v>
      </c>
      <c r="K168" s="412">
        <f>ROUND('T1 NSA'!I39,$D$166)</f>
        <v>0</v>
      </c>
      <c r="L168" s="412">
        <f>ROUND('T1 NSA'!J39,$D$166)</f>
        <v>0</v>
      </c>
      <c r="M168" s="636">
        <f>ROUND('T1 NSA'!K39,$D$166)</f>
        <v>0</v>
      </c>
      <c r="N168" s="412">
        <f>ROUND('T1 NSA'!L39,$D$166)</f>
        <v>0</v>
      </c>
      <c r="P168" s="412">
        <f>ROUND('T1 NSA'!N39,$D$166)</f>
        <v>0</v>
      </c>
      <c r="Q168" s="412">
        <f>ROUND('T1 NSA'!O39,$D$166)</f>
        <v>0</v>
      </c>
      <c r="R168" s="637">
        <f>ROUND('T1 NSA'!P39,$D$166)</f>
        <v>0</v>
      </c>
      <c r="S168" s="3"/>
      <c r="T168" s="636">
        <f>ROUND('T1 NSA'!R39,$D$166)</f>
        <v>0</v>
      </c>
      <c r="U168" s="412">
        <f>ROUND('T1 NSA'!S39,$D$166)</f>
        <v>0</v>
      </c>
      <c r="W168" s="412">
        <f>ROUND('T1 NSA'!U39,$D$166)</f>
        <v>0</v>
      </c>
      <c r="Y168" s="649"/>
    </row>
    <row r="169" spans="1:25" s="16" customFormat="1" ht="15" customHeight="1">
      <c r="A169" s="11" t="s">
        <v>84</v>
      </c>
      <c r="B169" s="12" t="s">
        <v>80</v>
      </c>
      <c r="C169" s="36" t="s">
        <v>85</v>
      </c>
      <c r="D169" s="14">
        <v>3</v>
      </c>
      <c r="E169" s="15" t="b">
        <f>IF(ROUND('T1 NSA'!C39,$D$169)=0,ROUND('T1 NSA'!C16,$D$169)=0,TRUE)</f>
        <v>1</v>
      </c>
      <c r="F169" s="15" t="b">
        <f>IF(ROUND('T1 NSA'!D39,$D$169)=0,ROUND('T1 NSA'!D16,$D$169)=0,TRUE)</f>
        <v>1</v>
      </c>
      <c r="G169" s="15" t="b">
        <f>IF(ROUND('T1 NSA'!E39,$D$169)=0,ROUND('T1 NSA'!E16,$D$169)=0,TRUE)</f>
        <v>1</v>
      </c>
      <c r="H169" s="15" t="b">
        <f>IF(ROUND('T1 NSA'!F39,$D$169)=0,ROUND('T1 NSA'!F16,$D$169)=0,TRUE)</f>
        <v>1</v>
      </c>
      <c r="I169" s="15" t="b">
        <f>IF(ROUND('T1 NSA'!G39,$D$169)=0,ROUND('T1 NSA'!G16,$D$169)=0,TRUE)</f>
        <v>1</v>
      </c>
      <c r="J169" s="15" t="b">
        <f>IF(ROUND('T1 NSA'!H39,$D$169)=0,ROUND('T1 NSA'!H16,$D$169)=0,TRUE)</f>
        <v>1</v>
      </c>
      <c r="K169" s="15" t="b">
        <f>IF(ROUND('T1 NSA'!I39,$D$169)=0,ROUND('T1 NSA'!I16,$D$169)=0,TRUE)</f>
        <v>1</v>
      </c>
      <c r="L169" s="15" t="b">
        <f>IF(ROUND('T1 NSA'!J39,$D$169)=0,ROUND('T1 NSA'!J16,$D$169)=0,TRUE)</f>
        <v>1</v>
      </c>
      <c r="M169" s="633" t="b">
        <f>IF(ROUND('T1 NSA'!K39,$D$169)=0,ROUND('T1 NSA'!K16,$D$169)=0,TRUE)</f>
        <v>1</v>
      </c>
      <c r="N169" s="15" t="b">
        <f>IF(ROUND('T1 NSA'!L39,$D$169)=0,ROUND('T1 NSA'!L16,$D$169)=0,TRUE)</f>
        <v>1</v>
      </c>
      <c r="O169" s="22"/>
      <c r="P169" s="15" t="b">
        <f>IF(ROUND('T1 NSA'!N39,$D$169)=0,ROUND('T1 NSA'!N16,$D$169)=0,TRUE)</f>
        <v>1</v>
      </c>
      <c r="Q169" s="15" t="b">
        <f>IF(ROUND('T1 NSA'!O39,$D$169)=0,ROUND('T1 NSA'!O16,$D$169)=0,TRUE)</f>
        <v>1</v>
      </c>
      <c r="R169" s="634" t="b">
        <f>IF(ROUND('T1 NSA'!P39,$D$169)=0,ROUND('T1 NSA'!P16,$D$169)=0,TRUE)</f>
        <v>1</v>
      </c>
      <c r="S169" s="3"/>
      <c r="T169" s="633" t="b">
        <f>IF(ROUND('T1 NSA'!R39,$D$169)=0,ROUND('T1 NSA'!R16,$D$169)=0,TRUE)</f>
        <v>1</v>
      </c>
      <c r="U169" s="15" t="b">
        <f>IF(ROUND('T1 NSA'!S39,$D$169)=0,ROUND('T1 NSA'!S16,$D$169)=0,TRUE)</f>
        <v>1</v>
      </c>
      <c r="V169" s="22"/>
      <c r="W169" s="15" t="b">
        <f>IF(ROUND('T1 NSA'!U39,$D$169)=0,ROUND('T1 NSA'!U16,$D$169)=0,TRUE)</f>
        <v>1</v>
      </c>
      <c r="Y169" s="648"/>
    </row>
    <row r="170" spans="1:25" s="22" customFormat="1" ht="15" customHeight="1" outlineLevel="1">
      <c r="A170" s="17"/>
      <c r="B170" s="18"/>
      <c r="C170" s="19" t="s">
        <v>83</v>
      </c>
      <c r="D170" s="23"/>
      <c r="E170" s="412">
        <f>ROUND('T1 NSA'!C39,$D$169)</f>
        <v>0</v>
      </c>
      <c r="F170" s="412">
        <f>ROUND('T1 NSA'!D39,$D$169)</f>
        <v>0</v>
      </c>
      <c r="G170" s="412">
        <f>ROUND('T1 NSA'!E39,$D$169)</f>
        <v>0</v>
      </c>
      <c r="H170" s="412">
        <f>ROUND('T1 NSA'!F39,$D$169)</f>
        <v>0</v>
      </c>
      <c r="I170" s="412">
        <f>ROUND('T1 NSA'!G39,$D$169)</f>
        <v>0</v>
      </c>
      <c r="J170" s="412">
        <f>ROUND('T1 NSA'!H39,$D$169)</f>
        <v>0</v>
      </c>
      <c r="K170" s="412">
        <f>ROUND('T1 NSA'!I39,$D$169)</f>
        <v>0</v>
      </c>
      <c r="L170" s="412">
        <f>ROUND('T1 NSA'!J39,$D$169)</f>
        <v>0</v>
      </c>
      <c r="M170" s="636">
        <f>ROUND('T1 NSA'!K39,$D$169)</f>
        <v>0</v>
      </c>
      <c r="N170" s="412">
        <f>ROUND('T1 NSA'!L39,$D$169)</f>
        <v>0</v>
      </c>
      <c r="P170" s="412">
        <f>ROUND('T1 NSA'!N39,$D$169)</f>
        <v>0</v>
      </c>
      <c r="Q170" s="412">
        <f>ROUND('T1 NSA'!O39,$D$169)</f>
        <v>0</v>
      </c>
      <c r="R170" s="637">
        <f>ROUND('T1 NSA'!P39,$D$169)</f>
        <v>0</v>
      </c>
      <c r="S170" s="3"/>
      <c r="T170" s="636">
        <f>ROUND('T1 NSA'!R39,$D$169)</f>
        <v>0</v>
      </c>
      <c r="U170" s="412">
        <f>ROUND('T1 NSA'!S39,$D$169)</f>
        <v>0</v>
      </c>
      <c r="W170" s="412">
        <f>ROUND('T1 NSA'!U39,$D$169)</f>
        <v>0</v>
      </c>
      <c r="Y170" s="649"/>
    </row>
    <row r="171" spans="1:25" s="22" customFormat="1" ht="15" customHeight="1" outlineLevel="1">
      <c r="A171" s="17"/>
      <c r="B171" s="18"/>
      <c r="C171" s="19" t="s">
        <v>86</v>
      </c>
      <c r="D171" s="23"/>
      <c r="E171" s="412">
        <f>ROUND('T1 NSA'!C16,$D$169)</f>
        <v>0</v>
      </c>
      <c r="F171" s="412">
        <f>ROUND('T1 NSA'!D16,$D$169)</f>
        <v>0</v>
      </c>
      <c r="G171" s="412">
        <f>ROUND('T1 NSA'!E16,$D$169)</f>
        <v>0</v>
      </c>
      <c r="H171" s="412">
        <f>ROUND('T1 NSA'!F16,$D$169)</f>
        <v>0</v>
      </c>
      <c r="I171" s="412">
        <f>ROUND('T1 NSA'!G16,$D$169)</f>
        <v>0</v>
      </c>
      <c r="J171" s="412">
        <f>ROUND('T1 NSA'!H16,$D$169)</f>
        <v>0</v>
      </c>
      <c r="K171" s="412">
        <f>ROUND('T1 NSA'!I16,$D$169)</f>
        <v>0</v>
      </c>
      <c r="L171" s="412">
        <f>ROUND('T1 NSA'!J16,$D$169)</f>
        <v>0</v>
      </c>
      <c r="M171" s="666">
        <f>ROUND('T1 NSA'!K16,$D$169)</f>
        <v>0</v>
      </c>
      <c r="N171" s="667">
        <f>ROUND('T1 NSA'!L16,$D$169)</f>
        <v>0</v>
      </c>
      <c r="O171" s="668"/>
      <c r="P171" s="667">
        <f>ROUND('T1 NSA'!N16,$D$169)</f>
        <v>0</v>
      </c>
      <c r="Q171" s="667">
        <f>ROUND('T1 NSA'!O16,$D$169)</f>
        <v>0</v>
      </c>
      <c r="R171" s="669">
        <f>ROUND('T1 NSA'!P16,$D$169)</f>
        <v>0</v>
      </c>
      <c r="S171" s="3"/>
      <c r="T171" s="666">
        <f>ROUND('T1 NSA'!R16,$D$169)</f>
        <v>0</v>
      </c>
      <c r="U171" s="667">
        <f>ROUND('T1 NSA'!S16,$D$169)</f>
        <v>0</v>
      </c>
      <c r="V171" s="668"/>
      <c r="W171" s="667">
        <f>ROUND('T1 NSA'!U16,$D$169)</f>
        <v>0</v>
      </c>
      <c r="X171" s="668"/>
      <c r="Y171" s="670"/>
    </row>
    <row r="172" spans="1:25" s="421" customFormat="1" ht="32.1" customHeight="1">
      <c r="A172" s="1278" t="s">
        <v>381</v>
      </c>
      <c r="B172" s="1278"/>
      <c r="C172" s="1278"/>
      <c r="D172" s="608"/>
      <c r="E172" s="609"/>
      <c r="F172" s="609"/>
      <c r="G172" s="609"/>
      <c r="H172" s="609"/>
      <c r="I172" s="609"/>
      <c r="J172" s="609"/>
      <c r="K172" s="609"/>
      <c r="L172" s="609"/>
      <c r="M172" s="609"/>
      <c r="N172" s="609"/>
      <c r="O172" s="609"/>
      <c r="P172" s="609"/>
      <c r="Q172" s="609"/>
      <c r="R172" s="609"/>
      <c r="S172" s="610"/>
      <c r="T172" s="1279" t="s">
        <v>154</v>
      </c>
      <c r="U172" s="1280"/>
      <c r="V172" s="1280"/>
      <c r="W172" s="1281"/>
      <c r="X172" s="22"/>
      <c r="Y172" s="22"/>
    </row>
    <row r="173" spans="1:25" s="16" customFormat="1" ht="18.75">
      <c r="A173" s="6" t="s">
        <v>13</v>
      </c>
      <c r="B173" s="7" t="s">
        <v>14</v>
      </c>
      <c r="C173" s="8" t="s">
        <v>382</v>
      </c>
      <c r="D173" s="422"/>
      <c r="E173" s="671"/>
      <c r="F173" s="672"/>
      <c r="G173" s="672"/>
      <c r="H173" s="672"/>
      <c r="I173" s="672"/>
      <c r="J173" s="672"/>
      <c r="K173" s="672"/>
      <c r="L173" s="672"/>
      <c r="M173" s="672"/>
      <c r="N173" s="672"/>
      <c r="O173" s="672"/>
      <c r="P173" s="672"/>
      <c r="Q173" s="672"/>
      <c r="R173" s="673"/>
      <c r="S173" s="3"/>
      <c r="T173" s="631" t="s">
        <v>519</v>
      </c>
      <c r="U173" s="631">
        <v>2022</v>
      </c>
      <c r="V173" s="631">
        <v>2023</v>
      </c>
      <c r="W173" s="631">
        <v>2024</v>
      </c>
    </row>
    <row r="174" spans="1:25" s="426" customFormat="1">
      <c r="A174" s="423" t="s">
        <v>383</v>
      </c>
      <c r="B174" s="424" t="s">
        <v>384</v>
      </c>
      <c r="C174" s="425" t="s">
        <v>385</v>
      </c>
      <c r="D174" s="415">
        <v>3</v>
      </c>
      <c r="E174" s="421"/>
      <c r="F174" s="421"/>
      <c r="G174" s="421"/>
      <c r="H174" s="421"/>
      <c r="I174" s="421"/>
      <c r="S174" s="3"/>
      <c r="T174" s="674" t="b">
        <f>ROUND('T2'!C12,$D$174)=ROUND('T1'!M61,$D$174)</f>
        <v>1</v>
      </c>
      <c r="U174" s="675" t="b">
        <f>ROUND('T2'!D12,$D$174)=ROUND('T1'!N61,$D$174)</f>
        <v>1</v>
      </c>
      <c r="V174" s="675" t="b">
        <f>ROUND('T2'!E12,$D$174)=ROUND('T1'!O61,$D$174)</f>
        <v>1</v>
      </c>
      <c r="W174" s="676" t="b">
        <f>ROUND('T2'!F12,$D$174)=ROUND('T1'!P61,$D$174)</f>
        <v>1</v>
      </c>
    </row>
    <row r="175" spans="1:25" s="429" customFormat="1" outlineLevel="1">
      <c r="A175" s="423"/>
      <c r="B175" s="424"/>
      <c r="C175" s="427" t="s">
        <v>386</v>
      </c>
      <c r="D175" s="428"/>
      <c r="E175" s="421"/>
      <c r="F175" s="421"/>
      <c r="G175" s="421"/>
      <c r="H175" s="421"/>
      <c r="I175" s="421"/>
      <c r="S175" s="3"/>
      <c r="T175" s="677">
        <f>ROUND('T2'!C12,$D$174)</f>
        <v>78857.293000000005</v>
      </c>
      <c r="U175" s="678">
        <f>ROUND('T2'!D12,$D$174)</f>
        <v>45493.22</v>
      </c>
      <c r="V175" s="678">
        <f>ROUND('T2'!E12,$D$174)</f>
        <v>47725.315999999999</v>
      </c>
      <c r="W175" s="679">
        <f>ROUND('T2'!F12,$D$174)</f>
        <v>50403.722000000002</v>
      </c>
    </row>
    <row r="176" spans="1:25" s="429" customFormat="1" outlineLevel="1">
      <c r="A176" s="423"/>
      <c r="B176" s="424"/>
      <c r="C176" s="427" t="s">
        <v>387</v>
      </c>
      <c r="D176" s="428"/>
      <c r="E176" s="421"/>
      <c r="F176" s="421"/>
      <c r="G176" s="421"/>
      <c r="H176" s="421"/>
      <c r="I176" s="421"/>
      <c r="S176" s="3"/>
      <c r="T176" s="677">
        <f>ROUND('T1'!M61,$D$174)</f>
        <v>78857.293000000005</v>
      </c>
      <c r="U176" s="678">
        <f>ROUND('T1'!N61,$D$174)</f>
        <v>45493.22</v>
      </c>
      <c r="V176" s="678">
        <f>ROUND('T1'!O61,$D$174)</f>
        <v>47725.315999999999</v>
      </c>
      <c r="W176" s="679">
        <f>ROUND('T1'!P61,$D$174)</f>
        <v>50403.722000000002</v>
      </c>
    </row>
    <row r="177" spans="1:26" s="426" customFormat="1">
      <c r="A177" s="423" t="s">
        <v>388</v>
      </c>
      <c r="B177" s="424" t="s">
        <v>50</v>
      </c>
      <c r="C177" s="425" t="s">
        <v>389</v>
      </c>
      <c r="D177" s="415">
        <v>3</v>
      </c>
      <c r="E177" s="421"/>
      <c r="F177" s="421"/>
      <c r="G177" s="421"/>
      <c r="H177" s="421"/>
      <c r="I177" s="421"/>
      <c r="S177" s="3"/>
      <c r="T177" s="674" t="b">
        <f>ROUND('T2'!C15,$D$177)=ROUND('T1'!M61-'T1 ANSP'!M15-'T1 ANSP'!M16-'T1 MET'!M15-'T1 MET'!M16-'T1 NSA'!M61,$D$177)</f>
        <v>1</v>
      </c>
      <c r="U177" s="675" t="b">
        <f>ROUND('T2'!D15,$D$177)=ROUND('T1'!N61-'T1 ANSP'!N15-'T1 ANSP'!N16-'T1 MET'!N15-'T1 MET'!N16-'T1 NSA'!N61,$D$177)</f>
        <v>1</v>
      </c>
      <c r="V177" s="675" t="b">
        <f>ROUND('T2'!E15,$D$177)=ROUND('T1'!O61-'T1 ANSP'!O15-'T1 ANSP'!O16-'T1 MET'!O15-'T1 MET'!O16-'T1 NSA'!O61,$D$177)</f>
        <v>1</v>
      </c>
      <c r="W177" s="676" t="b">
        <f>ROUND('T2'!F15,$D$177)=ROUND('T1'!P61-'T1 ANSP'!P15-'T1 ANSP'!P16-'T1 MET'!P15-'T1 MET'!P16-'T1 NSA'!P61,$D$177)</f>
        <v>1</v>
      </c>
    </row>
    <row r="178" spans="1:26" s="429" customFormat="1" outlineLevel="1">
      <c r="A178" s="423"/>
      <c r="B178" s="424"/>
      <c r="C178" s="427" t="s">
        <v>390</v>
      </c>
      <c r="D178" s="428"/>
      <c r="E178" s="421"/>
      <c r="F178" s="421"/>
      <c r="G178" s="421"/>
      <c r="H178" s="421"/>
      <c r="I178" s="421"/>
      <c r="S178" s="3"/>
      <c r="T178" s="677">
        <f>ROUND('T2'!C15,$D$177)</f>
        <v>62103.578999999998</v>
      </c>
      <c r="U178" s="678">
        <f>ROUND('T2'!D15,$D$177)</f>
        <v>37169.307999999997</v>
      </c>
      <c r="V178" s="678">
        <f>ROUND('T2'!E15,$D$177)</f>
        <v>38827.180999999997</v>
      </c>
      <c r="W178" s="679">
        <f>ROUND('T2'!F15,$D$177)</f>
        <v>40585.552000000003</v>
      </c>
    </row>
    <row r="179" spans="1:26" s="429" customFormat="1" outlineLevel="1">
      <c r="A179" s="423"/>
      <c r="B179" s="424"/>
      <c r="C179" s="427" t="s">
        <v>391</v>
      </c>
      <c r="D179" s="428"/>
      <c r="E179" s="421"/>
      <c r="F179" s="421"/>
      <c r="G179" s="421"/>
      <c r="H179" s="421"/>
      <c r="I179" s="421"/>
      <c r="S179" s="3"/>
      <c r="T179" s="677">
        <f>ROUND('T1'!M61-'T1 ANSP'!M15-'T1 ANSP'!M16-'T1 MET'!M15-'T1 MET'!M16-'T1 NSA'!M61,$D$177)</f>
        <v>62103.578999999998</v>
      </c>
      <c r="U179" s="678">
        <f>ROUND('T1'!N61-'T1 ANSP'!N15-'T1 ANSP'!N16-'T1 MET'!N15-'T1 MET'!N16-'T1 NSA'!N61,$D$177)</f>
        <v>37169.307999999997</v>
      </c>
      <c r="V179" s="678">
        <f>ROUND('T1'!O61-'T1 ANSP'!O15-'T1 ANSP'!O16-'T1 MET'!O15-'T1 MET'!O16-'T1 NSA'!O61,$D$177)</f>
        <v>38827.180999999997</v>
      </c>
      <c r="W179" s="679">
        <f>ROUND('T1'!P61-'T1 ANSP'!P15-'T1 ANSP'!P16-'T1 MET'!P15-'T1 MET'!P16-'T1 NSA'!P61,$D$177)</f>
        <v>40585.552000000003</v>
      </c>
    </row>
    <row r="180" spans="1:26" s="426" customFormat="1">
      <c r="A180" s="423" t="s">
        <v>392</v>
      </c>
      <c r="B180" s="424" t="s">
        <v>393</v>
      </c>
      <c r="C180" s="425" t="s">
        <v>394</v>
      </c>
      <c r="D180" s="428"/>
      <c r="E180" s="421"/>
      <c r="F180" s="421"/>
      <c r="G180" s="421"/>
      <c r="H180" s="421"/>
      <c r="I180" s="421"/>
      <c r="S180" s="3"/>
      <c r="T180" s="680"/>
      <c r="U180" s="675" t="b">
        <f>'T2'!D16='T1'!N65</f>
        <v>1</v>
      </c>
      <c r="V180" s="675" t="b">
        <f>'T2'!E16='T1'!O65</f>
        <v>1</v>
      </c>
      <c r="W180" s="676" t="b">
        <f>'T2'!F16='T1'!P65</f>
        <v>1</v>
      </c>
    </row>
    <row r="181" spans="1:26" s="429" customFormat="1" outlineLevel="1">
      <c r="A181" s="423"/>
      <c r="B181" s="424"/>
      <c r="C181" s="427" t="s">
        <v>395</v>
      </c>
      <c r="D181" s="428"/>
      <c r="E181" s="421"/>
      <c r="F181" s="421"/>
      <c r="G181" s="421"/>
      <c r="H181" s="421"/>
      <c r="I181" s="421"/>
      <c r="S181" s="3"/>
      <c r="T181" s="680"/>
      <c r="U181" s="681">
        <f>'T2'!D16</f>
        <v>105.74382830420639</v>
      </c>
      <c r="V181" s="681">
        <f>'T2'!E16</f>
        <v>107.4357295570737</v>
      </c>
      <c r="W181" s="682">
        <f>'T2'!F16</f>
        <v>109.3265983972782</v>
      </c>
      <c r="Z181" s="426"/>
    </row>
    <row r="182" spans="1:26" s="429" customFormat="1" outlineLevel="1">
      <c r="A182" s="423"/>
      <c r="B182" s="424"/>
      <c r="C182" s="427" t="s">
        <v>396</v>
      </c>
      <c r="D182" s="428"/>
      <c r="E182" s="421"/>
      <c r="F182" s="421"/>
      <c r="G182" s="421"/>
      <c r="H182" s="421"/>
      <c r="I182" s="421"/>
      <c r="S182" s="3"/>
      <c r="T182" s="680"/>
      <c r="U182" s="681">
        <f>'T1'!N65</f>
        <v>105.74382830420639</v>
      </c>
      <c r="V182" s="681">
        <f>'T1'!O65</f>
        <v>107.4357295570737</v>
      </c>
      <c r="W182" s="682">
        <f>'T1'!P65</f>
        <v>109.3265983972782</v>
      </c>
      <c r="Z182" s="426"/>
    </row>
    <row r="183" spans="1:26" s="426" customFormat="1">
      <c r="A183" s="423" t="s">
        <v>397</v>
      </c>
      <c r="B183" s="424" t="s">
        <v>398</v>
      </c>
      <c r="C183" s="425" t="s">
        <v>399</v>
      </c>
      <c r="D183" s="415">
        <v>3</v>
      </c>
      <c r="E183" s="421"/>
      <c r="F183" s="421"/>
      <c r="G183" s="421"/>
      <c r="H183" s="421"/>
      <c r="I183" s="421"/>
      <c r="S183" s="3"/>
      <c r="T183" s="674" t="b">
        <f>ROUND('T2'!C33,$D$183)=ROUND('T1 ANSP'!M61-'T1 ANSP'!M28,$D$183)</f>
        <v>1</v>
      </c>
      <c r="U183" s="675" t="b">
        <f>ROUND('T2'!D33,$D$183)=ROUND('T1 ANSP'!N61-'T1 ANSP'!N28,$D$183)</f>
        <v>1</v>
      </c>
      <c r="V183" s="675" t="b">
        <f>ROUND('T2'!E33,$D$183)=ROUND('T1 ANSP'!O61-'T1 ANSP'!O28,$D$183)</f>
        <v>1</v>
      </c>
      <c r="W183" s="676" t="b">
        <f>ROUND('T2'!F33,$D$183)=ROUND('T1 ANSP'!P61-'T1 ANSP'!P28,$D$183)</f>
        <v>1</v>
      </c>
    </row>
    <row r="184" spans="1:26" s="429" customFormat="1" outlineLevel="1">
      <c r="A184" s="423"/>
      <c r="B184" s="424"/>
      <c r="C184" s="427" t="s">
        <v>400</v>
      </c>
      <c r="D184" s="428"/>
      <c r="E184" s="421"/>
      <c r="F184" s="421"/>
      <c r="G184" s="421"/>
      <c r="H184" s="421"/>
      <c r="I184" s="421"/>
      <c r="S184" s="3"/>
      <c r="T184" s="677">
        <f>ROUND('T2'!C33,$D$183)</f>
        <v>66586.350999999995</v>
      </c>
      <c r="U184" s="678">
        <f>ROUND('T2'!D33,$D$183)</f>
        <v>38990.707999999999</v>
      </c>
      <c r="V184" s="678">
        <f>ROUND('T2'!E33,$D$183)</f>
        <v>41200.033000000003</v>
      </c>
      <c r="W184" s="679">
        <f>ROUND('T2'!F33,$D$183)</f>
        <v>43912.531999999999</v>
      </c>
      <c r="Z184" s="426"/>
    </row>
    <row r="185" spans="1:26" s="429" customFormat="1" outlineLevel="1">
      <c r="A185" s="423"/>
      <c r="B185" s="424"/>
      <c r="C185" s="427" t="s">
        <v>401</v>
      </c>
      <c r="D185" s="428"/>
      <c r="E185" s="421"/>
      <c r="F185" s="421"/>
      <c r="G185" s="421"/>
      <c r="H185" s="421"/>
      <c r="I185" s="421"/>
      <c r="S185" s="3"/>
      <c r="T185" s="677">
        <f>ROUND('T1 ANSP'!M61-'T1 ANSP'!M28,$D$183)</f>
        <v>66586.350999999995</v>
      </c>
      <c r="U185" s="678">
        <f>ROUND('T1 ANSP'!N61-'T1 ANSP'!N28,$D$183)</f>
        <v>38990.707999999999</v>
      </c>
      <c r="V185" s="678">
        <f>ROUND('T1 ANSP'!O61-'T1 ANSP'!O28,$D$183)</f>
        <v>41200.033000000003</v>
      </c>
      <c r="W185" s="679">
        <f>ROUND('T1 ANSP'!P61-'T1 ANSP'!P28,$D$183)</f>
        <v>43912.531999999999</v>
      </c>
      <c r="Z185" s="426"/>
    </row>
    <row r="186" spans="1:26" s="426" customFormat="1">
      <c r="A186" s="423" t="s">
        <v>402</v>
      </c>
      <c r="B186" s="424" t="s">
        <v>403</v>
      </c>
      <c r="C186" s="425" t="s">
        <v>404</v>
      </c>
      <c r="D186" s="415">
        <v>3</v>
      </c>
      <c r="E186" s="421"/>
      <c r="F186" s="421"/>
      <c r="G186" s="421"/>
      <c r="H186" s="421"/>
      <c r="I186" s="421"/>
      <c r="S186" s="3"/>
      <c r="T186" s="674" t="b">
        <f>ROUND('T2'!C38,$D$186)=ROUND('T1'!M68,$D$186)</f>
        <v>1</v>
      </c>
      <c r="U186" s="675" t="b">
        <f>ROUND('T2'!D38,$D$186)=ROUND('T1'!N68,$D$186)</f>
        <v>1</v>
      </c>
      <c r="V186" s="675" t="b">
        <f>ROUND('T2'!E38,$D$186)=ROUND('T1'!O68,$D$186)</f>
        <v>1</v>
      </c>
      <c r="W186" s="676" t="b">
        <f>ROUND('T2'!F38,$D$186)=ROUND('T1'!P68,$D$186)</f>
        <v>1</v>
      </c>
    </row>
    <row r="187" spans="1:26" s="429" customFormat="1" outlineLevel="1">
      <c r="A187" s="423"/>
      <c r="B187" s="424"/>
      <c r="C187" s="427" t="s">
        <v>405</v>
      </c>
      <c r="D187" s="428"/>
      <c r="E187" s="421"/>
      <c r="F187" s="421"/>
      <c r="G187" s="421"/>
      <c r="H187" s="421"/>
      <c r="I187" s="421"/>
      <c r="S187" s="3"/>
      <c r="T187" s="677">
        <f>ROUND('T2'!C38,$D$186)</f>
        <v>943.05799999999999</v>
      </c>
      <c r="U187" s="678">
        <f>ROUND('T2'!D38,$D$186)</f>
        <v>894</v>
      </c>
      <c r="V187" s="678">
        <f>ROUND('T2'!E38,$D$186)</f>
        <v>1087</v>
      </c>
      <c r="W187" s="679">
        <f>ROUND('T2'!F38,$D$186)</f>
        <v>1167</v>
      </c>
    </row>
    <row r="188" spans="1:26" s="429" customFormat="1" outlineLevel="1">
      <c r="A188" s="423"/>
      <c r="B188" s="424"/>
      <c r="C188" s="427" t="s">
        <v>406</v>
      </c>
      <c r="D188" s="428"/>
      <c r="E188" s="421"/>
      <c r="F188" s="421"/>
      <c r="G188" s="421"/>
      <c r="H188" s="421"/>
      <c r="I188" s="421"/>
      <c r="S188" s="3"/>
      <c r="T188" s="677">
        <f>ROUND('T1'!M68,$D$186)</f>
        <v>943.05799999999999</v>
      </c>
      <c r="U188" s="678">
        <f>ROUND('T1'!N68,$D$186)</f>
        <v>894</v>
      </c>
      <c r="V188" s="678">
        <f>ROUND('T1'!O68,$D$186)</f>
        <v>1087</v>
      </c>
      <c r="W188" s="679">
        <f>ROUND('T1'!P68,$D$186)</f>
        <v>1167</v>
      </c>
    </row>
    <row r="189" spans="1:26" s="429" customFormat="1">
      <c r="A189" s="423" t="s">
        <v>407</v>
      </c>
      <c r="B189" s="424" t="s">
        <v>408</v>
      </c>
      <c r="C189" s="425" t="s">
        <v>409</v>
      </c>
      <c r="D189" s="428"/>
      <c r="E189" s="421"/>
      <c r="F189" s="421"/>
      <c r="G189" s="421"/>
      <c r="H189" s="421"/>
      <c r="I189" s="421"/>
      <c r="S189" s="3"/>
      <c r="T189" s="674" t="b">
        <f>'T2'!C73=SUM('T2'!C69:C72)</f>
        <v>1</v>
      </c>
      <c r="U189" s="675" t="b">
        <f>'T2'!D73=SUM('T2'!D69:D72)</f>
        <v>1</v>
      </c>
      <c r="V189" s="675" t="b">
        <f>'T2'!E73=SUM('T2'!E69:E72)</f>
        <v>1</v>
      </c>
      <c r="W189" s="676" t="b">
        <f>'T2'!F73=SUM('T2'!F69:F72)</f>
        <v>1</v>
      </c>
    </row>
    <row r="190" spans="1:26" s="429" customFormat="1" outlineLevel="1">
      <c r="A190" s="423"/>
      <c r="B190" s="424"/>
      <c r="C190" s="427" t="s">
        <v>410</v>
      </c>
      <c r="D190" s="428"/>
      <c r="E190" s="421"/>
      <c r="F190" s="421"/>
      <c r="G190" s="421"/>
      <c r="H190" s="421"/>
      <c r="I190" s="421"/>
      <c r="S190" s="3"/>
      <c r="T190" s="677">
        <f>'T2'!C73</f>
        <v>-10734.436</v>
      </c>
      <c r="U190" s="678">
        <f>'T2'!D73</f>
        <v>-4217.4160000000002</v>
      </c>
      <c r="V190" s="678">
        <f>'T2'!E73</f>
        <v>-481</v>
      </c>
      <c r="W190" s="679">
        <f>'T2'!F73</f>
        <v>-481</v>
      </c>
    </row>
    <row r="191" spans="1:26" s="429" customFormat="1" outlineLevel="1">
      <c r="A191" s="423"/>
      <c r="B191" s="424"/>
      <c r="C191" s="417" t="s">
        <v>411</v>
      </c>
      <c r="D191" s="428"/>
      <c r="E191" s="421"/>
      <c r="F191" s="421"/>
      <c r="G191" s="421"/>
      <c r="H191" s="421"/>
      <c r="I191" s="421"/>
      <c r="S191" s="3"/>
      <c r="T191" s="677">
        <f>SUM('T2'!C69:C72)</f>
        <v>-10734.436</v>
      </c>
      <c r="U191" s="678">
        <f>SUM('T2'!D69:D72)</f>
        <v>-4217.4160000000002</v>
      </c>
      <c r="V191" s="678">
        <f>SUM('T2'!E69:E72)</f>
        <v>-481</v>
      </c>
      <c r="W191" s="679">
        <f>SUM('T2'!F69:F72)</f>
        <v>-481</v>
      </c>
    </row>
    <row r="192" spans="1:26" s="426" customFormat="1">
      <c r="A192" s="423" t="s">
        <v>388</v>
      </c>
      <c r="B192" s="424" t="s">
        <v>412</v>
      </c>
      <c r="C192" s="425" t="s">
        <v>413</v>
      </c>
      <c r="D192" s="415">
        <v>3</v>
      </c>
      <c r="E192" s="421"/>
      <c r="F192" s="421"/>
      <c r="G192" s="421"/>
      <c r="H192" s="421"/>
      <c r="I192" s="421"/>
      <c r="S192" s="3"/>
      <c r="T192" s="674" t="b">
        <f>ROUND('T2'!C81,$D$192)=ROUND('T2'!C12,$D$192)</f>
        <v>1</v>
      </c>
      <c r="U192" s="675" t="b">
        <f>ROUND('T2'!D81,$D$192)=ROUND('T2'!D12,$D$192)</f>
        <v>1</v>
      </c>
      <c r="V192" s="675" t="b">
        <f>ROUND('T2'!E81,$D$192)=ROUND('T2'!E12,$D$192)</f>
        <v>1</v>
      </c>
      <c r="W192" s="676" t="b">
        <f>ROUND('T2'!F81,$D$192)=ROUND('T2'!F12,$D$192)</f>
        <v>1</v>
      </c>
    </row>
    <row r="193" spans="1:23" s="429" customFormat="1" outlineLevel="1">
      <c r="A193" s="423"/>
      <c r="B193" s="424"/>
      <c r="C193" s="427" t="s">
        <v>414</v>
      </c>
      <c r="D193" s="428"/>
      <c r="E193" s="421"/>
      <c r="F193" s="421"/>
      <c r="G193" s="421"/>
      <c r="H193" s="421"/>
      <c r="I193" s="421"/>
      <c r="S193" s="3"/>
      <c r="T193" s="677">
        <f>ROUND('T2'!C81,$D$192)</f>
        <v>78857.293000000005</v>
      </c>
      <c r="U193" s="678">
        <f>ROUND('T2'!D81,$D$192)</f>
        <v>45493.22</v>
      </c>
      <c r="V193" s="678">
        <f>ROUND('T2'!E81,$D$192)</f>
        <v>47725.315999999999</v>
      </c>
      <c r="W193" s="679">
        <f>ROUND('T2'!F81,$D$192)</f>
        <v>50403.722000000002</v>
      </c>
    </row>
    <row r="194" spans="1:23" s="429" customFormat="1" outlineLevel="1">
      <c r="A194" s="423"/>
      <c r="B194" s="424"/>
      <c r="C194" s="427" t="s">
        <v>415</v>
      </c>
      <c r="D194" s="428"/>
      <c r="E194" s="421"/>
      <c r="F194" s="421"/>
      <c r="G194" s="421"/>
      <c r="H194" s="421"/>
      <c r="I194" s="421"/>
      <c r="S194" s="3"/>
      <c r="T194" s="677">
        <f>ROUND('T2'!C12,$D$192)</f>
        <v>78857.293000000005</v>
      </c>
      <c r="U194" s="678">
        <f>ROUND('T2'!D12,$D$192)</f>
        <v>45493.22</v>
      </c>
      <c r="V194" s="678">
        <f>ROUND('T2'!E12,$D$192)</f>
        <v>47725.315999999999</v>
      </c>
      <c r="W194" s="679">
        <f>ROUND('T2'!F12,$D$192)</f>
        <v>50403.722000000002</v>
      </c>
    </row>
    <row r="195" spans="1:23">
      <c r="A195" s="423" t="s">
        <v>416</v>
      </c>
      <c r="B195" s="424" t="s">
        <v>417</v>
      </c>
      <c r="C195" s="430" t="s">
        <v>418</v>
      </c>
      <c r="D195" s="415">
        <v>3</v>
      </c>
      <c r="E195" s="421"/>
      <c r="F195" s="421"/>
      <c r="G195" s="421"/>
      <c r="H195" s="421"/>
      <c r="I195" s="421"/>
      <c r="J195" s="3"/>
      <c r="K195" s="3"/>
      <c r="L195" s="3"/>
      <c r="T195" s="674" t="b">
        <f>ROUND('T2'!C82,$D$195)=ROUND('T3'!E17+'T3'!F17,$D$195)</f>
        <v>1</v>
      </c>
      <c r="U195" s="675" t="b">
        <f>ROUND('T2'!D82,$D$195)=ROUND('T3'!G17,$D$195)</f>
        <v>1</v>
      </c>
      <c r="V195" s="675" t="b">
        <f>ROUND('T2'!E82,$D$195)=ROUND('T3'!H17,$D$195)</f>
        <v>1</v>
      </c>
      <c r="W195" s="676" t="b">
        <f>ROUND('T2'!F82,$D$195)=ROUND('T3'!I17,$D$195)</f>
        <v>1</v>
      </c>
    </row>
    <row r="196" spans="1:23" outlineLevel="1">
      <c r="A196" s="424"/>
      <c r="B196" s="424"/>
      <c r="C196" s="431" t="s">
        <v>419</v>
      </c>
      <c r="D196" s="432"/>
      <c r="E196" s="421"/>
      <c r="F196" s="421"/>
      <c r="G196" s="421"/>
      <c r="H196" s="421"/>
      <c r="I196" s="421"/>
      <c r="J196" s="3"/>
      <c r="K196" s="3"/>
      <c r="L196" s="3"/>
      <c r="T196" s="677">
        <f>ROUND('T2'!C82,$D$195)</f>
        <v>-5256.0739999999996</v>
      </c>
      <c r="U196" s="678">
        <f>ROUND('T2'!D82,$D$195)</f>
        <v>0</v>
      </c>
      <c r="V196" s="678">
        <f>ROUND('T2'!E82,$D$195)</f>
        <v>212.59899999999999</v>
      </c>
      <c r="W196" s="679">
        <f>ROUND('T2'!F82,$D$195)</f>
        <v>2350.5479999999998</v>
      </c>
    </row>
    <row r="197" spans="1:23" outlineLevel="1">
      <c r="A197" s="424"/>
      <c r="B197" s="424"/>
      <c r="C197" s="431" t="s">
        <v>572</v>
      </c>
      <c r="D197" s="432"/>
      <c r="E197" s="421"/>
      <c r="F197" s="421"/>
      <c r="G197" s="421"/>
      <c r="H197" s="421"/>
      <c r="I197" s="421"/>
      <c r="J197" s="3"/>
      <c r="K197" s="3"/>
      <c r="L197" s="3"/>
      <c r="T197" s="677">
        <f>ROUND('T3'!E17+'T3'!F17,$D$195)</f>
        <v>-5256.0739999999996</v>
      </c>
      <c r="U197" s="678">
        <f>ROUND('T3'!G17,$D$195)</f>
        <v>0</v>
      </c>
      <c r="V197" s="678">
        <f>ROUND('T3'!H17,$D$195)</f>
        <v>212.59899999999999</v>
      </c>
      <c r="W197" s="679">
        <f>ROUND('T3'!I17,$D$195)</f>
        <v>2350.5479999999998</v>
      </c>
    </row>
    <row r="198" spans="1:23">
      <c r="A198" s="424" t="s">
        <v>421</v>
      </c>
      <c r="B198" s="424" t="s">
        <v>422</v>
      </c>
      <c r="C198" s="430" t="s">
        <v>423</v>
      </c>
      <c r="D198" s="415">
        <v>3</v>
      </c>
      <c r="E198" s="421"/>
      <c r="F198" s="421"/>
      <c r="G198" s="421"/>
      <c r="H198" s="421"/>
      <c r="I198" s="421"/>
      <c r="J198" s="3"/>
      <c r="K198" s="3"/>
      <c r="L198" s="3"/>
      <c r="T198" s="674" t="b">
        <f>ROUND('T2'!C83,$D$198)=ROUND('T3'!E28+'T3'!F28,$D$198)</f>
        <v>1</v>
      </c>
      <c r="U198" s="675" t="b">
        <f>ROUND('T2'!D83,$D$198)=ROUND('T3'!G28,$D$198)</f>
        <v>1</v>
      </c>
      <c r="V198" s="675" t="b">
        <f>ROUND('T2'!E83,$D$198)=ROUND('T3'!H28,$D$198)</f>
        <v>1</v>
      </c>
      <c r="W198" s="676" t="b">
        <f>ROUND('T2'!F83,$D$198)=ROUND('T3'!I28,$D$198)</f>
        <v>1</v>
      </c>
    </row>
    <row r="199" spans="1:23" outlineLevel="1">
      <c r="A199" s="424"/>
      <c r="B199" s="424"/>
      <c r="C199" s="431" t="s">
        <v>419</v>
      </c>
      <c r="D199" s="432"/>
      <c r="E199" s="421"/>
      <c r="F199" s="421"/>
      <c r="G199" s="421"/>
      <c r="H199" s="421"/>
      <c r="I199" s="421"/>
      <c r="J199" s="3"/>
      <c r="K199" s="3"/>
      <c r="L199" s="3"/>
      <c r="T199" s="677">
        <f>ROUND('T2'!C83,$D$198)</f>
        <v>-493.959</v>
      </c>
      <c r="U199" s="678">
        <f>ROUND('T2'!D83,$D$198)</f>
        <v>0</v>
      </c>
      <c r="V199" s="678">
        <f>ROUND('T2'!E83,$D$198)</f>
        <v>0</v>
      </c>
      <c r="W199" s="679">
        <f>ROUND('T2'!F83,$D$198)</f>
        <v>11200.102999999999</v>
      </c>
    </row>
    <row r="200" spans="1:23" outlineLevel="1">
      <c r="A200" s="424"/>
      <c r="B200" s="424"/>
      <c r="C200" s="431" t="s">
        <v>572</v>
      </c>
      <c r="D200" s="432"/>
      <c r="E200" s="421"/>
      <c r="F200" s="421"/>
      <c r="G200" s="421"/>
      <c r="H200" s="421"/>
      <c r="I200" s="421"/>
      <c r="J200" s="3"/>
      <c r="K200" s="3"/>
      <c r="L200" s="3"/>
      <c r="T200" s="677">
        <f>ROUND('T3'!E28+'T3'!F28,$D$198)</f>
        <v>-493.959</v>
      </c>
      <c r="U200" s="678">
        <f>ROUND('T3'!G28,$D$198)</f>
        <v>0</v>
      </c>
      <c r="V200" s="678">
        <f>ROUND('T3'!H28,$D$198)</f>
        <v>0</v>
      </c>
      <c r="W200" s="679">
        <f>ROUND('T3'!I28,$D$198)</f>
        <v>11200.102999999999</v>
      </c>
    </row>
    <row r="201" spans="1:23">
      <c r="A201" s="424" t="s">
        <v>424</v>
      </c>
      <c r="B201" s="424" t="s">
        <v>425</v>
      </c>
      <c r="C201" s="430" t="s">
        <v>426</v>
      </c>
      <c r="D201" s="415">
        <v>3</v>
      </c>
      <c r="E201" s="421"/>
      <c r="F201" s="421"/>
      <c r="G201" s="421"/>
      <c r="H201" s="421"/>
      <c r="I201" s="421"/>
      <c r="J201" s="3"/>
      <c r="K201" s="3"/>
      <c r="L201" s="3"/>
      <c r="T201" s="674" t="b">
        <f>ROUND('T2'!C84,$D$201)=ROUND('T3'!E35+'T3'!E42+'T3'!E49+'T3'!E56+'T3'!E63+'T3'!E70+'T3'!E75+'T3'!F35+'T3'!F42+'T3'!F49+'T3'!F56+'T3'!F63+'T3'!F70+'T3'!F75,$D$201)</f>
        <v>1</v>
      </c>
      <c r="U201" s="675" t="b">
        <f>ROUND('T2'!D84,$D$201)=ROUND('T3'!G35+'T3'!G42+'T3'!G49+'T3'!G56+'T3'!G63+'T3'!G70+'T3'!G75,$D$201)</f>
        <v>1</v>
      </c>
      <c r="V201" s="675" t="b">
        <f>ROUND('T2'!E84,$D$201)=ROUND('T3'!H35+'T3'!H42+'T3'!H49+'T3'!H56+'T3'!H63+'T3'!H70+'T3'!H75,$D$201)</f>
        <v>1</v>
      </c>
      <c r="W201" s="676" t="b">
        <f>ROUND('T2'!F84,$D$201)=ROUND('T3'!I35+'T3'!I42+'T3'!I49+'T3'!I56+'T3'!I63+'T3'!I70+'T3'!I75,$D$201)</f>
        <v>1</v>
      </c>
    </row>
    <row r="202" spans="1:23" outlineLevel="1">
      <c r="A202" s="424"/>
      <c r="B202" s="424"/>
      <c r="C202" s="431" t="s">
        <v>419</v>
      </c>
      <c r="D202" s="432"/>
      <c r="E202" s="421"/>
      <c r="F202" s="421"/>
      <c r="G202" s="421"/>
      <c r="H202" s="421"/>
      <c r="I202" s="421"/>
      <c r="J202" s="3"/>
      <c r="K202" s="3"/>
      <c r="L202" s="3"/>
      <c r="T202" s="677">
        <f>ROUND('T2'!C84,$D$201)</f>
        <v>0</v>
      </c>
      <c r="U202" s="678">
        <f>ROUND('T2'!D84,$D$201)</f>
        <v>-1532.8320000000001</v>
      </c>
      <c r="V202" s="678">
        <f>ROUND('T2'!E84,$D$201)</f>
        <v>-364.423</v>
      </c>
      <c r="W202" s="679">
        <f>ROUND('T2'!F84,$D$201)</f>
        <v>-58.494999999999997</v>
      </c>
    </row>
    <row r="203" spans="1:23" outlineLevel="1">
      <c r="A203" s="424"/>
      <c r="B203" s="424"/>
      <c r="C203" s="431" t="s">
        <v>572</v>
      </c>
      <c r="D203" s="432"/>
      <c r="E203" s="421"/>
      <c r="F203" s="421"/>
      <c r="G203" s="421"/>
      <c r="H203" s="421"/>
      <c r="I203" s="421"/>
      <c r="J203" s="3"/>
      <c r="K203" s="3"/>
      <c r="L203" s="3"/>
      <c r="T203" s="677">
        <f>ROUND('T3'!E35+'T3'!E42+'T3'!E49+'T3'!E56+'T3'!E63+'T3'!E70+'T3'!E75+'T3'!F35+'T3'!F42+'T3'!F49+'T3'!F56+'T3'!F63+'T3'!F70+'T3'!F75,$D$201)</f>
        <v>0</v>
      </c>
      <c r="U203" s="678">
        <f>ROUND('T3'!G35+'T3'!G42+'T3'!G49+'T3'!G56+'T3'!G63+'T3'!G70+'T3'!G75,$D$201)</f>
        <v>-1532.8320000000001</v>
      </c>
      <c r="V203" s="678">
        <f>ROUND('T3'!H35+'T3'!H42+'T3'!H49+'T3'!H56+'T3'!H63+'T3'!H70+'T3'!H75,$D$201)</f>
        <v>-364.423</v>
      </c>
      <c r="W203" s="679">
        <f>ROUND('T3'!I35+'T3'!I42+'T3'!I49+'T3'!I56+'T3'!I63+'T3'!I70+'T3'!I75,$D$201)</f>
        <v>-58.494999999999997</v>
      </c>
    </row>
    <row r="204" spans="1:23">
      <c r="A204" s="424" t="s">
        <v>427</v>
      </c>
      <c r="B204" s="424" t="s">
        <v>428</v>
      </c>
      <c r="C204" s="430" t="s">
        <v>429</v>
      </c>
      <c r="D204" s="415">
        <v>3</v>
      </c>
      <c r="E204" s="421"/>
      <c r="F204" s="421"/>
      <c r="G204" s="421"/>
      <c r="H204" s="421"/>
      <c r="I204" s="421"/>
      <c r="J204" s="3"/>
      <c r="K204" s="3"/>
      <c r="L204" s="3"/>
      <c r="T204" s="674" t="b">
        <f>ROUND('T2'!C85,$D$204)=ROUND('T3'!E86+'T3'!F86,$D$204)</f>
        <v>1</v>
      </c>
      <c r="U204" s="675" t="b">
        <f>ROUND('T2'!D85,$D$204)=ROUND('T3'!G86,$D$204)</f>
        <v>1</v>
      </c>
      <c r="V204" s="675" t="b">
        <f>ROUND('T2'!E85,$D$204)=ROUND('T3'!H86,$D$204)</f>
        <v>1</v>
      </c>
      <c r="W204" s="676" t="b">
        <f>ROUND('T2'!F85,$D$204)=ROUND('T3'!I86,$D$204)</f>
        <v>1</v>
      </c>
    </row>
    <row r="205" spans="1:23" outlineLevel="1">
      <c r="A205" s="424"/>
      <c r="B205" s="424"/>
      <c r="C205" s="431" t="s">
        <v>419</v>
      </c>
      <c r="D205" s="432"/>
      <c r="E205" s="421"/>
      <c r="F205" s="421"/>
      <c r="G205" s="421"/>
      <c r="H205" s="421"/>
      <c r="I205" s="421"/>
      <c r="J205" s="3"/>
      <c r="K205" s="3"/>
      <c r="L205" s="3"/>
      <c r="T205" s="677">
        <f>ROUND('T2'!C85,$D$204)</f>
        <v>869.58900000000006</v>
      </c>
      <c r="U205" s="678">
        <f>ROUND('T2'!D85,$D$204)</f>
        <v>0</v>
      </c>
      <c r="V205" s="678">
        <f>ROUND('T2'!E85,$D$204)</f>
        <v>0</v>
      </c>
      <c r="W205" s="679">
        <f>ROUND('T2'!F85,$D$204)</f>
        <v>0</v>
      </c>
    </row>
    <row r="206" spans="1:23" outlineLevel="1">
      <c r="A206" s="424"/>
      <c r="B206" s="424"/>
      <c r="C206" s="431" t="s">
        <v>572</v>
      </c>
      <c r="D206" s="432"/>
      <c r="E206" s="421"/>
      <c r="F206" s="421"/>
      <c r="G206" s="421"/>
      <c r="H206" s="421"/>
      <c r="I206" s="421"/>
      <c r="J206" s="3"/>
      <c r="K206" s="3"/>
      <c r="L206" s="3"/>
      <c r="T206" s="677">
        <f>ROUND('T3'!E86+'T3'!F86,$D$204)</f>
        <v>869.58900000000006</v>
      </c>
      <c r="U206" s="678">
        <f>ROUND('T3'!G86,$D$204)</f>
        <v>0</v>
      </c>
      <c r="V206" s="678">
        <f>ROUND('T3'!H86,$D$204)</f>
        <v>0</v>
      </c>
      <c r="W206" s="679">
        <f>ROUND('T3'!I86,$D$204)</f>
        <v>0</v>
      </c>
    </row>
    <row r="207" spans="1:23">
      <c r="A207" s="424" t="s">
        <v>430</v>
      </c>
      <c r="B207" s="424" t="s">
        <v>431</v>
      </c>
      <c r="C207" s="430" t="s">
        <v>432</v>
      </c>
      <c r="D207" s="415">
        <v>3</v>
      </c>
      <c r="E207" s="421"/>
      <c r="F207" s="421"/>
      <c r="G207" s="421"/>
      <c r="H207" s="421"/>
      <c r="I207" s="421"/>
      <c r="J207" s="3"/>
      <c r="K207" s="3"/>
      <c r="L207" s="3"/>
      <c r="T207" s="674" t="b">
        <f>ROUND('T2'!C86,$D$207)=ROUND('T3'!E97+'T3'!F97,$D$207)</f>
        <v>1</v>
      </c>
      <c r="U207" s="675" t="b">
        <f>ROUND('T2'!D86,$D$207)=ROUND('T3'!G97,$D$207)</f>
        <v>1</v>
      </c>
      <c r="V207" s="675" t="b">
        <f>ROUND('T2'!E86,$D$207)=ROUND('T3'!H97,$D$207)</f>
        <v>1</v>
      </c>
      <c r="W207" s="676" t="b">
        <f>ROUND('T2'!F86,$D$207)=ROUND('T3'!I97,$D$207)</f>
        <v>1</v>
      </c>
    </row>
    <row r="208" spans="1:23" outlineLevel="1">
      <c r="A208" s="424"/>
      <c r="B208" s="424"/>
      <c r="C208" s="431" t="s">
        <v>419</v>
      </c>
      <c r="D208" s="432"/>
      <c r="E208" s="421"/>
      <c r="F208" s="421"/>
      <c r="G208" s="421"/>
      <c r="H208" s="421"/>
      <c r="I208" s="421"/>
      <c r="J208" s="3"/>
      <c r="K208" s="3"/>
      <c r="L208" s="3"/>
      <c r="T208" s="677">
        <f>ROUND('T2'!C86,$D$207)</f>
        <v>0</v>
      </c>
      <c r="U208" s="678">
        <f>ROUND('T2'!D86,$D$207)</f>
        <v>0</v>
      </c>
      <c r="V208" s="678">
        <f>ROUND('T2'!E86,$D$207)</f>
        <v>0</v>
      </c>
      <c r="W208" s="679">
        <f>ROUND('T2'!F86,$D$207)</f>
        <v>0</v>
      </c>
    </row>
    <row r="209" spans="1:28" outlineLevel="1">
      <c r="A209" s="424"/>
      <c r="B209" s="424"/>
      <c r="C209" s="431" t="s">
        <v>572</v>
      </c>
      <c r="D209" s="432"/>
      <c r="E209" s="421"/>
      <c r="F209" s="421"/>
      <c r="G209" s="421"/>
      <c r="H209" s="421"/>
      <c r="I209" s="421"/>
      <c r="J209" s="3"/>
      <c r="K209" s="3"/>
      <c r="L209" s="3"/>
      <c r="T209" s="677">
        <f>ROUND('T3'!E97+'T3'!F97,$D$207)</f>
        <v>0</v>
      </c>
      <c r="U209" s="678">
        <f>ROUND('T3'!G97,$D$207)</f>
        <v>0</v>
      </c>
      <c r="V209" s="678">
        <f>ROUND('T3'!H97,$D$207)</f>
        <v>0</v>
      </c>
      <c r="W209" s="679">
        <f>ROUND('T3'!I97,$D$207)</f>
        <v>0</v>
      </c>
    </row>
    <row r="210" spans="1:28">
      <c r="A210" s="424" t="s">
        <v>433</v>
      </c>
      <c r="B210" s="424" t="s">
        <v>434</v>
      </c>
      <c r="C210" s="430" t="s">
        <v>435</v>
      </c>
      <c r="D210" s="415">
        <v>3</v>
      </c>
      <c r="E210" s="421"/>
      <c r="F210" s="421"/>
      <c r="G210" s="421"/>
      <c r="H210" s="421"/>
      <c r="I210" s="421"/>
      <c r="J210" s="3"/>
      <c r="K210" s="3"/>
      <c r="L210" s="3"/>
      <c r="T210" s="674" t="b">
        <f>ROUND('T2'!C87,$D$210)=ROUND('T3'!E114+'T3'!F114,$D$210)</f>
        <v>1</v>
      </c>
      <c r="U210" s="675" t="b">
        <f>ROUND('T2'!D87,$D$210)=ROUND('T3'!G114,$D$210)</f>
        <v>1</v>
      </c>
      <c r="V210" s="675" t="b">
        <f>ROUND('T2'!E87,$D$210)=ROUND('T3'!H114,$D$210)</f>
        <v>1</v>
      </c>
      <c r="W210" s="676" t="b">
        <f>ROUND('T2'!F87,$D$210)=ROUND('T3'!I114,$D$210)</f>
        <v>1</v>
      </c>
    </row>
    <row r="211" spans="1:28" outlineLevel="1">
      <c r="A211" s="424"/>
      <c r="B211" s="424"/>
      <c r="C211" s="431" t="s">
        <v>419</v>
      </c>
      <c r="D211" s="432"/>
      <c r="E211" s="421"/>
      <c r="F211" s="421"/>
      <c r="G211" s="421"/>
      <c r="H211" s="421"/>
      <c r="I211" s="421"/>
      <c r="J211" s="3"/>
      <c r="K211" s="3"/>
      <c r="L211" s="3"/>
      <c r="T211" s="677">
        <f>ROUND('T2'!C87,$D$210)</f>
        <v>-1616.9659999999999</v>
      </c>
      <c r="U211" s="678">
        <f>ROUND('T2'!D87,$D$210)</f>
        <v>-1299.0940000000001</v>
      </c>
      <c r="V211" s="678">
        <f>ROUND('T2'!E87,$D$210)</f>
        <v>-2741.212</v>
      </c>
      <c r="W211" s="679">
        <f>ROUND('T2'!F87,$D$210)</f>
        <v>93.510999999999996</v>
      </c>
    </row>
    <row r="212" spans="1:28" outlineLevel="1">
      <c r="A212" s="424"/>
      <c r="B212" s="424"/>
      <c r="C212" s="431" t="s">
        <v>572</v>
      </c>
      <c r="D212" s="432"/>
      <c r="E212" s="421"/>
      <c r="F212" s="421"/>
      <c r="G212" s="421"/>
      <c r="H212" s="421"/>
      <c r="I212" s="421"/>
      <c r="J212" s="3"/>
      <c r="K212" s="3"/>
      <c r="L212" s="3"/>
      <c r="T212" s="677">
        <f>ROUND('T3'!E114+'T3'!F114,$D$210)</f>
        <v>-1616.9659999999999</v>
      </c>
      <c r="U212" s="678">
        <f>ROUND('T3'!G114,$D$210)</f>
        <v>-1299.0940000000001</v>
      </c>
      <c r="V212" s="678">
        <f>ROUND('T3'!H114,$D$210)</f>
        <v>-2741.212</v>
      </c>
      <c r="W212" s="679">
        <f>ROUND('T3'!I114,$D$210)</f>
        <v>93.510999999999996</v>
      </c>
    </row>
    <row r="213" spans="1:28">
      <c r="A213" s="424" t="s">
        <v>436</v>
      </c>
      <c r="B213" s="424" t="s">
        <v>437</v>
      </c>
      <c r="C213" s="430" t="s">
        <v>438</v>
      </c>
      <c r="D213" s="415">
        <v>3</v>
      </c>
      <c r="E213" s="421"/>
      <c r="F213" s="421"/>
      <c r="G213" s="421"/>
      <c r="H213" s="421"/>
      <c r="I213" s="421"/>
      <c r="J213" s="3"/>
      <c r="K213" s="3"/>
      <c r="L213" s="3"/>
      <c r="T213" s="674" t="b">
        <f>ROUND('T2'!C88,$D$213)=ROUND('T3'!E125+'T3'!E136+'T3'!E147+'T3'!E158+'T3'!F125+'T3'!F136+'T3'!F147+'T3'!F158,$D$213)</f>
        <v>1</v>
      </c>
      <c r="U213" s="675" t="b">
        <f>ROUND('T2'!D88,$D$213)=ROUND('T3'!G125+'T3'!G136+'T3'!G147+'T3'!G158,$D$213)</f>
        <v>1</v>
      </c>
      <c r="V213" s="675" t="b">
        <f>ROUND('T2'!E88,$D$213)=ROUND('T3'!H125+'T3'!H136+'T3'!H147+'T3'!H158,$D$213)</f>
        <v>1</v>
      </c>
      <c r="W213" s="676" t="b">
        <f>ROUND('T2'!F88,$D$213)=ROUND('T3'!I125+'T3'!I136+'T3'!I147+'T3'!I158,$D$213)</f>
        <v>1</v>
      </c>
    </row>
    <row r="214" spans="1:28" outlineLevel="1">
      <c r="A214" s="424"/>
      <c r="B214" s="424"/>
      <c r="C214" s="431" t="s">
        <v>419</v>
      </c>
      <c r="D214" s="432"/>
      <c r="E214" s="421"/>
      <c r="F214" s="421"/>
      <c r="G214" s="421"/>
      <c r="H214" s="421"/>
      <c r="I214" s="421"/>
      <c r="J214" s="3"/>
      <c r="K214" s="3"/>
      <c r="L214" s="3"/>
      <c r="T214" s="677">
        <f>ROUND('T2'!C88,$D$213)</f>
        <v>-1765.8</v>
      </c>
      <c r="U214" s="678">
        <f>ROUND('T2'!D88,$D$213)</f>
        <v>-3388.2890000000002</v>
      </c>
      <c r="V214" s="678">
        <f>ROUND('T2'!E88,$D$213)</f>
        <v>-4044.9470000000001</v>
      </c>
      <c r="W214" s="679">
        <f>ROUND('T2'!F88,$D$213)</f>
        <v>-4217.4160000000002</v>
      </c>
    </row>
    <row r="215" spans="1:28" outlineLevel="1">
      <c r="A215" s="424"/>
      <c r="B215" s="424"/>
      <c r="C215" s="431" t="s">
        <v>572</v>
      </c>
      <c r="D215" s="432"/>
      <c r="E215" s="421"/>
      <c r="F215" s="421"/>
      <c r="G215" s="421"/>
      <c r="H215" s="421"/>
      <c r="I215" s="421"/>
      <c r="J215" s="3"/>
      <c r="K215" s="3"/>
      <c r="L215" s="3"/>
      <c r="T215" s="677">
        <f>ROUND('T3'!E125+'T3'!E136+'T3'!E147+'T3'!E158+'T3'!F125+'T3'!F136+'T3'!F147+'T3'!F158,$D$213)</f>
        <v>-1765.8</v>
      </c>
      <c r="U215" s="678">
        <f>ROUND('T3'!G125+'T3'!G136+'T3'!G147+'T3'!G158,$D$213)</f>
        <v>-3388.2890000000002</v>
      </c>
      <c r="V215" s="678">
        <f>ROUND('T3'!H125+'T3'!H136+'T3'!H147+'T3'!H158,$D$213)</f>
        <v>-4044.9470000000001</v>
      </c>
      <c r="W215" s="679">
        <f>ROUND('T3'!I125+'T3'!I136+'T3'!I147+'T3'!I158,$D$213)</f>
        <v>-4217.4160000000002</v>
      </c>
    </row>
    <row r="216" spans="1:28">
      <c r="A216" s="424" t="s">
        <v>439</v>
      </c>
      <c r="B216" s="424" t="s">
        <v>440</v>
      </c>
      <c r="C216" s="430" t="s">
        <v>441</v>
      </c>
      <c r="D216" s="415">
        <v>3</v>
      </c>
      <c r="E216" s="421"/>
      <c r="F216" s="421"/>
      <c r="G216" s="421"/>
      <c r="H216" s="421"/>
      <c r="I216" s="421"/>
      <c r="J216" s="3"/>
      <c r="K216" s="3"/>
      <c r="L216" s="3"/>
      <c r="T216" s="674" t="b">
        <f>ROUND('T2'!C89,$D$216)=ROUND('T3'!E172+'T3'!F172,$D$216)</f>
        <v>1</v>
      </c>
      <c r="U216" s="675" t="b">
        <f>ROUND('T2'!D89,$D$216)=ROUND('T3'!G172,$D$216)</f>
        <v>1</v>
      </c>
      <c r="V216" s="675" t="b">
        <f>ROUND('T2'!E89,$D$216)=ROUND('T3'!H172,$D$216)</f>
        <v>1</v>
      </c>
      <c r="W216" s="676" t="b">
        <f>ROUND('T2'!F89,$D$216)=ROUND('T3'!I172,$D$216)</f>
        <v>1</v>
      </c>
    </row>
    <row r="217" spans="1:28" outlineLevel="1">
      <c r="A217" s="424"/>
      <c r="B217" s="424"/>
      <c r="C217" s="431" t="s">
        <v>419</v>
      </c>
      <c r="D217" s="432"/>
      <c r="E217" s="421"/>
      <c r="F217" s="421"/>
      <c r="G217" s="421"/>
      <c r="H217" s="421"/>
      <c r="I217" s="421"/>
      <c r="J217" s="3"/>
      <c r="K217" s="3"/>
      <c r="L217" s="3"/>
      <c r="T217" s="677">
        <f>ROUND('T2'!C89,$D$216)</f>
        <v>0</v>
      </c>
      <c r="U217" s="678">
        <f>ROUND('T2'!D89,$D$216)</f>
        <v>0</v>
      </c>
      <c r="V217" s="678">
        <f>ROUND('T2'!E89,$D$216)</f>
        <v>0</v>
      </c>
      <c r="W217" s="679">
        <f>ROUND('T2'!F89,$D$216)</f>
        <v>0</v>
      </c>
    </row>
    <row r="218" spans="1:28" outlineLevel="1">
      <c r="A218" s="424"/>
      <c r="B218" s="424"/>
      <c r="C218" s="431" t="s">
        <v>572</v>
      </c>
      <c r="D218" s="432"/>
      <c r="E218" s="421"/>
      <c r="F218" s="421"/>
      <c r="G218" s="421"/>
      <c r="H218" s="421"/>
      <c r="I218" s="421"/>
      <c r="J218" s="3"/>
      <c r="K218" s="3"/>
      <c r="L218" s="3"/>
      <c r="T218" s="677">
        <f>ROUND('T3'!E172+'T3'!F172,$D$216)</f>
        <v>0</v>
      </c>
      <c r="U218" s="678">
        <f>ROUND('T3'!G172,$D$216)</f>
        <v>0</v>
      </c>
      <c r="V218" s="678">
        <f>ROUND('T3'!H172,$D$216)</f>
        <v>0</v>
      </c>
      <c r="W218" s="679">
        <f>ROUND('T3'!I172,$D$216)</f>
        <v>0</v>
      </c>
    </row>
    <row r="219" spans="1:28">
      <c r="A219" s="424" t="s">
        <v>442</v>
      </c>
      <c r="B219" s="424" t="s">
        <v>443</v>
      </c>
      <c r="C219" s="430" t="s">
        <v>444</v>
      </c>
      <c r="D219" s="415">
        <v>3</v>
      </c>
      <c r="E219" s="421"/>
      <c r="F219" s="421"/>
      <c r="G219" s="421"/>
      <c r="H219" s="421"/>
      <c r="I219" s="421"/>
      <c r="J219" s="3"/>
      <c r="K219" s="3"/>
      <c r="L219" s="3"/>
      <c r="T219" s="674" t="b">
        <f>ROUND('T2'!C90,$D$219)=ROUND('T3'!E165+'T3'!F165,$D$219)</f>
        <v>1</v>
      </c>
      <c r="U219" s="675" t="b">
        <f>ROUND('T2'!D90,$D$219)=ROUND('T3'!G165,$D$219)</f>
        <v>1</v>
      </c>
      <c r="V219" s="675" t="b">
        <f>ROUND('T2'!E90,$D$219)=ROUND('T3'!H165,$D$219)</f>
        <v>1</v>
      </c>
      <c r="W219" s="676" t="b">
        <f>ROUND('T2'!F90,$D$219)=ROUND('T3'!I165,$D$219)</f>
        <v>1</v>
      </c>
    </row>
    <row r="220" spans="1:28" outlineLevel="1">
      <c r="A220" s="424"/>
      <c r="B220" s="424"/>
      <c r="C220" s="431" t="s">
        <v>419</v>
      </c>
      <c r="D220" s="432"/>
      <c r="E220" s="421"/>
      <c r="F220" s="421"/>
      <c r="G220" s="421"/>
      <c r="H220" s="421"/>
      <c r="I220" s="421"/>
      <c r="J220" s="3"/>
      <c r="K220" s="3"/>
      <c r="L220" s="3"/>
      <c r="T220" s="677">
        <f>ROUND('T2'!C90,$D$219)</f>
        <v>0</v>
      </c>
      <c r="U220" s="678">
        <f>ROUND('T2'!D90,$D$219)</f>
        <v>0</v>
      </c>
      <c r="V220" s="678">
        <f>ROUND('T2'!E90,$D$219)</f>
        <v>6855.2150000000001</v>
      </c>
      <c r="W220" s="679">
        <f>ROUND('T2'!F90,$D$219)</f>
        <v>6855.2150000000001</v>
      </c>
    </row>
    <row r="221" spans="1:28" outlineLevel="1">
      <c r="A221" s="424"/>
      <c r="B221" s="424"/>
      <c r="C221" s="431" t="s">
        <v>572</v>
      </c>
      <c r="D221" s="432"/>
      <c r="E221" s="421"/>
      <c r="F221" s="421"/>
      <c r="G221" s="421"/>
      <c r="H221" s="421"/>
      <c r="I221" s="421"/>
      <c r="J221" s="3"/>
      <c r="K221" s="3"/>
      <c r="L221" s="3"/>
      <c r="T221" s="677">
        <f>ROUND('T3'!E165+'T3'!F165,$D$219)</f>
        <v>0</v>
      </c>
      <c r="U221" s="678">
        <f>ROUND('T3'!G165,$D$219)</f>
        <v>0</v>
      </c>
      <c r="V221" s="678">
        <f>ROUND('T3'!H165,$D$219)</f>
        <v>6855.2150000000001</v>
      </c>
      <c r="W221" s="679">
        <f>ROUND('T3'!I165,$D$219)</f>
        <v>6855.2150000000001</v>
      </c>
    </row>
    <row r="222" spans="1:28" s="433" customFormat="1">
      <c r="A222" s="423" t="s">
        <v>445</v>
      </c>
      <c r="B222" s="424" t="s">
        <v>446</v>
      </c>
      <c r="C222" s="430" t="s">
        <v>447</v>
      </c>
      <c r="D222" s="415">
        <v>3</v>
      </c>
      <c r="E222" s="421"/>
      <c r="F222" s="421"/>
      <c r="G222" s="421"/>
      <c r="H222" s="421"/>
      <c r="I222" s="421"/>
      <c r="S222" s="3"/>
      <c r="T222" s="674" t="b">
        <f>ROUND(SUM('T2'!C82:C90),$D$222)=ROUND('T3'!E175+'T3'!F175,$D$222)</f>
        <v>1</v>
      </c>
      <c r="U222" s="675" t="b">
        <f>ROUND(SUM('T2'!D82:D90),$D$222)=ROUND('T3'!G175,$D$222)</f>
        <v>1</v>
      </c>
      <c r="V222" s="675" t="b">
        <f>ROUND(SUM('T2'!E82:E90),$D$222)=ROUND('T3'!H175,$D$222)</f>
        <v>1</v>
      </c>
      <c r="W222" s="676" t="b">
        <f>ROUND(SUM('T2'!F82:F90),$D$222)=ROUND('T3'!I175,$D$222)</f>
        <v>1</v>
      </c>
      <c r="Z222" s="421"/>
      <c r="AA222" s="421"/>
      <c r="AB222" s="421"/>
    </row>
    <row r="223" spans="1:28" outlineLevel="1">
      <c r="A223" s="424"/>
      <c r="B223" s="424"/>
      <c r="C223" s="431" t="s">
        <v>448</v>
      </c>
      <c r="D223" s="432"/>
      <c r="E223" s="421"/>
      <c r="F223" s="421"/>
      <c r="G223" s="421"/>
      <c r="H223" s="421"/>
      <c r="I223" s="421"/>
      <c r="J223" s="3"/>
      <c r="K223" s="3"/>
      <c r="L223" s="3"/>
      <c r="T223" s="677">
        <f>ROUND(SUM('T2'!C82:C90),$D$222)</f>
        <v>-8263.2099999999991</v>
      </c>
      <c r="U223" s="678">
        <f>ROUND(SUM('T2'!D82:D90),$D$222)</f>
        <v>-6220.2150000000001</v>
      </c>
      <c r="V223" s="678">
        <f>ROUND(SUM('T2'!E82:E90),$D$222)</f>
        <v>-82.766999999999996</v>
      </c>
      <c r="W223" s="679">
        <f>ROUND(SUM('T2'!F82:F90),$D$222)</f>
        <v>16223.467000000001</v>
      </c>
      <c r="Z223" s="421"/>
      <c r="AA223" s="421"/>
      <c r="AB223" s="421"/>
    </row>
    <row r="224" spans="1:28" outlineLevel="1">
      <c r="A224" s="424"/>
      <c r="B224" s="424"/>
      <c r="C224" s="431" t="s">
        <v>573</v>
      </c>
      <c r="D224" s="432"/>
      <c r="E224" s="421"/>
      <c r="F224" s="421"/>
      <c r="G224" s="421"/>
      <c r="H224" s="421"/>
      <c r="I224" s="421"/>
      <c r="J224" s="3"/>
      <c r="K224" s="3"/>
      <c r="L224" s="3"/>
      <c r="T224" s="677">
        <f>ROUND('T3'!E175+'T3'!F175,$D$222)</f>
        <v>-8263.2099999999991</v>
      </c>
      <c r="U224" s="678">
        <f>ROUND('T3'!G175,$D$222)</f>
        <v>-6220.2150000000001</v>
      </c>
      <c r="V224" s="678">
        <f>ROUND('T3'!H175,$D$222)</f>
        <v>-82.766999999999996</v>
      </c>
      <c r="W224" s="679">
        <f>ROUND('T3'!I175,$D$222)</f>
        <v>16223.467000000001</v>
      </c>
      <c r="Z224" s="421"/>
      <c r="AA224" s="421"/>
      <c r="AB224" s="421"/>
    </row>
    <row r="225" spans="1:26" s="426" customFormat="1">
      <c r="A225" s="423" t="s">
        <v>449</v>
      </c>
      <c r="B225" s="424" t="s">
        <v>450</v>
      </c>
      <c r="C225" s="425" t="s">
        <v>451</v>
      </c>
      <c r="D225" s="415">
        <v>3</v>
      </c>
      <c r="E225" s="421"/>
      <c r="F225" s="421"/>
      <c r="G225" s="421"/>
      <c r="H225" s="421"/>
      <c r="I225" s="421"/>
      <c r="S225" s="3"/>
      <c r="T225" s="674" t="b">
        <f>ROUND('T2'!C91,$D$225)=ROUND(SUM('T2'!C81:C90),$D$225)</f>
        <v>1</v>
      </c>
      <c r="U225" s="675" t="b">
        <f>ROUND('T2'!D91,$D$225)=ROUND(SUM('T2'!D81:D90),$D$225)</f>
        <v>1</v>
      </c>
      <c r="V225" s="675" t="b">
        <f>ROUND('T2'!E91,$D$225)=ROUND(SUM('T2'!E81:E90),$D$225)</f>
        <v>1</v>
      </c>
      <c r="W225" s="676" t="b">
        <f>ROUND('T2'!F91,$D$225)=ROUND(SUM('T2'!F81:F90),$D$225)</f>
        <v>1</v>
      </c>
    </row>
    <row r="226" spans="1:26" s="429" customFormat="1" outlineLevel="1">
      <c r="A226" s="423"/>
      <c r="B226" s="424"/>
      <c r="C226" s="427" t="s">
        <v>452</v>
      </c>
      <c r="D226" s="428"/>
      <c r="E226" s="421"/>
      <c r="F226" s="421"/>
      <c r="G226" s="421"/>
      <c r="H226" s="421"/>
      <c r="I226" s="421"/>
      <c r="S226" s="3"/>
      <c r="T226" s="677">
        <f>ROUND('T2'!C91,$D$225)</f>
        <v>70594.082999999999</v>
      </c>
      <c r="U226" s="678">
        <f>ROUND('T2'!D91,$D$225)</f>
        <v>39273.004999999997</v>
      </c>
      <c r="V226" s="678">
        <f>ROUND('T2'!E91,$D$225)</f>
        <v>47642.548999999999</v>
      </c>
      <c r="W226" s="679">
        <f>ROUND('T2'!F91,$D$225)</f>
        <v>66627.188999999998</v>
      </c>
    </row>
    <row r="227" spans="1:26" s="429" customFormat="1" outlineLevel="1">
      <c r="A227" s="423"/>
      <c r="B227" s="424"/>
      <c r="C227" s="417" t="s">
        <v>453</v>
      </c>
      <c r="D227" s="428"/>
      <c r="E227" s="421"/>
      <c r="F227" s="421"/>
      <c r="G227" s="421"/>
      <c r="H227" s="421"/>
      <c r="I227" s="421"/>
      <c r="S227" s="3"/>
      <c r="T227" s="677">
        <f>ROUND(SUM('T2'!C81:C90),$D$225)</f>
        <v>70594.082999999999</v>
      </c>
      <c r="U227" s="678">
        <f>ROUND(SUM('T2'!D81:D90),$D$225)</f>
        <v>39273.004999999997</v>
      </c>
      <c r="V227" s="678">
        <f>ROUND(SUM('T2'!E81:E90),$D$225)</f>
        <v>47642.548999999999</v>
      </c>
      <c r="W227" s="679">
        <f>ROUND(SUM('T2'!F81:F90),$D$225)</f>
        <v>66627.188999999998</v>
      </c>
    </row>
    <row r="228" spans="1:26" s="426" customFormat="1">
      <c r="A228" s="423" t="s">
        <v>454</v>
      </c>
      <c r="B228" s="424" t="s">
        <v>455</v>
      </c>
      <c r="C228" s="425" t="s">
        <v>456</v>
      </c>
      <c r="D228" s="415">
        <v>3</v>
      </c>
      <c r="E228" s="421"/>
      <c r="F228" s="421"/>
      <c r="G228" s="421"/>
      <c r="H228" s="421"/>
      <c r="I228" s="421"/>
      <c r="S228" s="3"/>
      <c r="T228" s="674" t="b">
        <f>ROUND('T2'!C92,$D$228)=ROUND('T2'!C38,$D$228)</f>
        <v>1</v>
      </c>
      <c r="U228" s="675" t="b">
        <f>ROUND('T2'!D92,$D$228)=ROUND('T2'!D38,$D$228)</f>
        <v>1</v>
      </c>
      <c r="V228" s="675" t="b">
        <f>ROUND('T2'!E92,$D$228)=ROUND('T2'!E38,$D$228)</f>
        <v>1</v>
      </c>
      <c r="W228" s="676" t="b">
        <f>ROUND('T2'!F92,$D$228)=ROUND('T2'!F38,$D$228)</f>
        <v>1</v>
      </c>
    </row>
    <row r="229" spans="1:26" s="429" customFormat="1" outlineLevel="1">
      <c r="A229" s="423"/>
      <c r="B229" s="424"/>
      <c r="C229" s="427" t="s">
        <v>457</v>
      </c>
      <c r="D229" s="428"/>
      <c r="E229" s="421"/>
      <c r="F229" s="421"/>
      <c r="G229" s="421"/>
      <c r="H229" s="421"/>
      <c r="I229" s="421"/>
      <c r="S229" s="3"/>
      <c r="T229" s="677">
        <f>ROUND('T2'!C92,$D$228)</f>
        <v>943.05799999999999</v>
      </c>
      <c r="U229" s="678">
        <f>ROUND('T2'!D92,$D$228)</f>
        <v>894</v>
      </c>
      <c r="V229" s="678">
        <f>ROUND('T2'!E92,$D$228)</f>
        <v>1087</v>
      </c>
      <c r="W229" s="679">
        <f>ROUND('T2'!F92,$D$228)</f>
        <v>1167</v>
      </c>
    </row>
    <row r="230" spans="1:26" s="429" customFormat="1" outlineLevel="1">
      <c r="A230" s="423"/>
      <c r="B230" s="424"/>
      <c r="C230" s="427" t="s">
        <v>458</v>
      </c>
      <c r="D230" s="428"/>
      <c r="E230" s="421"/>
      <c r="F230" s="421"/>
      <c r="G230" s="421"/>
      <c r="H230" s="421"/>
      <c r="I230" s="421"/>
      <c r="S230" s="3"/>
      <c r="T230" s="677">
        <f>ROUND('T2'!C38,$D$228)</f>
        <v>943.05799999999999</v>
      </c>
      <c r="U230" s="678">
        <f>ROUND('T2'!D38,$D$228)</f>
        <v>894</v>
      </c>
      <c r="V230" s="678">
        <f>ROUND('T2'!E38,$D$228)</f>
        <v>1087</v>
      </c>
      <c r="W230" s="679">
        <f>ROUND('T2'!F38,$D$228)</f>
        <v>1167</v>
      </c>
    </row>
    <row r="231" spans="1:26" s="426" customFormat="1">
      <c r="A231" s="423" t="s">
        <v>459</v>
      </c>
      <c r="B231" s="424" t="s">
        <v>460</v>
      </c>
      <c r="C231" s="425" t="s">
        <v>461</v>
      </c>
      <c r="D231" s="415">
        <v>2</v>
      </c>
      <c r="E231" s="421"/>
      <c r="F231" s="421"/>
      <c r="G231" s="421"/>
      <c r="H231" s="421"/>
      <c r="I231" s="421"/>
      <c r="S231" s="3"/>
      <c r="T231" s="644" t="b">
        <f>IF(OR('T2'!C92=0,'T2'!C91=0),"Missing",ROUND('T2'!C93,$D$231)=ROUND('T2'!C91/'T2'!C92,$D$231))</f>
        <v>1</v>
      </c>
      <c r="U231" s="642" t="b">
        <f>IF(OR('T2'!D92=0,'T2'!D91=0),"Missing",ROUND('T2'!D93,$D$231)=ROUND('T2'!D91/'T2'!D92,$D$231))</f>
        <v>1</v>
      </c>
      <c r="V231" s="642" t="b">
        <f>IF(OR('T2'!E92=0,'T2'!E91=0),"Missing",ROUND('T2'!E93,$D$231)=ROUND('T2'!E91/'T2'!E92,$D$231))</f>
        <v>1</v>
      </c>
      <c r="W231" s="643" t="b">
        <f>IF(OR('T2'!F92=0,'T2'!F91=0),"Missing",ROUND('T2'!F93,$D$231)=ROUND('T2'!F91/'T2'!F92,$D$231))</f>
        <v>1</v>
      </c>
      <c r="Z231" s="429"/>
    </row>
    <row r="232" spans="1:26" s="429" customFormat="1" outlineLevel="1">
      <c r="A232" s="423"/>
      <c r="B232" s="424"/>
      <c r="C232" s="427" t="s">
        <v>462</v>
      </c>
      <c r="D232" s="428"/>
      <c r="E232" s="421"/>
      <c r="F232" s="421"/>
      <c r="G232" s="421"/>
      <c r="H232" s="421"/>
      <c r="I232" s="421"/>
      <c r="S232" s="3"/>
      <c r="T232" s="683">
        <f>ROUND('T2'!C93,$D$231)</f>
        <v>74.86</v>
      </c>
      <c r="U232" s="681">
        <f>ROUND('T2'!D93,$D$231)</f>
        <v>43.93</v>
      </c>
      <c r="V232" s="681">
        <f>ROUND('T2'!E93,$D$231)</f>
        <v>43.83</v>
      </c>
      <c r="W232" s="682">
        <f>ROUND('T2'!F93,$D$231)</f>
        <v>57.09</v>
      </c>
    </row>
    <row r="233" spans="1:26" s="429" customFormat="1" outlineLevel="1">
      <c r="A233" s="423"/>
      <c r="B233" s="424"/>
      <c r="C233" s="417" t="s">
        <v>463</v>
      </c>
      <c r="D233" s="428"/>
      <c r="E233" s="421"/>
      <c r="F233" s="421"/>
      <c r="G233" s="421"/>
      <c r="H233" s="421"/>
      <c r="I233" s="421"/>
      <c r="S233" s="3"/>
      <c r="T233" s="683">
        <f>ROUND('T2'!C91/'T2'!C92,$D$231)</f>
        <v>74.86</v>
      </c>
      <c r="U233" s="681">
        <f>ROUND('T2'!D91/'T2'!D92,$D$231)</f>
        <v>43.93</v>
      </c>
      <c r="V233" s="681">
        <f>ROUND('T2'!E91/'T2'!E92,$D$231)</f>
        <v>43.83</v>
      </c>
      <c r="W233" s="682">
        <f>ROUND('T2'!F91/'T2'!F92,$D$231)</f>
        <v>57.09</v>
      </c>
    </row>
    <row r="234" spans="1:26" s="429" customFormat="1">
      <c r="A234" s="423" t="s">
        <v>575</v>
      </c>
      <c r="B234" s="424" t="s">
        <v>576</v>
      </c>
      <c r="C234" s="425" t="s">
        <v>577</v>
      </c>
      <c r="D234" s="428"/>
      <c r="E234" s="421"/>
      <c r="F234" s="421"/>
      <c r="G234" s="421"/>
      <c r="H234" s="421"/>
      <c r="I234" s="421"/>
      <c r="S234" s="3"/>
      <c r="T234" s="644" t="b">
        <f>IF('T2'!C92=0,"Missing",'T2'!C94&lt;=0)</f>
        <v>1</v>
      </c>
      <c r="U234" s="642" t="b">
        <f>IF('T2'!D92=0,"Missing",'T2'!D94&lt;=0)</f>
        <v>1</v>
      </c>
      <c r="V234" s="642" t="b">
        <f>IF('T2'!E92=0,"Missing",'T2'!E94&lt;=0)</f>
        <v>1</v>
      </c>
      <c r="W234" s="643" t="b">
        <f>IF('T2'!F92=0,"Missing",'T2'!F94&lt;=0)</f>
        <v>1</v>
      </c>
    </row>
    <row r="235" spans="1:26" s="429" customFormat="1" outlineLevel="1">
      <c r="A235" s="423"/>
      <c r="B235" s="424"/>
      <c r="C235" s="427" t="s">
        <v>578</v>
      </c>
      <c r="D235" s="428"/>
      <c r="E235" s="421"/>
      <c r="F235" s="421"/>
      <c r="G235" s="421"/>
      <c r="H235" s="421"/>
      <c r="I235" s="421"/>
      <c r="S235" s="3"/>
      <c r="T235" s="677">
        <f>'T2'!C94</f>
        <v>0</v>
      </c>
      <c r="U235" s="678">
        <f>'T2'!D94</f>
        <v>0</v>
      </c>
      <c r="V235" s="678">
        <f>'T2'!E94</f>
        <v>0</v>
      </c>
      <c r="W235" s="679">
        <f>'T2'!F94</f>
        <v>0</v>
      </c>
    </row>
    <row r="236" spans="1:26" s="426" customFormat="1">
      <c r="A236" s="423" t="s">
        <v>464</v>
      </c>
      <c r="B236" s="424" t="s">
        <v>465</v>
      </c>
      <c r="C236" s="425" t="s">
        <v>466</v>
      </c>
      <c r="D236" s="415">
        <v>2</v>
      </c>
      <c r="E236" s="421"/>
      <c r="F236" s="421"/>
      <c r="G236" s="421"/>
      <c r="H236" s="421"/>
      <c r="I236" s="421"/>
      <c r="S236" s="3"/>
      <c r="T236" s="644" t="b">
        <f>IF('T2'!C92=0,"Missing",ROUND('T2'!C96,$D$236)=ROUND('T2'!C93+'T2'!C94,$D$236))</f>
        <v>1</v>
      </c>
      <c r="U236" s="642" t="b">
        <f>IF('T2'!D92=0,"Missing",ROUND('T2'!D96,$D$236)=ROUND('T2'!D93+'T2'!D94,$D$236))</f>
        <v>1</v>
      </c>
      <c r="V236" s="642" t="b">
        <f>IF('T2'!E92=0,"Missing",ROUND('T2'!E96,$D$236)=ROUND('T2'!E93+'T2'!E94,$D$236))</f>
        <v>1</v>
      </c>
      <c r="W236" s="643" t="b">
        <f>IF('T2'!F92=0,"Missing",ROUND('T2'!F96,$D$236)=ROUND('T2'!F93+'T2'!F94,$D$236))</f>
        <v>1</v>
      </c>
      <c r="Z236" s="429"/>
    </row>
    <row r="237" spans="1:26" s="429" customFormat="1" outlineLevel="1">
      <c r="A237" s="423"/>
      <c r="B237" s="424"/>
      <c r="C237" s="427" t="s">
        <v>467</v>
      </c>
      <c r="D237" s="428"/>
      <c r="E237" s="421"/>
      <c r="F237" s="421"/>
      <c r="G237" s="421"/>
      <c r="H237" s="421"/>
      <c r="I237" s="421"/>
      <c r="S237" s="3"/>
      <c r="T237" s="683">
        <f>ROUND('T2'!C96,$D$236)</f>
        <v>74.86</v>
      </c>
      <c r="U237" s="681">
        <f>ROUND('T2'!D96,$D$236)</f>
        <v>43.93</v>
      </c>
      <c r="V237" s="681">
        <f>ROUND('T2'!E96,$D$236)</f>
        <v>43.83</v>
      </c>
      <c r="W237" s="682">
        <f>ROUND('T2'!F96,$D$236)</f>
        <v>57.09</v>
      </c>
    </row>
    <row r="238" spans="1:26" s="429" customFormat="1" outlineLevel="1">
      <c r="A238" s="423"/>
      <c r="B238" s="424"/>
      <c r="C238" s="427" t="s">
        <v>468</v>
      </c>
      <c r="D238" s="428"/>
      <c r="E238" s="421"/>
      <c r="F238" s="421"/>
      <c r="G238" s="421"/>
      <c r="H238" s="421"/>
      <c r="I238" s="421"/>
      <c r="S238" s="3"/>
      <c r="T238" s="683">
        <f>ROUND('T2'!C93+'T2'!C94,$D$236)</f>
        <v>74.86</v>
      </c>
      <c r="U238" s="681">
        <f>ROUND('T2'!D93+'T2'!D94,$D$236)</f>
        <v>43.93</v>
      </c>
      <c r="V238" s="681">
        <f>ROUND('T2'!E93+'T2'!E94,$D$236)</f>
        <v>43.83</v>
      </c>
      <c r="W238" s="682">
        <f>ROUND('T2'!F93+'T2'!F94,$D$236)</f>
        <v>57.09</v>
      </c>
    </row>
    <row r="239" spans="1:26" s="16" customFormat="1" ht="18.75">
      <c r="A239" s="6" t="s">
        <v>13</v>
      </c>
      <c r="B239" s="7" t="s">
        <v>14</v>
      </c>
      <c r="C239" s="8" t="str">
        <f>CONCATENATE("Checks for Route Table 2 ",'T1 ANSP'!$A$5)</f>
        <v>Checks for Route Table 2 Fintraffic ANS</v>
      </c>
      <c r="D239" s="422"/>
      <c r="E239" s="671"/>
      <c r="F239" s="672"/>
      <c r="G239" s="672"/>
      <c r="H239" s="672"/>
      <c r="I239" s="672"/>
      <c r="J239" s="672"/>
      <c r="K239" s="672"/>
      <c r="L239" s="672"/>
      <c r="M239" s="672"/>
      <c r="N239" s="672"/>
      <c r="O239" s="672"/>
      <c r="P239" s="672"/>
      <c r="Q239" s="672"/>
      <c r="R239" s="673"/>
      <c r="S239" s="3"/>
      <c r="T239" s="631" t="s">
        <v>519</v>
      </c>
      <c r="U239" s="631">
        <v>2022</v>
      </c>
      <c r="V239" s="631">
        <v>2023</v>
      </c>
      <c r="W239" s="631">
        <v>2024</v>
      </c>
    </row>
    <row r="240" spans="1:26" s="426" customFormat="1">
      <c r="A240" s="423" t="s">
        <v>383</v>
      </c>
      <c r="B240" s="424" t="s">
        <v>384</v>
      </c>
      <c r="C240" s="425" t="s">
        <v>611</v>
      </c>
      <c r="D240" s="415">
        <v>3</v>
      </c>
      <c r="E240" s="421"/>
      <c r="F240" s="421"/>
      <c r="G240" s="421"/>
      <c r="H240" s="421"/>
      <c r="I240" s="421"/>
      <c r="S240" s="3"/>
      <c r="T240" s="674" t="b">
        <f>ROUND('T2 ANSP'!C12,$D$240)=ROUND('T1 ANSP'!M61,$D$240)</f>
        <v>1</v>
      </c>
      <c r="U240" s="675" t="b">
        <f>ROUND('T2 ANSP'!D12,$D$240)=ROUND('T1 ANSP'!N61,$D$240)</f>
        <v>1</v>
      </c>
      <c r="V240" s="675" t="b">
        <f>ROUND('T2 ANSP'!E12,$D$240)=ROUND('T1 ANSP'!O61,$D$240)</f>
        <v>1</v>
      </c>
      <c r="W240" s="676" t="b">
        <f>ROUND('T2 ANSP'!F12,$D$240)=ROUND('T1 ANSP'!P61,$D$240)</f>
        <v>1</v>
      </c>
    </row>
    <row r="241" spans="1:23" s="429" customFormat="1" outlineLevel="1">
      <c r="A241" s="423"/>
      <c r="B241" s="424"/>
      <c r="C241" s="427" t="s">
        <v>386</v>
      </c>
      <c r="D241" s="428"/>
      <c r="E241" s="421"/>
      <c r="F241" s="421"/>
      <c r="G241" s="421"/>
      <c r="H241" s="421"/>
      <c r="I241" s="421"/>
      <c r="S241" s="3"/>
      <c r="T241" s="677">
        <f>ROUND('T2 ANSP'!C12,$D$240)</f>
        <v>66586.350999999995</v>
      </c>
      <c r="U241" s="678">
        <f>ROUND('T2 ANSP'!D12,$D$240)</f>
        <v>38990.707999999999</v>
      </c>
      <c r="V241" s="678">
        <f>ROUND('T2 ANSP'!E12,$D$240)</f>
        <v>41200.033000000003</v>
      </c>
      <c r="W241" s="679">
        <f>ROUND('T2 ANSP'!F12,$D$240)</f>
        <v>43912.531999999999</v>
      </c>
    </row>
    <row r="242" spans="1:23" s="429" customFormat="1" outlineLevel="1">
      <c r="A242" s="423"/>
      <c r="B242" s="424"/>
      <c r="C242" s="427" t="s">
        <v>387</v>
      </c>
      <c r="D242" s="428"/>
      <c r="E242" s="421"/>
      <c r="F242" s="421"/>
      <c r="G242" s="421"/>
      <c r="H242" s="421"/>
      <c r="I242" s="421"/>
      <c r="S242" s="3"/>
      <c r="T242" s="677">
        <f>ROUND('T1 ANSP'!M61,$D$240)</f>
        <v>66586.350999999995</v>
      </c>
      <c r="U242" s="678">
        <f>ROUND('T1 ANSP'!N61,$D$240)</f>
        <v>38990.707999999999</v>
      </c>
      <c r="V242" s="678">
        <f>ROUND('T1 ANSP'!O61,$D$240)</f>
        <v>41200.033000000003</v>
      </c>
      <c r="W242" s="679">
        <f>ROUND('T1 ANSP'!P61,$D$240)</f>
        <v>43912.531999999999</v>
      </c>
    </row>
    <row r="243" spans="1:23" s="426" customFormat="1">
      <c r="A243" s="423" t="s">
        <v>388</v>
      </c>
      <c r="B243" s="424" t="s">
        <v>50</v>
      </c>
      <c r="C243" s="425" t="s">
        <v>612</v>
      </c>
      <c r="D243" s="415">
        <v>3</v>
      </c>
      <c r="E243" s="421"/>
      <c r="F243" s="421"/>
      <c r="G243" s="421"/>
      <c r="H243" s="421"/>
      <c r="I243" s="421"/>
      <c r="S243" s="3"/>
      <c r="T243" s="674" t="b">
        <f>ROUND('T2 ANSP'!C15,$D$243)=ROUND('T1 ANSP'!M61-'T1 ANSP'!M15-'T1 ANSP'!M16,$D$243)</f>
        <v>1</v>
      </c>
      <c r="U243" s="675" t="b">
        <f>ROUND('T2 ANSP'!D15,$D$243)=ROUND('T1 ANSP'!N61-'T1 ANSP'!N15-'T1 ANSP'!N16,$D$243)</f>
        <v>1</v>
      </c>
      <c r="V243" s="675" t="b">
        <f>ROUND('T2 ANSP'!E15,$D$243)=ROUND('T1 ANSP'!O61-'T1 ANSP'!O15-'T1 ANSP'!O16,$D$243)</f>
        <v>1</v>
      </c>
      <c r="W243" s="676" t="b">
        <f>ROUND('T2 ANSP'!F15,$D$243)=ROUND('T1 ANSP'!P61-'T1 ANSP'!P15-'T1 ANSP'!P16,$D$243)</f>
        <v>1</v>
      </c>
    </row>
    <row r="244" spans="1:23" s="429" customFormat="1" outlineLevel="1">
      <c r="A244" s="423"/>
      <c r="B244" s="424"/>
      <c r="C244" s="427" t="s">
        <v>390</v>
      </c>
      <c r="D244" s="428"/>
      <c r="E244" s="421"/>
      <c r="F244" s="421"/>
      <c r="G244" s="421"/>
      <c r="H244" s="421"/>
      <c r="I244" s="421"/>
      <c r="S244" s="3"/>
      <c r="T244" s="677">
        <f>ROUND('T2 ANSP'!C15,$D$243)</f>
        <v>57544.860999999997</v>
      </c>
      <c r="U244" s="678">
        <f>ROUND('T2 ANSP'!D15,$D$243)</f>
        <v>34600.735999999997</v>
      </c>
      <c r="V244" s="678">
        <f>ROUND('T2 ANSP'!E15,$D$243)</f>
        <v>36255.237000000001</v>
      </c>
      <c r="W244" s="679">
        <f>ROUND('T2 ANSP'!F15,$D$243)</f>
        <v>38057.677000000003</v>
      </c>
    </row>
    <row r="245" spans="1:23" s="429" customFormat="1" outlineLevel="1">
      <c r="A245" s="423"/>
      <c r="B245" s="424"/>
      <c r="C245" s="427" t="s">
        <v>391</v>
      </c>
      <c r="D245" s="428"/>
      <c r="E245" s="421"/>
      <c r="F245" s="421"/>
      <c r="G245" s="421"/>
      <c r="H245" s="421"/>
      <c r="I245" s="421"/>
      <c r="S245" s="3"/>
      <c r="T245" s="677">
        <f>ROUND('T1 ANSP'!M61-'T1 ANSP'!M15-'T1 ANSP'!M16,$D$243)</f>
        <v>57544.860999999997</v>
      </c>
      <c r="U245" s="678">
        <f>ROUND('T1 ANSP'!N61-'T1 ANSP'!N15-'T1 ANSP'!N16,$D$243)</f>
        <v>34600.735999999997</v>
      </c>
      <c r="V245" s="678">
        <f>ROUND('T1 ANSP'!O61-'T1 ANSP'!O15-'T1 ANSP'!O16,$D$243)</f>
        <v>36255.237000000001</v>
      </c>
      <c r="W245" s="679">
        <f>ROUND('T1 ANSP'!P61-'T1 ANSP'!P15-'T1 ANSP'!P16,$D$243)</f>
        <v>38057.677000000003</v>
      </c>
    </row>
    <row r="246" spans="1:23" s="426" customFormat="1">
      <c r="A246" s="423" t="s">
        <v>392</v>
      </c>
      <c r="B246" s="424" t="s">
        <v>393</v>
      </c>
      <c r="C246" s="425" t="s">
        <v>613</v>
      </c>
      <c r="D246" s="428"/>
      <c r="E246" s="421"/>
      <c r="F246" s="421"/>
      <c r="G246" s="421"/>
      <c r="H246" s="421"/>
      <c r="I246" s="421"/>
      <c r="S246" s="3"/>
      <c r="T246" s="680"/>
      <c r="U246" s="675" t="b">
        <f>'T2 ANSP'!D16='T1 ANSP'!N65</f>
        <v>1</v>
      </c>
      <c r="V246" s="675" t="b">
        <f>'T2 ANSP'!E16='T1 ANSP'!O65</f>
        <v>1</v>
      </c>
      <c r="W246" s="676" t="b">
        <f>'T2 ANSP'!F16='T1 ANSP'!P65</f>
        <v>1</v>
      </c>
    </row>
    <row r="247" spans="1:23" s="429" customFormat="1" outlineLevel="1">
      <c r="A247" s="423"/>
      <c r="B247" s="424"/>
      <c r="C247" s="427" t="s">
        <v>395</v>
      </c>
      <c r="D247" s="428"/>
      <c r="E247" s="421"/>
      <c r="F247" s="421"/>
      <c r="G247" s="421"/>
      <c r="H247" s="421"/>
      <c r="I247" s="421"/>
      <c r="S247" s="3"/>
      <c r="T247" s="680"/>
      <c r="U247" s="681">
        <f>'T2 ANSP'!D16</f>
        <v>105.74382830420639</v>
      </c>
      <c r="V247" s="681">
        <f>'T2 ANSP'!E16</f>
        <v>107.4357295570737</v>
      </c>
      <c r="W247" s="682">
        <f>'T2 ANSP'!F16</f>
        <v>109.3265983972782</v>
      </c>
    </row>
    <row r="248" spans="1:23" s="429" customFormat="1" outlineLevel="1">
      <c r="A248" s="423"/>
      <c r="B248" s="424"/>
      <c r="C248" s="427" t="s">
        <v>396</v>
      </c>
      <c r="D248" s="428"/>
      <c r="E248" s="421"/>
      <c r="F248" s="421"/>
      <c r="G248" s="421"/>
      <c r="H248" s="421"/>
      <c r="I248" s="421"/>
      <c r="S248" s="3"/>
      <c r="T248" s="680"/>
      <c r="U248" s="681">
        <f>'T1 ANSP'!N65</f>
        <v>105.74382830420639</v>
      </c>
      <c r="V248" s="681">
        <f>'T1 ANSP'!O65</f>
        <v>107.4357295570737</v>
      </c>
      <c r="W248" s="682">
        <f>'T1 ANSP'!P65</f>
        <v>109.3265983972782</v>
      </c>
    </row>
    <row r="249" spans="1:23" s="426" customFormat="1">
      <c r="A249" s="423" t="s">
        <v>397</v>
      </c>
      <c r="B249" s="424" t="s">
        <v>398</v>
      </c>
      <c r="C249" s="425" t="s">
        <v>614</v>
      </c>
      <c r="D249" s="415">
        <v>3</v>
      </c>
      <c r="E249" s="421"/>
      <c r="F249" s="421"/>
      <c r="G249" s="421"/>
      <c r="H249" s="421"/>
      <c r="I249" s="421"/>
      <c r="S249" s="3"/>
      <c r="T249" s="674" t="b">
        <f>IF(OR('T2 ANSP'!$A$5="MET",'T2 ANSP'!$A$5="NSA"),"N/A",ROUND('T2 ANSP'!C33,$D$249)=ROUND('T1 ANSP'!M61-'T1 ANSP'!M28,$D$249))</f>
        <v>1</v>
      </c>
      <c r="U249" s="675" t="b">
        <f>IF(OR('T2 ANSP'!$A$5="MET",'T2 ANSP'!$A$5="NSA"),"N/A",ROUND('T2 ANSP'!D33,$D$249)=ROUND('T1 ANSP'!N61-'T1 ANSP'!N28,$D$249))</f>
        <v>1</v>
      </c>
      <c r="V249" s="675" t="b">
        <f>IF(OR('T2 ANSP'!$A$5="MET",'T2 ANSP'!$A$5="NSA"),"N/A",ROUND('T2 ANSP'!E33,$D$249)=ROUND('T1 ANSP'!O61-'T1 ANSP'!O28,$D$249))</f>
        <v>1</v>
      </c>
      <c r="W249" s="676" t="b">
        <f>IF(OR('T2 ANSP'!$A$5="MET",'T2 ANSP'!$A$5="NSA"),"N/A",ROUND('T2 ANSP'!F33,$D$249)=ROUND('T1 ANSP'!P61-'T1 ANSP'!P28,$D$249))</f>
        <v>1</v>
      </c>
    </row>
    <row r="250" spans="1:23" s="429" customFormat="1" outlineLevel="1">
      <c r="A250" s="423"/>
      <c r="B250" s="424"/>
      <c r="C250" s="427" t="s">
        <v>400</v>
      </c>
      <c r="D250" s="428"/>
      <c r="E250" s="421"/>
      <c r="F250" s="421"/>
      <c r="G250" s="421"/>
      <c r="H250" s="421"/>
      <c r="I250" s="421"/>
      <c r="S250" s="3"/>
      <c r="T250" s="677">
        <f>IF(OR('T2 ANSP'!$A$5="MET",'T2 ANSP'!$A$5="NSA"),"N/A",ROUND('T2 ANSP'!C33,$D$249))</f>
        <v>66586.350999999995</v>
      </c>
      <c r="U250" s="678">
        <f>IF(OR('T2 ANSP'!$A$5="MET",'T2 ANSP'!$A$5="NSA"),"N/A",ROUND('T2 ANSP'!D33,$D$249))</f>
        <v>38990.707999999999</v>
      </c>
      <c r="V250" s="678">
        <f>IF(OR('T2 ANSP'!$A$5="MET",'T2 ANSP'!$A$5="NSA"),"N/A",ROUND('T2 ANSP'!E33,$D$249))</f>
        <v>41200.033000000003</v>
      </c>
      <c r="W250" s="679">
        <f>IF(OR('T2 ANSP'!$A$5="MET",'T2 ANSP'!$A$5="NSA"),"N/A",ROUND('T2 ANSP'!F33,$D$249))</f>
        <v>43912.531999999999</v>
      </c>
    </row>
    <row r="251" spans="1:23" s="429" customFormat="1" outlineLevel="1">
      <c r="A251" s="423"/>
      <c r="B251" s="424"/>
      <c r="C251" s="427" t="s">
        <v>401</v>
      </c>
      <c r="D251" s="428"/>
      <c r="E251" s="421"/>
      <c r="F251" s="421"/>
      <c r="G251" s="421"/>
      <c r="H251" s="421"/>
      <c r="I251" s="421"/>
      <c r="S251" s="3"/>
      <c r="T251" s="677">
        <f>IF(OR('T2 ANSP'!$A$5="MET",'T2 ANSP'!$A$5="NSA"),"N/A",ROUND('T1 ANSP'!M61-'T1 ANSP'!M28,$D$249))</f>
        <v>66586.350999999995</v>
      </c>
      <c r="U251" s="678">
        <f>IF(OR('T2 ANSP'!$A$5="MET",'T2 ANSP'!$A$5="NSA"),"N/A",ROUND('T1 ANSP'!N61-'T1 ANSP'!N28,$D$249))</f>
        <v>38990.707999999999</v>
      </c>
      <c r="V251" s="678">
        <f>IF(OR('T2 ANSP'!$A$5="MET",'T2 ANSP'!$A$5="NSA"),"N/A",ROUND('T1 ANSP'!O61-'T1 ANSP'!O28,$D$249))</f>
        <v>41200.033000000003</v>
      </c>
      <c r="W251" s="679">
        <f>IF(OR('T2 ANSP'!$A$5="MET",'T2 ANSP'!$A$5="NSA"),"N/A",ROUND('T1 ANSP'!P61-'T1 ANSP'!P28,$D$249))</f>
        <v>43912.531999999999</v>
      </c>
    </row>
    <row r="252" spans="1:23" s="426" customFormat="1">
      <c r="A252" s="423" t="s">
        <v>469</v>
      </c>
      <c r="B252" s="424" t="s">
        <v>17</v>
      </c>
      <c r="C252" s="425" t="s">
        <v>470</v>
      </c>
      <c r="D252" s="415">
        <v>2</v>
      </c>
      <c r="E252" s="421"/>
      <c r="F252" s="421"/>
      <c r="G252" s="421"/>
      <c r="H252" s="421"/>
      <c r="I252" s="421"/>
      <c r="N252" s="429"/>
      <c r="O252" s="429"/>
      <c r="S252" s="3"/>
      <c r="T252" s="674" t="b">
        <f>IF(OR('T2 ANSP'!$A$5="MET",'T2 ANSP'!$A$5="NSA"),"N/A",ROUND('T2 ANSP'!C34,$D$252)=2%)</f>
        <v>1</v>
      </c>
      <c r="U252" s="675" t="b">
        <f>IF(OR('T2 ANSP'!$A$5="MET",'T2 ANSP'!$A$5="NSA"),"N/A",ROUND('T2 ANSP'!D34,$D$252)=2%)</f>
        <v>1</v>
      </c>
      <c r="V252" s="675" t="b">
        <f>IF(OR('T2 ANSP'!$A$5="MET",'T2 ANSP'!$A$5="NSA"),"N/A",ROUND('T2 ANSP'!E34,$D$252)=2%)</f>
        <v>1</v>
      </c>
      <c r="W252" s="676" t="b">
        <f>IF(OR('T2 ANSP'!$A$5="MET",'T2 ANSP'!$A$5="NSA"),"N/A",ROUND('T2 ANSP'!F34,$D$252)=2%)</f>
        <v>1</v>
      </c>
    </row>
    <row r="253" spans="1:23" s="429" customFormat="1" outlineLevel="1">
      <c r="A253" s="423"/>
      <c r="B253" s="424"/>
      <c r="C253" s="427" t="s">
        <v>471</v>
      </c>
      <c r="D253" s="428"/>
      <c r="E253" s="421"/>
      <c r="F253" s="421"/>
      <c r="G253" s="421"/>
      <c r="H253" s="421"/>
      <c r="I253" s="421"/>
      <c r="S253" s="3"/>
      <c r="T253" s="684">
        <f>IF(OR('T2 ANSP'!$A$5="MET",'T2 ANSP'!$A$5="NSA"),"N/A",ROUND('T2 ANSP'!C34,$D$252))</f>
        <v>0.02</v>
      </c>
      <c r="U253" s="685">
        <f>IF(OR('T2 ANSP'!$A$5="MET",'T2 ANSP'!$A$5="NSA"),"N/A",ROUND('T2 ANSP'!D34,$D$252))</f>
        <v>0.02</v>
      </c>
      <c r="V253" s="685">
        <f>IF(OR('T2 ANSP'!$A$5="MET",'T2 ANSP'!$A$5="NSA"),"N/A",ROUND('T2 ANSP'!E34,$D$252))</f>
        <v>0.02</v>
      </c>
      <c r="W253" s="686">
        <f>IF(OR('T2 ANSP'!$A$5="MET",'T2 ANSP'!$A$5="NSA"),"N/A",ROUND('T2 ANSP'!F34,$D$252))</f>
        <v>0.02</v>
      </c>
    </row>
    <row r="254" spans="1:23" s="426" customFormat="1">
      <c r="A254" s="423" t="s">
        <v>472</v>
      </c>
      <c r="B254" s="424" t="s">
        <v>473</v>
      </c>
      <c r="C254" s="425" t="s">
        <v>474</v>
      </c>
      <c r="D254" s="415">
        <v>2</v>
      </c>
      <c r="E254" s="421"/>
      <c r="F254" s="421"/>
      <c r="G254" s="421"/>
      <c r="H254" s="421"/>
      <c r="I254" s="421"/>
      <c r="N254" s="429"/>
      <c r="O254" s="429"/>
      <c r="S254" s="3"/>
      <c r="T254" s="674" t="b">
        <f>IF(OR('T2 ANSP'!$A$5="MET",'T2 ANSP'!$A$5="NSA"),"N/A",ROUND('T2 ANSP'!C35,$D$254)=70%)</f>
        <v>1</v>
      </c>
      <c r="U254" s="675" t="b">
        <f>IF(OR('T2 ANSP'!$A$5="MET",'T2 ANSP'!$A$5="NSA"),"N/A",ROUND('T2 ANSP'!D35,$D$254)=70%)</f>
        <v>1</v>
      </c>
      <c r="V254" s="675" t="b">
        <f>IF(OR('T2 ANSP'!$A$5="MET",'T2 ANSP'!$A$5="NSA"),"N/A",ROUND('T2 ANSP'!E35,$D$254)=70%)</f>
        <v>1</v>
      </c>
      <c r="W254" s="676" t="b">
        <f>IF(OR('T2 ANSP'!$A$5="MET",'T2 ANSP'!$A$5="NSA"),"N/A",ROUND('T2 ANSP'!F35,$D$254)=70%)</f>
        <v>1</v>
      </c>
    </row>
    <row r="255" spans="1:23" s="429" customFormat="1" outlineLevel="1">
      <c r="A255" s="423"/>
      <c r="B255" s="424"/>
      <c r="C255" s="427" t="s">
        <v>475</v>
      </c>
      <c r="D255" s="428"/>
      <c r="E255" s="421"/>
      <c r="F255" s="421"/>
      <c r="G255" s="421"/>
      <c r="H255" s="421"/>
      <c r="I255" s="421"/>
      <c r="S255" s="3"/>
      <c r="T255" s="684">
        <f>IF(OR('T2 ANSP'!$A$5="MET",'T2 ANSP'!$A$5="NSA"),"N/A",ROUND('T2 ANSP'!C35,$D$254))</f>
        <v>0.7</v>
      </c>
      <c r="U255" s="685">
        <f>IF(OR('T2 ANSP'!$A$5="MET",'T2 ANSP'!$A$5="NSA"),"N/A",ROUND('T2 ANSP'!D35,$D$254))</f>
        <v>0.7</v>
      </c>
      <c r="V255" s="685">
        <f>IF(OR('T2 ANSP'!$A$5="MET",'T2 ANSP'!$A$5="NSA"),"N/A",ROUND('T2 ANSP'!E35,$D$254))</f>
        <v>0.7</v>
      </c>
      <c r="W255" s="686">
        <f>IF(OR('T2 ANSP'!$A$5="MET",'T2 ANSP'!$A$5="NSA"),"N/A",ROUND('T2 ANSP'!F35,$D$254))</f>
        <v>0.7</v>
      </c>
    </row>
    <row r="256" spans="1:23" s="426" customFormat="1">
      <c r="A256" s="423" t="s">
        <v>476</v>
      </c>
      <c r="B256" s="424" t="s">
        <v>477</v>
      </c>
      <c r="C256" s="425" t="s">
        <v>478</v>
      </c>
      <c r="D256" s="415">
        <v>2</v>
      </c>
      <c r="E256" s="421"/>
      <c r="F256" s="421"/>
      <c r="G256" s="421"/>
      <c r="H256" s="421"/>
      <c r="I256" s="421"/>
      <c r="N256" s="429"/>
      <c r="O256" s="429"/>
      <c r="S256" s="3"/>
      <c r="T256" s="674" t="b">
        <f>IF(OR('T2 ANSP'!$A$5="MET",'T2 ANSP'!$A$5="NSA"),"N/A",ROUND('T2 ANSP'!C36,$D$256)=70%)</f>
        <v>1</v>
      </c>
      <c r="U256" s="675" t="b">
        <f>IF(OR('T2 ANSP'!$A$5="MET",'T2 ANSP'!$A$5="NSA"),"N/A",ROUND('T2 ANSP'!D36,$D$256)=70%)</f>
        <v>1</v>
      </c>
      <c r="V256" s="675" t="b">
        <f>IF(OR('T2 ANSP'!$A$5="MET",'T2 ANSP'!$A$5="NSA"),"N/A",ROUND('T2 ANSP'!E36,$D$256)=70%)</f>
        <v>1</v>
      </c>
      <c r="W256" s="676" t="b">
        <f>IF(OR('T2 ANSP'!$A$5="MET",'T2 ANSP'!$A$5="NSA"),"N/A",ROUND('T2 ANSP'!F36,$D$256)=70%)</f>
        <v>1</v>
      </c>
    </row>
    <row r="257" spans="1:23" s="429" customFormat="1" outlineLevel="1">
      <c r="A257" s="423"/>
      <c r="B257" s="424"/>
      <c r="C257" s="427" t="s">
        <v>479</v>
      </c>
      <c r="D257" s="428"/>
      <c r="E257" s="421"/>
      <c r="F257" s="421"/>
      <c r="G257" s="421"/>
      <c r="H257" s="421"/>
      <c r="I257" s="421"/>
      <c r="S257" s="3"/>
      <c r="T257" s="684">
        <f>IF(OR('T2 ANSP'!$A$5="MET",'T2 ANSP'!$A$5="NSA"),"N/A",ROUND('T2 ANSP'!C36,$D$256))</f>
        <v>0.7</v>
      </c>
      <c r="U257" s="685">
        <f>IF(OR('T2 ANSP'!$A$5="MET",'T2 ANSP'!$A$5="NSA"),"N/A",ROUND('T2 ANSP'!D36,$D$256))</f>
        <v>0.7</v>
      </c>
      <c r="V257" s="685">
        <f>IF(OR('T2 ANSP'!$A$5="MET",'T2 ANSP'!$A$5="NSA"),"N/A",ROUND('T2 ANSP'!E36,$D$256))</f>
        <v>0.7</v>
      </c>
      <c r="W257" s="686">
        <f>IF(OR('T2 ANSP'!$A$5="MET",'T2 ANSP'!$A$5="NSA"),"N/A",ROUND('T2 ANSP'!F36,$D$256))</f>
        <v>0.7</v>
      </c>
    </row>
    <row r="258" spans="1:23" s="426" customFormat="1">
      <c r="A258" s="423" t="s">
        <v>480</v>
      </c>
      <c r="B258" s="424" t="s">
        <v>481</v>
      </c>
      <c r="C258" s="425" t="s">
        <v>482</v>
      </c>
      <c r="D258" s="415">
        <v>2</v>
      </c>
      <c r="E258" s="421"/>
      <c r="F258" s="421"/>
      <c r="G258" s="421"/>
      <c r="H258" s="421"/>
      <c r="I258" s="421"/>
      <c r="N258" s="429"/>
      <c r="O258" s="429"/>
      <c r="S258" s="3"/>
      <c r="T258" s="674" t="b">
        <f>IF(OR('T2 ANSP'!$A$5="MET",'T2 ANSP'!$A$5="NSA"),"N/A",ROUND('T2 ANSP'!C37,$D$258)=10%)</f>
        <v>1</v>
      </c>
      <c r="U258" s="675" t="b">
        <f>IF(OR('T2 ANSP'!$A$5="MET",'T2 ANSP'!$A$5="NSA"),"N/A",ROUND('T2 ANSP'!D37,$D$258)=10%)</f>
        <v>1</v>
      </c>
      <c r="V258" s="675" t="b">
        <f>IF(OR('T2 ANSP'!$A$5="MET",'T2 ANSP'!$A$5="NSA"),"N/A",ROUND('T2 ANSP'!E37,$D$258)=10%)</f>
        <v>1</v>
      </c>
      <c r="W258" s="676" t="b">
        <f>IF(OR('T2 ANSP'!$A$5="MET",'T2 ANSP'!$A$5="NSA"),"N/A",ROUND('T2 ANSP'!F37,$D$258)=10%)</f>
        <v>1</v>
      </c>
    </row>
    <row r="259" spans="1:23" s="429" customFormat="1" outlineLevel="1">
      <c r="A259" s="423"/>
      <c r="B259" s="424"/>
      <c r="C259" s="427" t="s">
        <v>471</v>
      </c>
      <c r="D259" s="428"/>
      <c r="E259" s="421"/>
      <c r="F259" s="421"/>
      <c r="G259" s="421"/>
      <c r="H259" s="421"/>
      <c r="I259" s="421"/>
      <c r="S259" s="3"/>
      <c r="T259" s="684">
        <f>IF(OR('T2 ANSP'!$A$5="MET",'T2 ANSP'!$A$5="NSA"),"N/A",ROUND('T2 ANSP'!C37,$D$258))</f>
        <v>0.1</v>
      </c>
      <c r="U259" s="685">
        <f>IF(OR('T2 ANSP'!$A$5="MET",'T2 ANSP'!$A$5="NSA"),"N/A",ROUND('T2 ANSP'!D37,$D$258))</f>
        <v>0.1</v>
      </c>
      <c r="V259" s="685">
        <f>IF(OR('T2 ANSP'!$A$5="MET",'T2 ANSP'!$A$5="NSA"),"N/A",ROUND('T2 ANSP'!E37,$D$258))</f>
        <v>0.1</v>
      </c>
      <c r="W259" s="686">
        <f>IF(OR('T2 ANSP'!$A$5="MET",'T2 ANSP'!$A$5="NSA"),"N/A",ROUND('T2 ANSP'!F37,$D$258))</f>
        <v>0.1</v>
      </c>
    </row>
    <row r="260" spans="1:23" s="426" customFormat="1">
      <c r="A260" s="423" t="s">
        <v>402</v>
      </c>
      <c r="B260" s="424" t="s">
        <v>403</v>
      </c>
      <c r="C260" s="425" t="s">
        <v>615</v>
      </c>
      <c r="D260" s="415">
        <v>3</v>
      </c>
      <c r="E260" s="421"/>
      <c r="F260" s="421"/>
      <c r="G260" s="421"/>
      <c r="H260" s="421"/>
      <c r="I260" s="421"/>
      <c r="N260" s="429"/>
      <c r="O260" s="429"/>
      <c r="S260" s="3"/>
      <c r="T260" s="674" t="b">
        <f>ROUND('T2 ANSP'!C38,$D$260)=ROUND('T1 ANSP'!M68,$D$260)</f>
        <v>1</v>
      </c>
      <c r="U260" s="675" t="b">
        <f>ROUND('T2 ANSP'!D38,$D$260)=ROUND('T1 ANSP'!N68,$D$260)</f>
        <v>1</v>
      </c>
      <c r="V260" s="675" t="b">
        <f>ROUND('T2 ANSP'!E38,$D$260)=ROUND('T1 ANSP'!O68,$D$260)</f>
        <v>1</v>
      </c>
      <c r="W260" s="676" t="b">
        <f>ROUND('T2 ANSP'!F38,$D$260)=ROUND('T1 ANSP'!P68,$D$260)</f>
        <v>1</v>
      </c>
    </row>
    <row r="261" spans="1:23" s="429" customFormat="1" outlineLevel="1">
      <c r="A261" s="423"/>
      <c r="B261" s="424"/>
      <c r="C261" s="427" t="s">
        <v>405</v>
      </c>
      <c r="D261" s="428"/>
      <c r="E261" s="421"/>
      <c r="F261" s="421"/>
      <c r="G261" s="421"/>
      <c r="H261" s="421"/>
      <c r="I261" s="421"/>
      <c r="S261" s="3"/>
      <c r="T261" s="677">
        <f>ROUND('T2 ANSP'!C38,$D$260)</f>
        <v>943.05799999999999</v>
      </c>
      <c r="U261" s="678">
        <f>ROUND('T2 ANSP'!D38,$D$260)</f>
        <v>894</v>
      </c>
      <c r="V261" s="678">
        <f>ROUND('T2 ANSP'!E38,$D$260)</f>
        <v>1087</v>
      </c>
      <c r="W261" s="679">
        <f>ROUND('T2 ANSP'!F38,$D$260)</f>
        <v>1167</v>
      </c>
    </row>
    <row r="262" spans="1:23" s="429" customFormat="1" outlineLevel="1">
      <c r="A262" s="423"/>
      <c r="B262" s="424"/>
      <c r="C262" s="427" t="s">
        <v>406</v>
      </c>
      <c r="D262" s="428"/>
      <c r="E262" s="421"/>
      <c r="F262" s="421"/>
      <c r="G262" s="421"/>
      <c r="H262" s="421"/>
      <c r="I262" s="421"/>
      <c r="S262" s="3"/>
      <c r="T262" s="677">
        <f>ROUND('T1 ANSP'!M68,$D$260)</f>
        <v>943.05799999999999</v>
      </c>
      <c r="U262" s="678">
        <f>ROUND('T1 ANSP'!N68,$D$260)</f>
        <v>894</v>
      </c>
      <c r="V262" s="678">
        <f>ROUND('T1 ANSP'!O68,$D$260)</f>
        <v>1087</v>
      </c>
      <c r="W262" s="679">
        <f>ROUND('T1 ANSP'!P68,$D$260)</f>
        <v>1167</v>
      </c>
    </row>
    <row r="263" spans="1:23" s="429" customFormat="1">
      <c r="A263" s="423" t="s">
        <v>407</v>
      </c>
      <c r="B263" s="424" t="s">
        <v>408</v>
      </c>
      <c r="C263" s="425" t="s">
        <v>409</v>
      </c>
      <c r="D263" s="428"/>
      <c r="E263" s="421"/>
      <c r="F263" s="421"/>
      <c r="G263" s="421"/>
      <c r="H263" s="421"/>
      <c r="I263" s="421"/>
      <c r="S263" s="3"/>
      <c r="T263" s="674" t="b">
        <f>'T2 ANSP'!C73=SUM('T2 ANSP'!C69:C72)</f>
        <v>1</v>
      </c>
      <c r="U263" s="675" t="b">
        <f>'T2 ANSP'!D73=SUM('T2 ANSP'!D69:D72)</f>
        <v>1</v>
      </c>
      <c r="V263" s="675" t="b">
        <f>'T2 ANSP'!E73=SUM('T2 ANSP'!E69:E72)</f>
        <v>1</v>
      </c>
      <c r="W263" s="676" t="b">
        <f>'T2 ANSP'!F73=SUM('T2 ANSP'!F69:F72)</f>
        <v>1</v>
      </c>
    </row>
    <row r="264" spans="1:23" s="429" customFormat="1" outlineLevel="1">
      <c r="A264" s="423"/>
      <c r="B264" s="424"/>
      <c r="C264" s="427" t="s">
        <v>410</v>
      </c>
      <c r="D264" s="428"/>
      <c r="E264" s="421"/>
      <c r="F264" s="421"/>
      <c r="G264" s="421"/>
      <c r="H264" s="421"/>
      <c r="I264" s="421"/>
      <c r="S264" s="3"/>
      <c r="T264" s="677">
        <f>'T2 ANSP'!C73</f>
        <v>-10734.436</v>
      </c>
      <c r="U264" s="678">
        <f>'T2 ANSP'!D73</f>
        <v>-4217.4160000000002</v>
      </c>
      <c r="V264" s="678">
        <f>'T2 ANSP'!E73</f>
        <v>-481</v>
      </c>
      <c r="W264" s="679">
        <f>'T2 ANSP'!F73</f>
        <v>-481</v>
      </c>
    </row>
    <row r="265" spans="1:23" s="429" customFormat="1" outlineLevel="1">
      <c r="A265" s="423"/>
      <c r="B265" s="424"/>
      <c r="C265" s="417" t="s">
        <v>411</v>
      </c>
      <c r="D265" s="428"/>
      <c r="E265" s="421"/>
      <c r="F265" s="421"/>
      <c r="G265" s="421"/>
      <c r="H265" s="421"/>
      <c r="I265" s="421"/>
      <c r="S265" s="3"/>
      <c r="T265" s="677">
        <f>SUM('T2 ANSP'!C69:C72)</f>
        <v>-10734.436</v>
      </c>
      <c r="U265" s="678">
        <f>SUM('T2 ANSP'!D69:D72)</f>
        <v>-4217.4160000000002</v>
      </c>
      <c r="V265" s="678">
        <f>SUM('T2 ANSP'!E69:E72)</f>
        <v>-481</v>
      </c>
      <c r="W265" s="679">
        <f>SUM('T2 ANSP'!F69:F72)</f>
        <v>-481</v>
      </c>
    </row>
    <row r="266" spans="1:23" s="426" customFormat="1">
      <c r="A266" s="423" t="s">
        <v>388</v>
      </c>
      <c r="B266" s="424" t="s">
        <v>412</v>
      </c>
      <c r="C266" s="425" t="s">
        <v>413</v>
      </c>
      <c r="D266" s="415">
        <v>3</v>
      </c>
      <c r="E266" s="421"/>
      <c r="F266" s="421"/>
      <c r="G266" s="421"/>
      <c r="H266" s="421"/>
      <c r="I266" s="421"/>
      <c r="S266" s="3"/>
      <c r="T266" s="674" t="b">
        <f>ROUND('T2 ANSP'!C81,$D$266)=ROUND('T2 ANSP'!C12,$D$266)</f>
        <v>1</v>
      </c>
      <c r="U266" s="675" t="b">
        <f>ROUND('T2 ANSP'!D81,$D$266)=ROUND('T2 ANSP'!D12,$D$266)</f>
        <v>1</v>
      </c>
      <c r="V266" s="675" t="b">
        <f>ROUND('T2 ANSP'!E81,$D$266)=ROUND('T2 ANSP'!E12,$D$266)</f>
        <v>1</v>
      </c>
      <c r="W266" s="676" t="b">
        <f>ROUND('T2 ANSP'!F81,$D$266)=ROUND('T2 ANSP'!F12,$D$266)</f>
        <v>1</v>
      </c>
    </row>
    <row r="267" spans="1:23" s="429" customFormat="1" outlineLevel="1">
      <c r="A267" s="423"/>
      <c r="B267" s="424"/>
      <c r="C267" s="427" t="s">
        <v>414</v>
      </c>
      <c r="D267" s="428"/>
      <c r="E267" s="421"/>
      <c r="F267" s="421"/>
      <c r="G267" s="421"/>
      <c r="H267" s="421"/>
      <c r="I267" s="421"/>
      <c r="S267" s="3"/>
      <c r="T267" s="677">
        <f>ROUND('T2 ANSP'!C81,$D$266)</f>
        <v>66586.350999999995</v>
      </c>
      <c r="U267" s="678">
        <f>ROUND('T2 ANSP'!D81,$D$266)</f>
        <v>38990.707999999999</v>
      </c>
      <c r="V267" s="678">
        <f>ROUND('T2 ANSP'!E81,$D$266)</f>
        <v>41200.033000000003</v>
      </c>
      <c r="W267" s="679">
        <f>ROUND('T2 ANSP'!F81,$D$266)</f>
        <v>43912.531999999999</v>
      </c>
    </row>
    <row r="268" spans="1:23" s="429" customFormat="1" outlineLevel="1">
      <c r="A268" s="423"/>
      <c r="B268" s="424"/>
      <c r="C268" s="427" t="s">
        <v>415</v>
      </c>
      <c r="D268" s="428"/>
      <c r="E268" s="421"/>
      <c r="F268" s="421"/>
      <c r="G268" s="421"/>
      <c r="H268" s="421"/>
      <c r="I268" s="421"/>
      <c r="S268" s="3"/>
      <c r="T268" s="677">
        <f>ROUND('T2 ANSP'!C12,$D$266)</f>
        <v>66586.350999999995</v>
      </c>
      <c r="U268" s="678">
        <f>ROUND('T2 ANSP'!D12,$D$266)</f>
        <v>38990.707999999999</v>
      </c>
      <c r="V268" s="678">
        <f>ROUND('T2 ANSP'!E12,$D$266)</f>
        <v>41200.033000000003</v>
      </c>
      <c r="W268" s="679">
        <f>ROUND('T2 ANSP'!F12,$D$266)</f>
        <v>43912.531999999999</v>
      </c>
    </row>
    <row r="269" spans="1:23">
      <c r="A269" s="423" t="s">
        <v>416</v>
      </c>
      <c r="B269" s="424" t="s">
        <v>417</v>
      </c>
      <c r="C269" s="430" t="s">
        <v>418</v>
      </c>
      <c r="D269" s="415">
        <v>3</v>
      </c>
      <c r="E269" s="421"/>
      <c r="F269" s="421"/>
      <c r="G269" s="421"/>
      <c r="H269" s="421"/>
      <c r="I269" s="421"/>
      <c r="J269" s="3"/>
      <c r="K269" s="3"/>
      <c r="L269" s="3"/>
      <c r="T269" s="674" t="b">
        <f>ROUND('T2 ANSP'!C82,$D$269)=ROUND('T3 ANSP'!E17+'T3 ANSP'!F17,$D$269)</f>
        <v>1</v>
      </c>
      <c r="U269" s="675" t="b">
        <f>ROUND('T2 ANSP'!D82,$D$269)=ROUND('T3 ANSP'!G17,$D$269)</f>
        <v>1</v>
      </c>
      <c r="V269" s="675" t="b">
        <f>ROUND('T2 ANSP'!E82,$D$269)=ROUND('T3 ANSP'!H17,$D$269)</f>
        <v>1</v>
      </c>
      <c r="W269" s="676" t="b">
        <f>ROUND('T2 ANSP'!F82,$D$269)=ROUND('T3 ANSP'!I17,$D$269)</f>
        <v>1</v>
      </c>
    </row>
    <row r="270" spans="1:23" outlineLevel="1">
      <c r="A270" s="424"/>
      <c r="B270" s="424"/>
      <c r="C270" s="431" t="s">
        <v>419</v>
      </c>
      <c r="D270" s="432"/>
      <c r="E270" s="421"/>
      <c r="F270" s="421"/>
      <c r="G270" s="421"/>
      <c r="H270" s="421"/>
      <c r="I270" s="421"/>
      <c r="J270" s="3"/>
      <c r="K270" s="3"/>
      <c r="L270" s="3"/>
      <c r="T270" s="677">
        <f>ROUND('T2 ANSP'!C82,$D$269)</f>
        <v>-4495.0839999999998</v>
      </c>
      <c r="U270" s="678">
        <f>ROUND('T2 ANSP'!D82,$D$269)</f>
        <v>0</v>
      </c>
      <c r="V270" s="678">
        <f>ROUND('T2 ANSP'!E82,$D$269)</f>
        <v>196.791</v>
      </c>
      <c r="W270" s="679">
        <f>ROUND('T2 ANSP'!F82,$D$269)</f>
        <v>2188.114</v>
      </c>
    </row>
    <row r="271" spans="1:23" outlineLevel="1">
      <c r="A271" s="424"/>
      <c r="B271" s="424"/>
      <c r="C271" s="431" t="s">
        <v>572</v>
      </c>
      <c r="D271" s="432"/>
      <c r="E271" s="421"/>
      <c r="F271" s="421"/>
      <c r="G271" s="421"/>
      <c r="H271" s="421"/>
      <c r="I271" s="421"/>
      <c r="J271" s="3"/>
      <c r="K271" s="3"/>
      <c r="L271" s="3"/>
      <c r="T271" s="677">
        <f>ROUND('T3 ANSP'!E17+'T3 ANSP'!F17,$D$269)</f>
        <v>-4495.0839999999998</v>
      </c>
      <c r="U271" s="678">
        <f>ROUND('T3 ANSP'!G17,$D$269)</f>
        <v>0</v>
      </c>
      <c r="V271" s="678">
        <f>ROUND('T3 ANSP'!H17,$D$269)</f>
        <v>196.791</v>
      </c>
      <c r="W271" s="679">
        <f>ROUND('T3 ANSP'!I17,$D$269)</f>
        <v>2188.114</v>
      </c>
    </row>
    <row r="272" spans="1:23">
      <c r="A272" s="424" t="s">
        <v>421</v>
      </c>
      <c r="B272" s="424" t="s">
        <v>422</v>
      </c>
      <c r="C272" s="430" t="s">
        <v>423</v>
      </c>
      <c r="D272" s="415">
        <v>3</v>
      </c>
      <c r="E272" s="421"/>
      <c r="F272" s="421"/>
      <c r="G272" s="421"/>
      <c r="H272" s="421"/>
      <c r="I272" s="421"/>
      <c r="J272" s="3"/>
      <c r="K272" s="3"/>
      <c r="L272" s="3"/>
      <c r="T272" s="674" t="b">
        <f>ROUND('T2 ANSP'!C83,$D$272)=ROUND('T3 ANSP'!E28+'T3 ANSP'!F28,$D$272)</f>
        <v>1</v>
      </c>
      <c r="U272" s="675" t="b">
        <f>ROUND('T2 ANSP'!D83,$D$272)=ROUND('T3 ANSP'!G28,$D$272)</f>
        <v>1</v>
      </c>
      <c r="V272" s="675" t="b">
        <f>ROUND('T2 ANSP'!E83,$D$272)=ROUND('T3 ANSP'!H28,$D$272)</f>
        <v>1</v>
      </c>
      <c r="W272" s="676" t="b">
        <f>ROUND('T2 ANSP'!F83,$D$272)=ROUND('T3 ANSP'!I28,$D$272)</f>
        <v>1</v>
      </c>
    </row>
    <row r="273" spans="1:23" outlineLevel="1">
      <c r="A273" s="424"/>
      <c r="B273" s="424"/>
      <c r="C273" s="431" t="s">
        <v>419</v>
      </c>
      <c r="D273" s="432"/>
      <c r="E273" s="421"/>
      <c r="F273" s="421"/>
      <c r="G273" s="421"/>
      <c r="H273" s="421"/>
      <c r="I273" s="421"/>
      <c r="J273" s="3"/>
      <c r="K273" s="3"/>
      <c r="L273" s="3"/>
      <c r="T273" s="677">
        <f>ROUND('T2 ANSP'!C83,$D$272)</f>
        <v>-493.959</v>
      </c>
      <c r="U273" s="678">
        <f>ROUND('T2 ANSP'!D83,$D$272)</f>
        <v>0</v>
      </c>
      <c r="V273" s="678">
        <f>ROUND('T2 ANSP'!E83,$D$272)</f>
        <v>0</v>
      </c>
      <c r="W273" s="679">
        <f>ROUND('T2 ANSP'!F83,$D$272)</f>
        <v>11200.102999999999</v>
      </c>
    </row>
    <row r="274" spans="1:23" outlineLevel="1">
      <c r="A274" s="424"/>
      <c r="B274" s="424"/>
      <c r="C274" s="431" t="s">
        <v>572</v>
      </c>
      <c r="D274" s="432"/>
      <c r="E274" s="421"/>
      <c r="F274" s="421"/>
      <c r="G274" s="421"/>
      <c r="H274" s="421"/>
      <c r="I274" s="421"/>
      <c r="J274" s="3"/>
      <c r="K274" s="3"/>
      <c r="L274" s="3"/>
      <c r="T274" s="677">
        <f>ROUND('T3 ANSP'!E28+'T3 ANSP'!F28,$D$272)</f>
        <v>-493.959</v>
      </c>
      <c r="U274" s="678">
        <f>ROUND('T3 ANSP'!G28,$D$272)</f>
        <v>0</v>
      </c>
      <c r="V274" s="678">
        <f>ROUND('T3 ANSP'!H28,$D$272)</f>
        <v>0</v>
      </c>
      <c r="W274" s="679">
        <f>ROUND('T3 ANSP'!I28,$D$272)</f>
        <v>11200.102999999999</v>
      </c>
    </row>
    <row r="275" spans="1:23">
      <c r="A275" s="424" t="s">
        <v>424</v>
      </c>
      <c r="B275" s="424" t="s">
        <v>425</v>
      </c>
      <c r="C275" s="430" t="s">
        <v>426</v>
      </c>
      <c r="D275" s="415">
        <v>3</v>
      </c>
      <c r="E275" s="421"/>
      <c r="F275" s="421"/>
      <c r="G275" s="421"/>
      <c r="H275" s="421"/>
      <c r="I275" s="421"/>
      <c r="J275" s="3"/>
      <c r="K275" s="3"/>
      <c r="L275" s="3"/>
      <c r="T275" s="674" t="b">
        <f>ROUND('T2 ANSP'!C84,$D$275)=ROUND('T3 ANSP'!E35+'T3 ANSP'!E42+'T3 ANSP'!E49+'T3 ANSP'!E56+'T3 ANSP'!E63+'T3 ANSP'!E70+'T3 ANSP'!E75+'T3 ANSP'!F35+'T3 ANSP'!F42+'T3 ANSP'!F49+'T3 ANSP'!F56+'T3 ANSP'!F63+'T3 ANSP'!F70+'T3 ANSP'!F75,$D$275)</f>
        <v>1</v>
      </c>
      <c r="U275" s="675" t="b">
        <f>ROUND('T2 ANSP'!D84,$D$275)=ROUND('T3 ANSP'!G35+'T3 ANSP'!G42+'T3 ANSP'!G49+'T3 ANSP'!G56+'T3 ANSP'!G63+'T3 ANSP'!G70+'T3 ANSP'!G75,$D$275)</f>
        <v>1</v>
      </c>
      <c r="V275" s="675" t="b">
        <f>ROUND('T2 ANSP'!E84,$D$275)=ROUND('T3 ANSP'!H35+'T3 ANSP'!H42+'T3 ANSP'!H49+'T3 ANSP'!H56+'T3 ANSP'!H63+'T3 ANSP'!H70+'T3 ANSP'!H75,$D$275)</f>
        <v>1</v>
      </c>
      <c r="W275" s="676" t="b">
        <f>ROUND('T2 ANSP'!F84,$D$275)=ROUND('T3 ANSP'!I35+'T3 ANSP'!I42+'T3 ANSP'!I49+'T3 ANSP'!I56+'T3 ANSP'!I63+'T3 ANSP'!I70+'T3 ANSP'!I75,$D$275)</f>
        <v>1</v>
      </c>
    </row>
    <row r="276" spans="1:23" outlineLevel="1">
      <c r="A276" s="424"/>
      <c r="B276" s="424"/>
      <c r="C276" s="431" t="s">
        <v>419</v>
      </c>
      <c r="D276" s="432"/>
      <c r="E276" s="421"/>
      <c r="F276" s="421"/>
      <c r="G276" s="421"/>
      <c r="H276" s="421"/>
      <c r="I276" s="421"/>
      <c r="J276" s="3"/>
      <c r="K276" s="3"/>
      <c r="L276" s="3"/>
      <c r="T276" s="677">
        <f>ROUND('T2 ANSP'!C84,$D$275)</f>
        <v>0</v>
      </c>
      <c r="U276" s="678">
        <f>ROUND('T2 ANSP'!D84,$D$275)</f>
        <v>-517.09900000000005</v>
      </c>
      <c r="V276" s="678">
        <f>ROUND('T2 ANSP'!E84,$D$275)</f>
        <v>0</v>
      </c>
      <c r="W276" s="679">
        <f>ROUND('T2 ANSP'!F84,$D$275)</f>
        <v>0</v>
      </c>
    </row>
    <row r="277" spans="1:23" outlineLevel="1">
      <c r="A277" s="424"/>
      <c r="B277" s="424"/>
      <c r="C277" s="431" t="s">
        <v>572</v>
      </c>
      <c r="D277" s="432"/>
      <c r="E277" s="421"/>
      <c r="F277" s="421"/>
      <c r="G277" s="421"/>
      <c r="H277" s="421"/>
      <c r="I277" s="421"/>
      <c r="J277" s="3"/>
      <c r="K277" s="3"/>
      <c r="L277" s="3"/>
      <c r="T277" s="677">
        <f>ROUND('T3 ANSP'!E35+'T3 ANSP'!E42+'T3 ANSP'!E49+'T3 ANSP'!E56+'T3 ANSP'!E63+'T3 ANSP'!E70+'T3 ANSP'!E75+'T3 ANSP'!F35+'T3 ANSP'!F42+'T3 ANSP'!F49+'T3 ANSP'!F56+'T3 ANSP'!F63+'T3 ANSP'!F70+'T3 ANSP'!F75,$D$275)</f>
        <v>0</v>
      </c>
      <c r="U277" s="678">
        <f>ROUND('T3 ANSP'!G35+'T3 ANSP'!G42+'T3 ANSP'!G49+'T3 ANSP'!G56+'T3 ANSP'!G63+'T3 ANSP'!G70+'T3 ANSP'!G75,$D$275)</f>
        <v>-517.09900000000005</v>
      </c>
      <c r="V277" s="678">
        <f>ROUND('T3 ANSP'!H35+'T3 ANSP'!H42+'T3 ANSP'!H49+'T3 ANSP'!H56+'T3 ANSP'!H63+'T3 ANSP'!H70+'T3 ANSP'!H75,$D$275)</f>
        <v>0</v>
      </c>
      <c r="W277" s="679">
        <f>ROUND('T3 ANSP'!I35+'T3 ANSP'!I42+'T3 ANSP'!I49+'T3 ANSP'!I56+'T3 ANSP'!I63+'T3 ANSP'!I70+'T3 ANSP'!I75,$D$275)</f>
        <v>0</v>
      </c>
    </row>
    <row r="278" spans="1:23">
      <c r="A278" s="424" t="s">
        <v>427</v>
      </c>
      <c r="B278" s="424" t="s">
        <v>428</v>
      </c>
      <c r="C278" s="430" t="s">
        <v>429</v>
      </c>
      <c r="D278" s="415">
        <v>3</v>
      </c>
      <c r="E278" s="421"/>
      <c r="F278" s="421"/>
      <c r="G278" s="421"/>
      <c r="H278" s="421"/>
      <c r="I278" s="421"/>
      <c r="J278" s="3"/>
      <c r="K278" s="3"/>
      <c r="L278" s="3"/>
      <c r="T278" s="674" t="b">
        <f>ROUND('T2 ANSP'!C85,$D$278)=ROUND('T3 ANSP'!E86+'T3 ANSP'!F86,$D$278)</f>
        <v>1</v>
      </c>
      <c r="U278" s="675" t="b">
        <f>ROUND('T2 ANSP'!D85,$D$278)=ROUND('T3 ANSP'!G86,$D$278)</f>
        <v>1</v>
      </c>
      <c r="V278" s="675" t="b">
        <f>ROUND('T2 ANSP'!E85,$D$278)=ROUND('T3 ANSP'!H86,$D$278)</f>
        <v>1</v>
      </c>
      <c r="W278" s="676" t="b">
        <f>ROUND('T2 ANSP'!F85,$D$278)=ROUND('T3 ANSP'!I86,$D$278)</f>
        <v>1</v>
      </c>
    </row>
    <row r="279" spans="1:23" outlineLevel="1">
      <c r="A279" s="424"/>
      <c r="B279" s="424"/>
      <c r="C279" s="431" t="s">
        <v>419</v>
      </c>
      <c r="D279" s="432"/>
      <c r="E279" s="421"/>
      <c r="F279" s="421"/>
      <c r="G279" s="421"/>
      <c r="H279" s="421"/>
      <c r="I279" s="421"/>
      <c r="J279" s="3"/>
      <c r="K279" s="3"/>
      <c r="L279" s="3"/>
      <c r="T279" s="677">
        <f>ROUND('T2 ANSP'!C85,$D$278)</f>
        <v>869.58900000000006</v>
      </c>
      <c r="U279" s="678">
        <f>ROUND('T2 ANSP'!D85,$D$278)</f>
        <v>0</v>
      </c>
      <c r="V279" s="678">
        <f>ROUND('T2 ANSP'!E85,$D$278)</f>
        <v>0</v>
      </c>
      <c r="W279" s="679">
        <f>ROUND('T2 ANSP'!F85,$D$278)</f>
        <v>0</v>
      </c>
    </row>
    <row r="280" spans="1:23" outlineLevel="1">
      <c r="A280" s="424"/>
      <c r="B280" s="424"/>
      <c r="C280" s="431" t="s">
        <v>572</v>
      </c>
      <c r="D280" s="432"/>
      <c r="E280" s="421"/>
      <c r="F280" s="421"/>
      <c r="G280" s="421"/>
      <c r="H280" s="421"/>
      <c r="I280" s="421"/>
      <c r="J280" s="3"/>
      <c r="K280" s="3"/>
      <c r="L280" s="3"/>
      <c r="T280" s="677">
        <f>ROUND('T3 ANSP'!E86+'T3 ANSP'!F86,$D$278)</f>
        <v>869.58900000000006</v>
      </c>
      <c r="U280" s="678">
        <f>ROUND('T3 ANSP'!G86,$D$278)</f>
        <v>0</v>
      </c>
      <c r="V280" s="678">
        <f>ROUND('T3 ANSP'!H86,$D$278)</f>
        <v>0</v>
      </c>
      <c r="W280" s="679">
        <f>ROUND('T3 ANSP'!I86,$D$278)</f>
        <v>0</v>
      </c>
    </row>
    <row r="281" spans="1:23">
      <c r="A281" s="424" t="s">
        <v>430</v>
      </c>
      <c r="B281" s="424" t="s">
        <v>431</v>
      </c>
      <c r="C281" s="430" t="s">
        <v>432</v>
      </c>
      <c r="D281" s="415">
        <v>3</v>
      </c>
      <c r="E281" s="421"/>
      <c r="F281" s="421"/>
      <c r="G281" s="421"/>
      <c r="H281" s="421"/>
      <c r="I281" s="421"/>
      <c r="J281" s="3"/>
      <c r="K281" s="3"/>
      <c r="L281" s="3"/>
      <c r="T281" s="674" t="b">
        <f>ROUND('T2 ANSP'!C86,$D$281)=ROUND('T3 ANSP'!E97+'T3 ANSP'!F97,$D$281)</f>
        <v>1</v>
      </c>
      <c r="U281" s="675" t="b">
        <f>ROUND('T2 ANSP'!D86,$D$281)=ROUND('T3 ANSP'!G97,$D$281)</f>
        <v>1</v>
      </c>
      <c r="V281" s="675" t="b">
        <f>ROUND('T2 ANSP'!E86,$D$281)=ROUND('T3 ANSP'!H97,$D$281)</f>
        <v>1</v>
      </c>
      <c r="W281" s="676" t="b">
        <f>ROUND('T2 ANSP'!F86,$D$281)=ROUND('T3 ANSP'!I97,$D$281)</f>
        <v>1</v>
      </c>
    </row>
    <row r="282" spans="1:23" outlineLevel="1">
      <c r="A282" s="424"/>
      <c r="B282" s="424"/>
      <c r="C282" s="431" t="s">
        <v>419</v>
      </c>
      <c r="D282" s="432"/>
      <c r="E282" s="421"/>
      <c r="F282" s="421"/>
      <c r="G282" s="421"/>
      <c r="H282" s="421"/>
      <c r="I282" s="421"/>
      <c r="J282" s="3"/>
      <c r="K282" s="3"/>
      <c r="L282" s="3"/>
      <c r="T282" s="677">
        <f>ROUND('T2 ANSP'!C86,$D$281)</f>
        <v>0</v>
      </c>
      <c r="U282" s="678">
        <f>ROUND('T2 ANSP'!D86,$D$281)</f>
        <v>0</v>
      </c>
      <c r="V282" s="678">
        <f>ROUND('T2 ANSP'!E86,$D$281)</f>
        <v>0</v>
      </c>
      <c r="W282" s="679">
        <f>ROUND('T2 ANSP'!F86,$D$281)</f>
        <v>0</v>
      </c>
    </row>
    <row r="283" spans="1:23" outlineLevel="1">
      <c r="A283" s="424"/>
      <c r="B283" s="424"/>
      <c r="C283" s="431" t="s">
        <v>572</v>
      </c>
      <c r="D283" s="432"/>
      <c r="E283" s="421"/>
      <c r="F283" s="421"/>
      <c r="G283" s="421"/>
      <c r="H283" s="421"/>
      <c r="I283" s="421"/>
      <c r="J283" s="3"/>
      <c r="K283" s="3"/>
      <c r="L283" s="3"/>
      <c r="T283" s="677">
        <f>ROUND('T3 ANSP'!E97+'T3 ANSP'!F97,$D$281)</f>
        <v>0</v>
      </c>
      <c r="U283" s="678">
        <f>ROUND('T3 ANSP'!G97,$D$281)</f>
        <v>0</v>
      </c>
      <c r="V283" s="678">
        <f>ROUND('T3 ANSP'!H97,$D$281)</f>
        <v>0</v>
      </c>
      <c r="W283" s="679">
        <f>ROUND('T3 ANSP'!I97,$D$281)</f>
        <v>0</v>
      </c>
    </row>
    <row r="284" spans="1:23">
      <c r="A284" s="424" t="s">
        <v>433</v>
      </c>
      <c r="B284" s="424" t="s">
        <v>434</v>
      </c>
      <c r="C284" s="430" t="s">
        <v>435</v>
      </c>
      <c r="D284" s="415">
        <v>3</v>
      </c>
      <c r="E284" s="421"/>
      <c r="F284" s="421"/>
      <c r="G284" s="421"/>
      <c r="H284" s="421"/>
      <c r="I284" s="421"/>
      <c r="J284" s="3"/>
      <c r="K284" s="3"/>
      <c r="L284" s="3"/>
      <c r="T284" s="674" t="b">
        <f>ROUND('T2 ANSP'!C87,$D$284)=ROUND('T3 ANSP'!E114+'T3 ANSP'!F114,$D$284)</f>
        <v>1</v>
      </c>
      <c r="U284" s="675" t="b">
        <f>ROUND('T2 ANSP'!D87,$D$284)=ROUND('T3 ANSP'!G114,$D$284)</f>
        <v>1</v>
      </c>
      <c r="V284" s="675" t="b">
        <f>ROUND('T2 ANSP'!E87,$D$284)=ROUND('T3 ANSP'!H114,$D$284)</f>
        <v>1</v>
      </c>
      <c r="W284" s="676" t="b">
        <f>ROUND('T2 ANSP'!F87,$D$284)=ROUND('T3 ANSP'!I114,$D$284)</f>
        <v>1</v>
      </c>
    </row>
    <row r="285" spans="1:23" outlineLevel="1">
      <c r="A285" s="424"/>
      <c r="B285" s="424"/>
      <c r="C285" s="431" t="s">
        <v>419</v>
      </c>
      <c r="D285" s="432"/>
      <c r="E285" s="421"/>
      <c r="F285" s="421"/>
      <c r="G285" s="421"/>
      <c r="H285" s="421"/>
      <c r="I285" s="421"/>
      <c r="J285" s="3"/>
      <c r="K285" s="3"/>
      <c r="L285" s="3"/>
      <c r="T285" s="677">
        <f>ROUND('T2 ANSP'!C87,$D$284)</f>
        <v>271.45600000000002</v>
      </c>
      <c r="U285" s="678">
        <f>ROUND('T2 ANSP'!D87,$D$284)</f>
        <v>-673.726</v>
      </c>
      <c r="V285" s="678">
        <f>ROUND('T2 ANSP'!E87,$D$284)</f>
        <v>-1773.1769999999999</v>
      </c>
      <c r="W285" s="679">
        <f>ROUND('T2 ANSP'!F87,$D$284)</f>
        <v>-1516.8340000000001</v>
      </c>
    </row>
    <row r="286" spans="1:23" outlineLevel="1">
      <c r="A286" s="424"/>
      <c r="B286" s="424"/>
      <c r="C286" s="431" t="s">
        <v>572</v>
      </c>
      <c r="D286" s="432"/>
      <c r="E286" s="421"/>
      <c r="F286" s="421"/>
      <c r="G286" s="421"/>
      <c r="H286" s="421"/>
      <c r="I286" s="421"/>
      <c r="J286" s="3"/>
      <c r="K286" s="3"/>
      <c r="L286" s="3"/>
      <c r="T286" s="677">
        <f>ROUND('T3 ANSP'!E114+'T3 ANSP'!F114,$D$284)</f>
        <v>271.45600000000002</v>
      </c>
      <c r="U286" s="678">
        <f>ROUND('T3 ANSP'!G114,$D$284)</f>
        <v>-673.726</v>
      </c>
      <c r="V286" s="678">
        <f>ROUND('T3 ANSP'!H114,$D$284)</f>
        <v>-1773.1769999999999</v>
      </c>
      <c r="W286" s="679">
        <f>ROUND('T3 ANSP'!I114,$D$284)</f>
        <v>-1516.8340000000001</v>
      </c>
    </row>
    <row r="287" spans="1:23">
      <c r="A287" s="424" t="s">
        <v>436</v>
      </c>
      <c r="B287" s="424" t="s">
        <v>437</v>
      </c>
      <c r="C287" s="430" t="s">
        <v>438</v>
      </c>
      <c r="D287" s="415">
        <v>3</v>
      </c>
      <c r="E287" s="421"/>
      <c r="F287" s="421"/>
      <c r="G287" s="421"/>
      <c r="H287" s="421"/>
      <c r="I287" s="421"/>
      <c r="J287" s="3"/>
      <c r="K287" s="3"/>
      <c r="L287" s="3"/>
      <c r="T287" s="674" t="b">
        <f>ROUND('T2 ANSP'!C88,$D$287)=ROUND('T3 ANSP'!E125+'T3 ANSP'!E136+'T3 ANSP'!E147+'T3 ANSP'!E158+'T3 ANSP'!F125+'T3 ANSP'!F136+'T3 ANSP'!F147+'T3 ANSP'!F158,$D$287)</f>
        <v>1</v>
      </c>
      <c r="U287" s="675" t="b">
        <f>ROUND('T2 ANSP'!D88,$D$287)=ROUND('T3 ANSP'!G125+'T3 ANSP'!G136+'T3 ANSP'!G147+'T3 ANSP'!G158,$D$287)</f>
        <v>1</v>
      </c>
      <c r="V287" s="675" t="b">
        <f>ROUND('T2 ANSP'!E88,$D$287)=ROUND('T3 ANSP'!H125+'T3 ANSP'!H136+'T3 ANSP'!H147+'T3 ANSP'!H158,$D$287)</f>
        <v>1</v>
      </c>
      <c r="W287" s="676" t="b">
        <f>ROUND('T2 ANSP'!F88,$D$287)=ROUND('T3 ANSP'!I125+'T3 ANSP'!I136+'T3 ANSP'!I147+'T3 ANSP'!I158,$D$287)</f>
        <v>1</v>
      </c>
    </row>
    <row r="288" spans="1:23" outlineLevel="1">
      <c r="A288" s="424"/>
      <c r="B288" s="424"/>
      <c r="C288" s="431" t="s">
        <v>419</v>
      </c>
      <c r="D288" s="432"/>
      <c r="E288" s="421"/>
      <c r="F288" s="421"/>
      <c r="G288" s="421"/>
      <c r="H288" s="421"/>
      <c r="I288" s="421"/>
      <c r="J288" s="3"/>
      <c r="K288" s="3"/>
      <c r="L288" s="3"/>
      <c r="T288" s="677">
        <f>ROUND('T2 ANSP'!C88,$D$287)</f>
        <v>-1765.8</v>
      </c>
      <c r="U288" s="678">
        <f>ROUND('T2 ANSP'!D88,$D$287)</f>
        <v>-3388.2890000000002</v>
      </c>
      <c r="V288" s="678">
        <f>ROUND('T2 ANSP'!E88,$D$287)</f>
        <v>-4044.9470000000001</v>
      </c>
      <c r="W288" s="679">
        <f>ROUND('T2 ANSP'!F88,$D$287)</f>
        <v>-4217.4160000000002</v>
      </c>
    </row>
    <row r="289" spans="1:28" outlineLevel="1">
      <c r="A289" s="424"/>
      <c r="B289" s="424"/>
      <c r="C289" s="431" t="s">
        <v>572</v>
      </c>
      <c r="D289" s="432"/>
      <c r="E289" s="421"/>
      <c r="F289" s="421"/>
      <c r="G289" s="421"/>
      <c r="H289" s="421"/>
      <c r="I289" s="421"/>
      <c r="J289" s="3"/>
      <c r="K289" s="3"/>
      <c r="L289" s="3"/>
      <c r="T289" s="677">
        <f>ROUND('T3 ANSP'!E125+'T3 ANSP'!E136+'T3 ANSP'!E147+'T3 ANSP'!E158+'T3 ANSP'!F125+'T3 ANSP'!F136+'T3 ANSP'!F147+'T3 ANSP'!F158,$D$287)</f>
        <v>-1765.8</v>
      </c>
      <c r="U289" s="678">
        <f>ROUND('T3 ANSP'!G125+'T3 ANSP'!G136+'T3 ANSP'!G147+'T3 ANSP'!G158,$D$287)</f>
        <v>-3388.2890000000002</v>
      </c>
      <c r="V289" s="678">
        <f>ROUND('T3 ANSP'!H125+'T3 ANSP'!H136+'T3 ANSP'!H147+'T3 ANSP'!H158,$D$287)</f>
        <v>-4044.9470000000001</v>
      </c>
      <c r="W289" s="679">
        <f>ROUND('T3 ANSP'!I125+'T3 ANSP'!I136+'T3 ANSP'!I147+'T3 ANSP'!I158,$D$287)</f>
        <v>-4217.4160000000002</v>
      </c>
    </row>
    <row r="290" spans="1:28">
      <c r="A290" s="424" t="s">
        <v>439</v>
      </c>
      <c r="B290" s="424" t="s">
        <v>440</v>
      </c>
      <c r="C290" s="430" t="s">
        <v>441</v>
      </c>
      <c r="D290" s="415">
        <v>3</v>
      </c>
      <c r="E290" s="421"/>
      <c r="F290" s="421"/>
      <c r="G290" s="421"/>
      <c r="H290" s="421"/>
      <c r="I290" s="421"/>
      <c r="J290" s="3"/>
      <c r="K290" s="3"/>
      <c r="L290" s="3"/>
      <c r="T290" s="674" t="b">
        <f>ROUND('T2 ANSP'!C89,$D$290)=ROUND('T3 ANSP'!E172+'T3 ANSP'!F172,$D$290)</f>
        <v>1</v>
      </c>
      <c r="U290" s="675" t="b">
        <f>ROUND('T2 ANSP'!D89,$D$290)=ROUND('T3 ANSP'!G172,$D$290)</f>
        <v>1</v>
      </c>
      <c r="V290" s="675" t="b">
        <f>ROUND('T2 ANSP'!E89,$D$290)=ROUND('T3 ANSP'!H172,$D$290)</f>
        <v>1</v>
      </c>
      <c r="W290" s="676" t="b">
        <f>ROUND('T2 ANSP'!F89,$D$290)=ROUND('T3 ANSP'!I172,$D$290)</f>
        <v>1</v>
      </c>
    </row>
    <row r="291" spans="1:28" outlineLevel="1">
      <c r="A291" s="424"/>
      <c r="B291" s="424"/>
      <c r="C291" s="431" t="s">
        <v>419</v>
      </c>
      <c r="D291" s="432"/>
      <c r="E291" s="421"/>
      <c r="F291" s="421"/>
      <c r="G291" s="421"/>
      <c r="H291" s="421"/>
      <c r="I291" s="421"/>
      <c r="J291" s="3"/>
      <c r="K291" s="3"/>
      <c r="L291" s="3"/>
      <c r="T291" s="677">
        <f>ROUND('T2 ANSP'!C89,$D$290)</f>
        <v>0</v>
      </c>
      <c r="U291" s="678">
        <f>ROUND('T2 ANSP'!D89,$D$290)</f>
        <v>0</v>
      </c>
      <c r="V291" s="678">
        <f>ROUND('T2 ANSP'!E89,$D$290)</f>
        <v>0</v>
      </c>
      <c r="W291" s="679">
        <f>ROUND('T2 ANSP'!F89,$D$290)</f>
        <v>0</v>
      </c>
    </row>
    <row r="292" spans="1:28" outlineLevel="1">
      <c r="A292" s="424"/>
      <c r="B292" s="424"/>
      <c r="C292" s="431" t="s">
        <v>572</v>
      </c>
      <c r="D292" s="432"/>
      <c r="E292" s="421"/>
      <c r="F292" s="421"/>
      <c r="G292" s="421"/>
      <c r="H292" s="421"/>
      <c r="I292" s="421"/>
      <c r="J292" s="3"/>
      <c r="K292" s="3"/>
      <c r="L292" s="3"/>
      <c r="T292" s="677">
        <f>ROUND('T3 ANSP'!E172+'T3 ANSP'!F172,$D$290)</f>
        <v>0</v>
      </c>
      <c r="U292" s="678">
        <f>ROUND('T3 ANSP'!G172,$D$290)</f>
        <v>0</v>
      </c>
      <c r="V292" s="678">
        <f>ROUND('T3 ANSP'!H172,$D$290)</f>
        <v>0</v>
      </c>
      <c r="W292" s="679">
        <f>ROUND('T3 ANSP'!I172,$D$290)</f>
        <v>0</v>
      </c>
    </row>
    <row r="293" spans="1:28">
      <c r="A293" s="424" t="s">
        <v>442</v>
      </c>
      <c r="B293" s="424" t="s">
        <v>443</v>
      </c>
      <c r="C293" s="430" t="s">
        <v>444</v>
      </c>
      <c r="D293" s="415">
        <v>3</v>
      </c>
      <c r="E293" s="421"/>
      <c r="F293" s="421"/>
      <c r="G293" s="421"/>
      <c r="H293" s="421"/>
      <c r="I293" s="421"/>
      <c r="J293" s="3"/>
      <c r="K293" s="3"/>
      <c r="L293" s="3"/>
      <c r="T293" s="674" t="b">
        <f>ROUND('T2 ANSP'!C90,$D$293)=ROUND('T3 ANSP'!E165+'T3 ANSP'!F165,$D$293)</f>
        <v>1</v>
      </c>
      <c r="U293" s="675" t="b">
        <f>ROUND('T2 ANSP'!D90,$D$293)=ROUND('T3 ANSP'!G165,$D$293)</f>
        <v>1</v>
      </c>
      <c r="V293" s="675" t="b">
        <f>ROUND('T2 ANSP'!E90,$D$293)=ROUND('T3 ANSP'!H165,$D$293)</f>
        <v>1</v>
      </c>
      <c r="W293" s="676" t="b">
        <f>ROUND('T2 ANSP'!F90,$D$293)=ROUND('T3 ANSP'!I165,$D$293)</f>
        <v>1</v>
      </c>
    </row>
    <row r="294" spans="1:28" outlineLevel="1">
      <c r="A294" s="424"/>
      <c r="B294" s="424"/>
      <c r="C294" s="431" t="s">
        <v>419</v>
      </c>
      <c r="D294" s="432"/>
      <c r="E294" s="421"/>
      <c r="F294" s="421"/>
      <c r="G294" s="421"/>
      <c r="H294" s="421"/>
      <c r="I294" s="421"/>
      <c r="J294" s="3"/>
      <c r="K294" s="3"/>
      <c r="L294" s="3"/>
      <c r="T294" s="677">
        <f>ROUND('T2 ANSP'!C90,$D$293)</f>
        <v>0</v>
      </c>
      <c r="U294" s="678">
        <f>ROUND('T2 ANSP'!D90,$D$293)</f>
        <v>0</v>
      </c>
      <c r="V294" s="678">
        <f>ROUND('T2 ANSP'!E90,$D$293)</f>
        <v>5565.5720000000001</v>
      </c>
      <c r="W294" s="679">
        <f>ROUND('T2 ANSP'!F90,$D$293)</f>
        <v>5565.5720000000001</v>
      </c>
    </row>
    <row r="295" spans="1:28" outlineLevel="1">
      <c r="A295" s="424"/>
      <c r="B295" s="424"/>
      <c r="C295" s="431" t="s">
        <v>572</v>
      </c>
      <c r="D295" s="432"/>
      <c r="E295" s="421"/>
      <c r="F295" s="421"/>
      <c r="G295" s="421"/>
      <c r="H295" s="421"/>
      <c r="I295" s="421"/>
      <c r="J295" s="3"/>
      <c r="K295" s="3"/>
      <c r="L295" s="3"/>
      <c r="T295" s="677">
        <f>ROUND('T3 ANSP'!E165+'T3 ANSP'!F165,$D$293)</f>
        <v>0</v>
      </c>
      <c r="U295" s="678">
        <f>ROUND('T3 ANSP'!G165,$D$293)</f>
        <v>0</v>
      </c>
      <c r="V295" s="678">
        <f>ROUND('T3 ANSP'!H165,$D$293)</f>
        <v>5565.5720000000001</v>
      </c>
      <c r="W295" s="679">
        <f>ROUND('T3 ANSP'!I165,$D$293)</f>
        <v>5565.5720000000001</v>
      </c>
    </row>
    <row r="296" spans="1:28" s="433" customFormat="1">
      <c r="A296" s="423" t="s">
        <v>445</v>
      </c>
      <c r="B296" s="424" t="s">
        <v>446</v>
      </c>
      <c r="C296" s="430" t="s">
        <v>447</v>
      </c>
      <c r="D296" s="415">
        <v>3</v>
      </c>
      <c r="E296" s="421"/>
      <c r="F296" s="421"/>
      <c r="G296" s="421"/>
      <c r="H296" s="421"/>
      <c r="I296" s="421"/>
      <c r="S296" s="3"/>
      <c r="T296" s="674" t="b">
        <f>ROUND(SUM('T2 ANSP'!C82:C90),$D$296)=ROUND('T3 ANSP'!E175+'T3 ANSP'!F175,$D$296)</f>
        <v>1</v>
      </c>
      <c r="U296" s="675" t="b">
        <f>ROUND(SUM('T2 ANSP'!D82:D90),$D$296)=ROUND('T3 ANSP'!G175,$D$296)</f>
        <v>1</v>
      </c>
      <c r="V296" s="675" t="b">
        <f>ROUND(SUM('T2 ANSP'!E82:E90),$D$296)=ROUND('T3 ANSP'!H175,$D$296)</f>
        <v>1</v>
      </c>
      <c r="W296" s="676" t="b">
        <f>ROUND(SUM('T2 ANSP'!F82:F90),$D$296)=ROUND('T3 ANSP'!I175,$D$296)</f>
        <v>1</v>
      </c>
      <c r="X296" s="3"/>
      <c r="Z296" s="421"/>
      <c r="AA296" s="421"/>
      <c r="AB296" s="421"/>
    </row>
    <row r="297" spans="1:28" outlineLevel="1">
      <c r="A297" s="424"/>
      <c r="B297" s="424"/>
      <c r="C297" s="431" t="s">
        <v>448</v>
      </c>
      <c r="D297" s="432"/>
      <c r="E297" s="421"/>
      <c r="F297" s="421"/>
      <c r="G297" s="421"/>
      <c r="H297" s="421"/>
      <c r="I297" s="421"/>
      <c r="J297" s="3"/>
      <c r="K297" s="3"/>
      <c r="L297" s="3"/>
      <c r="T297" s="677">
        <f>ROUND(SUM('T2 ANSP'!C82:C90),$D$296)</f>
        <v>-5613.7979999999998</v>
      </c>
      <c r="U297" s="678">
        <f>ROUND(SUM('T2 ANSP'!D82:D90),$D$296)</f>
        <v>-4579.1139999999996</v>
      </c>
      <c r="V297" s="678">
        <f>ROUND(SUM('T2 ANSP'!E82:E90),$D$296)</f>
        <v>-55.761000000000003</v>
      </c>
      <c r="W297" s="679">
        <f>ROUND(SUM('T2 ANSP'!F82:F90),$D$296)</f>
        <v>13219.539000000001</v>
      </c>
      <c r="Z297" s="421"/>
      <c r="AA297" s="421"/>
      <c r="AB297" s="421"/>
    </row>
    <row r="298" spans="1:28" outlineLevel="1">
      <c r="A298" s="424"/>
      <c r="B298" s="424"/>
      <c r="C298" s="431" t="s">
        <v>573</v>
      </c>
      <c r="D298" s="432"/>
      <c r="E298" s="421"/>
      <c r="F298" s="421"/>
      <c r="G298" s="421"/>
      <c r="H298" s="421"/>
      <c r="I298" s="421"/>
      <c r="J298" s="3"/>
      <c r="K298" s="3"/>
      <c r="L298" s="3"/>
      <c r="T298" s="677">
        <f>ROUND('T3 ANSP'!E175+'T3 ANSP'!F175,$D$296)</f>
        <v>-5613.7979999999998</v>
      </c>
      <c r="U298" s="678">
        <f>ROUND('T3 ANSP'!G175,$D$296)</f>
        <v>-4579.1139999999996</v>
      </c>
      <c r="V298" s="678">
        <f>ROUND('T3 ANSP'!H175,$D$296)</f>
        <v>-55.761000000000003</v>
      </c>
      <c r="W298" s="679">
        <f>ROUND('T3 ANSP'!I175,$D$296)</f>
        <v>13219.539000000001</v>
      </c>
      <c r="Z298" s="421"/>
      <c r="AA298" s="421"/>
      <c r="AB298" s="421"/>
    </row>
    <row r="299" spans="1:28" s="426" customFormat="1">
      <c r="A299" s="423" t="s">
        <v>449</v>
      </c>
      <c r="B299" s="424" t="s">
        <v>450</v>
      </c>
      <c r="C299" s="425" t="s">
        <v>451</v>
      </c>
      <c r="D299" s="415">
        <v>3</v>
      </c>
      <c r="E299" s="421"/>
      <c r="F299" s="421"/>
      <c r="G299" s="421"/>
      <c r="H299" s="421"/>
      <c r="I299" s="421"/>
      <c r="S299" s="3"/>
      <c r="T299" s="674" t="b">
        <f>ROUND('T2 ANSP'!C91,$D$299)=ROUND(SUM('T2 ANSP'!C81:C90),$D$299)</f>
        <v>1</v>
      </c>
      <c r="U299" s="675" t="b">
        <f>ROUND('T2 ANSP'!D91,$D$299)=ROUND(SUM('T2 ANSP'!D81:D90),$D$299)</f>
        <v>1</v>
      </c>
      <c r="V299" s="675" t="b">
        <f>ROUND('T2 ANSP'!E91,$D$299)=ROUND(SUM('T2 ANSP'!E81:E90),$D$299)</f>
        <v>1</v>
      </c>
      <c r="W299" s="676" t="b">
        <f>ROUND('T2 ANSP'!F91,$D$299)=ROUND(SUM('T2 ANSP'!F81:F90),$D$299)</f>
        <v>1</v>
      </c>
      <c r="X299" s="3"/>
    </row>
    <row r="300" spans="1:28" s="429" customFormat="1" outlineLevel="1">
      <c r="A300" s="423"/>
      <c r="B300" s="424"/>
      <c r="C300" s="427" t="s">
        <v>452</v>
      </c>
      <c r="D300" s="428"/>
      <c r="E300" s="421"/>
      <c r="F300" s="421"/>
      <c r="G300" s="421"/>
      <c r="H300" s="421"/>
      <c r="I300" s="421"/>
      <c r="S300" s="3"/>
      <c r="T300" s="677">
        <f>ROUND('T2 ANSP'!C91,$D$299)</f>
        <v>60972.553</v>
      </c>
      <c r="U300" s="678">
        <f>ROUND('T2 ANSP'!D91,$D$299)</f>
        <v>34411.593999999997</v>
      </c>
      <c r="V300" s="678">
        <f>ROUND('T2 ANSP'!E91,$D$299)</f>
        <v>41144.271999999997</v>
      </c>
      <c r="W300" s="679">
        <f>ROUND('T2 ANSP'!F91,$D$299)</f>
        <v>57132.071000000004</v>
      </c>
      <c r="X300" s="3"/>
    </row>
    <row r="301" spans="1:28" s="429" customFormat="1" outlineLevel="1">
      <c r="A301" s="423"/>
      <c r="B301" s="424"/>
      <c r="C301" s="417" t="s">
        <v>453</v>
      </c>
      <c r="D301" s="428"/>
      <c r="E301" s="421"/>
      <c r="F301" s="421"/>
      <c r="G301" s="421"/>
      <c r="H301" s="421"/>
      <c r="I301" s="421"/>
      <c r="S301" s="3"/>
      <c r="T301" s="677">
        <f>ROUND(SUM('T2 ANSP'!C81:C90),$D$299)</f>
        <v>60972.553</v>
      </c>
      <c r="U301" s="678">
        <f>ROUND(SUM('T2 ANSP'!D81:D90),$D$299)</f>
        <v>34411.593999999997</v>
      </c>
      <c r="V301" s="678">
        <f>ROUND(SUM('T2 ANSP'!E81:E90),$D$299)</f>
        <v>41144.271999999997</v>
      </c>
      <c r="W301" s="679">
        <f>ROUND(SUM('T2 ANSP'!F81:F90),$D$299)</f>
        <v>57132.071000000004</v>
      </c>
      <c r="X301" s="3"/>
    </row>
    <row r="302" spans="1:28" s="426" customFormat="1">
      <c r="A302" s="423" t="s">
        <v>454</v>
      </c>
      <c r="B302" s="424" t="s">
        <v>455</v>
      </c>
      <c r="C302" s="425" t="s">
        <v>456</v>
      </c>
      <c r="D302" s="415">
        <v>3</v>
      </c>
      <c r="E302" s="421"/>
      <c r="F302" s="421"/>
      <c r="G302" s="421"/>
      <c r="H302" s="421"/>
      <c r="I302" s="421"/>
      <c r="S302" s="3"/>
      <c r="T302" s="674" t="b">
        <f>ROUND('T2 ANSP'!C92,$D$302)=ROUND('T2 ANSP'!C38,$D$302)</f>
        <v>1</v>
      </c>
      <c r="U302" s="675" t="b">
        <f>ROUND('T2 ANSP'!D92,$D$302)=ROUND('T2 ANSP'!D38,$D$302)</f>
        <v>1</v>
      </c>
      <c r="V302" s="675" t="b">
        <f>ROUND('T2 ANSP'!E92,$D$302)=ROUND('T2 ANSP'!E38,$D$302)</f>
        <v>1</v>
      </c>
      <c r="W302" s="676" t="b">
        <f>ROUND('T2 ANSP'!F92,$D$302)=ROUND('T2 ANSP'!F38,$D$302)</f>
        <v>1</v>
      </c>
      <c r="X302" s="3"/>
    </row>
    <row r="303" spans="1:28" s="429" customFormat="1" outlineLevel="1">
      <c r="A303" s="423"/>
      <c r="B303" s="424"/>
      <c r="C303" s="427" t="s">
        <v>457</v>
      </c>
      <c r="D303" s="428"/>
      <c r="E303" s="421"/>
      <c r="F303" s="421"/>
      <c r="G303" s="421"/>
      <c r="H303" s="421"/>
      <c r="I303" s="421"/>
      <c r="S303" s="3"/>
      <c r="T303" s="677">
        <f>ROUND('T2 ANSP'!C92,$D$302)</f>
        <v>943.05799999999999</v>
      </c>
      <c r="U303" s="678">
        <f>ROUND('T2 ANSP'!D92,$D$302)</f>
        <v>894</v>
      </c>
      <c r="V303" s="678">
        <f>ROUND('T2 ANSP'!E92,$D$302)</f>
        <v>1087</v>
      </c>
      <c r="W303" s="679">
        <f>ROUND('T2 ANSP'!F92,$D$302)</f>
        <v>1167</v>
      </c>
      <c r="X303" s="3"/>
    </row>
    <row r="304" spans="1:28" s="429" customFormat="1" outlineLevel="1">
      <c r="A304" s="423"/>
      <c r="B304" s="424"/>
      <c r="C304" s="427" t="s">
        <v>458</v>
      </c>
      <c r="D304" s="428"/>
      <c r="E304" s="421"/>
      <c r="F304" s="421"/>
      <c r="G304" s="421"/>
      <c r="H304" s="421"/>
      <c r="I304" s="421"/>
      <c r="S304" s="3"/>
      <c r="T304" s="677">
        <f>ROUND('T2 ANSP'!C38,$D$302)</f>
        <v>943.05799999999999</v>
      </c>
      <c r="U304" s="678">
        <f>ROUND('T2 ANSP'!D38,$D$302)</f>
        <v>894</v>
      </c>
      <c r="V304" s="678">
        <f>ROUND('T2 ANSP'!E38,$D$302)</f>
        <v>1087</v>
      </c>
      <c r="W304" s="679">
        <f>ROUND('T2 ANSP'!F38,$D$302)</f>
        <v>1167</v>
      </c>
      <c r="X304" s="3"/>
    </row>
    <row r="305" spans="1:26" s="426" customFormat="1">
      <c r="A305" s="423" t="s">
        <v>459</v>
      </c>
      <c r="B305" s="424" t="s">
        <v>460</v>
      </c>
      <c r="C305" s="425" t="s">
        <v>461</v>
      </c>
      <c r="D305" s="415">
        <v>2</v>
      </c>
      <c r="E305" s="421"/>
      <c r="F305" s="421"/>
      <c r="G305" s="421"/>
      <c r="H305" s="421"/>
      <c r="I305" s="421"/>
      <c r="S305" s="3"/>
      <c r="T305" s="644" t="b">
        <f>IF(OR('T2 ANSP'!C92=0,'T2 ANSP'!C91=0),"Missing",ROUND('T2 ANSP'!C93,$D$305)=ROUND('T2 ANSP'!C91/'T2 ANSP'!C92,$D$305))</f>
        <v>1</v>
      </c>
      <c r="U305" s="642" t="b">
        <f>IF(OR('T2 ANSP'!D92=0,'T2 ANSP'!D91=0),"Missing",ROUND('T2 ANSP'!D93,$D$305)=ROUND('T2 ANSP'!D91/'T2 ANSP'!D92,$D$305))</f>
        <v>1</v>
      </c>
      <c r="V305" s="642" t="b">
        <f>IF(OR('T2 ANSP'!E92=0,'T2 ANSP'!E91=0),"Missing",ROUND('T2 ANSP'!E93,$D$305)=ROUND('T2 ANSP'!E91/'T2 ANSP'!E92,$D$305))</f>
        <v>1</v>
      </c>
      <c r="W305" s="643" t="b">
        <f>IF(OR('T2 ANSP'!F92=0,'T2 ANSP'!F91=0),"Missing",ROUND('T2 ANSP'!F93,$D$305)=ROUND('T2 ANSP'!F91/'T2 ANSP'!F92,$D$305))</f>
        <v>1</v>
      </c>
      <c r="Z305" s="429"/>
    </row>
    <row r="306" spans="1:26" s="429" customFormat="1" outlineLevel="1">
      <c r="A306" s="423"/>
      <c r="B306" s="424"/>
      <c r="C306" s="427" t="s">
        <v>462</v>
      </c>
      <c r="D306" s="428"/>
      <c r="E306" s="421"/>
      <c r="F306" s="421"/>
      <c r="G306" s="421"/>
      <c r="H306" s="421"/>
      <c r="I306" s="421"/>
      <c r="S306" s="3"/>
      <c r="T306" s="683">
        <f>ROUND('T2 ANSP'!C93,$D$305)</f>
        <v>64.650000000000006</v>
      </c>
      <c r="U306" s="681">
        <f>ROUND('T2 ANSP'!D93,$D$305)</f>
        <v>38.49</v>
      </c>
      <c r="V306" s="681">
        <f>ROUND('T2 ANSP'!E93,$D$305)</f>
        <v>37.85</v>
      </c>
      <c r="W306" s="682">
        <f>ROUND('T2 ANSP'!F93,$D$305)</f>
        <v>48.96</v>
      </c>
    </row>
    <row r="307" spans="1:26" s="429" customFormat="1" outlineLevel="1">
      <c r="A307" s="423"/>
      <c r="B307" s="424"/>
      <c r="C307" s="417" t="s">
        <v>463</v>
      </c>
      <c r="D307" s="428"/>
      <c r="E307" s="421"/>
      <c r="F307" s="421"/>
      <c r="G307" s="421"/>
      <c r="H307" s="421"/>
      <c r="I307" s="421"/>
      <c r="S307" s="3"/>
      <c r="T307" s="683">
        <f>ROUND('T2 ANSP'!C91/'T2 ANSP'!C92,$D$305)</f>
        <v>64.650000000000006</v>
      </c>
      <c r="U307" s="681">
        <f>ROUND('T2 ANSP'!D91/'T2 ANSP'!D92,$D$305)</f>
        <v>38.49</v>
      </c>
      <c r="V307" s="681">
        <f>ROUND('T2 ANSP'!E91/'T2 ANSP'!E92,$D$305)</f>
        <v>37.85</v>
      </c>
      <c r="W307" s="682">
        <f>ROUND('T2 ANSP'!F91/'T2 ANSP'!F92,$D$305)</f>
        <v>48.96</v>
      </c>
    </row>
    <row r="308" spans="1:26" s="429" customFormat="1">
      <c r="A308" s="423" t="s">
        <v>575</v>
      </c>
      <c r="B308" s="424" t="s">
        <v>576</v>
      </c>
      <c r="C308" s="425" t="s">
        <v>577</v>
      </c>
      <c r="D308" s="428"/>
      <c r="E308" s="421"/>
      <c r="F308" s="421"/>
      <c r="G308" s="421"/>
      <c r="H308" s="421"/>
      <c r="I308" s="421"/>
      <c r="S308" s="3"/>
      <c r="T308" s="644" t="b">
        <f>IF('T2 ANSP'!C92=0,"Missing",'T2 ANSP'!C94&lt;=0)</f>
        <v>1</v>
      </c>
      <c r="U308" s="642" t="b">
        <f>IF('T2 ANSP'!D92=0,"Missing",'T2 ANSP'!D94&lt;=0)</f>
        <v>1</v>
      </c>
      <c r="V308" s="642" t="b">
        <f>IF('T2 ANSP'!E92=0,"Missing",'T2 ANSP'!E94&lt;=0)</f>
        <v>1</v>
      </c>
      <c r="W308" s="643" t="b">
        <f>IF('T2 ANSP'!F92=0,"Missing",'T2 ANSP'!F94&lt;=0)</f>
        <v>1</v>
      </c>
    </row>
    <row r="309" spans="1:26" s="429" customFormat="1" outlineLevel="1">
      <c r="A309" s="423"/>
      <c r="B309" s="424"/>
      <c r="C309" s="427" t="s">
        <v>578</v>
      </c>
      <c r="D309" s="428"/>
      <c r="E309" s="421"/>
      <c r="F309" s="421"/>
      <c r="G309" s="421"/>
      <c r="H309" s="421"/>
      <c r="I309" s="421"/>
      <c r="S309" s="3"/>
      <c r="T309" s="677">
        <f>'T2 ANSP'!C94</f>
        <v>0</v>
      </c>
      <c r="U309" s="678">
        <f>'T2 ANSP'!D94</f>
        <v>0</v>
      </c>
      <c r="V309" s="678">
        <f>'T2 ANSP'!E94</f>
        <v>0</v>
      </c>
      <c r="W309" s="679">
        <f>'T2 ANSP'!F94</f>
        <v>0</v>
      </c>
    </row>
    <row r="310" spans="1:26" s="426" customFormat="1">
      <c r="A310" s="423" t="s">
        <v>464</v>
      </c>
      <c r="B310" s="424" t="s">
        <v>465</v>
      </c>
      <c r="C310" s="425" t="s">
        <v>466</v>
      </c>
      <c r="D310" s="415">
        <v>2</v>
      </c>
      <c r="E310" s="421"/>
      <c r="F310" s="421"/>
      <c r="G310" s="421"/>
      <c r="H310" s="421"/>
      <c r="I310" s="421"/>
      <c r="S310" s="3"/>
      <c r="T310" s="644" t="b">
        <f>IF('T2 ANSP'!C92=0,"Missing",ROUND('T2 ANSP'!C96,$D$310)=ROUND('T2 ANSP'!C93+'T2 ANSP'!C94,$D$310))</f>
        <v>1</v>
      </c>
      <c r="U310" s="642" t="b">
        <f>IF('T2 ANSP'!D92=0,"Missing",ROUND('T2 ANSP'!D96,$D$310)=ROUND('T2 ANSP'!D93+'T2 ANSP'!D94,$D$310))</f>
        <v>1</v>
      </c>
      <c r="V310" s="642" t="b">
        <f>IF('T2 ANSP'!E92=0,"Missing",ROUND('T2 ANSP'!E96,$D$310)=ROUND('T2 ANSP'!E93+'T2 ANSP'!E94,$D$310))</f>
        <v>1</v>
      </c>
      <c r="W310" s="643" t="b">
        <f>IF('T2 ANSP'!F92=0,"Missing",ROUND('T2 ANSP'!F96,$D$310)=ROUND('T2 ANSP'!F93+'T2 ANSP'!F94,$D$310))</f>
        <v>1</v>
      </c>
      <c r="Z310" s="429"/>
    </row>
    <row r="311" spans="1:26" s="429" customFormat="1" outlineLevel="1">
      <c r="A311" s="423"/>
      <c r="B311" s="424"/>
      <c r="C311" s="427" t="s">
        <v>467</v>
      </c>
      <c r="D311" s="428"/>
      <c r="E311" s="421"/>
      <c r="F311" s="421"/>
      <c r="G311" s="421"/>
      <c r="H311" s="421"/>
      <c r="I311" s="421"/>
      <c r="S311" s="3"/>
      <c r="T311" s="683">
        <f>ROUND('T2 ANSP'!C96,$D$310)</f>
        <v>64.650000000000006</v>
      </c>
      <c r="U311" s="681">
        <f>ROUND('T2 ANSP'!D96,$D$310)</f>
        <v>38.49</v>
      </c>
      <c r="V311" s="681">
        <f>ROUND('T2 ANSP'!E96,$D$310)</f>
        <v>37.85</v>
      </c>
      <c r="W311" s="682">
        <f>ROUND('T2 ANSP'!F96,$D$310)</f>
        <v>48.96</v>
      </c>
    </row>
    <row r="312" spans="1:26" s="429" customFormat="1" outlineLevel="1">
      <c r="A312" s="423"/>
      <c r="B312" s="424"/>
      <c r="C312" s="427" t="s">
        <v>468</v>
      </c>
      <c r="D312" s="428"/>
      <c r="E312" s="421"/>
      <c r="F312" s="421"/>
      <c r="G312" s="421"/>
      <c r="H312" s="421"/>
      <c r="I312" s="421"/>
      <c r="S312" s="3"/>
      <c r="T312" s="683">
        <f>ROUND('T2 ANSP'!C93+'T2 ANSP'!C94,$D$310)</f>
        <v>64.650000000000006</v>
      </c>
      <c r="U312" s="681">
        <f>ROUND('T2 ANSP'!D93+'T2 ANSP'!D94,$D$310)</f>
        <v>38.49</v>
      </c>
      <c r="V312" s="681">
        <f>ROUND('T2 ANSP'!E93+'T2 ANSP'!E94,$D$310)</f>
        <v>37.85</v>
      </c>
      <c r="W312" s="682">
        <f>ROUND('T2 ANSP'!F93+'T2 ANSP'!F94,$D$310)</f>
        <v>48.96</v>
      </c>
    </row>
    <row r="313" spans="1:26" s="16" customFormat="1" ht="18.75">
      <c r="A313" s="6" t="s">
        <v>13</v>
      </c>
      <c r="B313" s="7" t="s">
        <v>14</v>
      </c>
      <c r="C313" s="8" t="str">
        <f>CONCATENATE("Checks for Route Table 2 ",'T1 MET'!$A$5)</f>
        <v>Checks for Route Table 2 Finnish Meteorological Institute</v>
      </c>
      <c r="D313" s="422"/>
      <c r="E313" s="671"/>
      <c r="F313" s="672"/>
      <c r="G313" s="672"/>
      <c r="H313" s="672"/>
      <c r="I313" s="672"/>
      <c r="J313" s="672"/>
      <c r="K313" s="672"/>
      <c r="L313" s="672"/>
      <c r="M313" s="672"/>
      <c r="N313" s="672"/>
      <c r="O313" s="672"/>
      <c r="P313" s="672"/>
      <c r="Q313" s="672"/>
      <c r="R313" s="673"/>
      <c r="S313" s="3"/>
      <c r="T313" s="631" t="s">
        <v>519</v>
      </c>
      <c r="U313" s="631">
        <v>2022</v>
      </c>
      <c r="V313" s="631">
        <v>2023</v>
      </c>
      <c r="W313" s="631">
        <v>2024</v>
      </c>
    </row>
    <row r="314" spans="1:26" s="426" customFormat="1">
      <c r="A314" s="423" t="s">
        <v>383</v>
      </c>
      <c r="B314" s="424" t="s">
        <v>384</v>
      </c>
      <c r="C314" s="425" t="s">
        <v>611</v>
      </c>
      <c r="D314" s="415">
        <v>3</v>
      </c>
      <c r="E314" s="421"/>
      <c r="F314" s="421"/>
      <c r="G314" s="421"/>
      <c r="H314" s="421"/>
      <c r="I314" s="421"/>
      <c r="S314" s="3"/>
      <c r="T314" s="674" t="b">
        <f>ROUND('T2 MET'!C12,$D$314)=ROUND('T1 MET'!M61,$D$314)</f>
        <v>1</v>
      </c>
      <c r="U314" s="675" t="b">
        <f>ROUND('T2 MET'!D12,$D$314)=ROUND('T1 MET'!N61,$D$314)</f>
        <v>1</v>
      </c>
      <c r="V314" s="675" t="b">
        <f>ROUND('T2 MET'!E12,$D$314)=ROUND('T1 MET'!O61,$D$314)</f>
        <v>1</v>
      </c>
      <c r="W314" s="676" t="b">
        <f>ROUND('T2 MET'!F12,$D$314)=ROUND('T1 MET'!P61,$D$314)</f>
        <v>1</v>
      </c>
    </row>
    <row r="315" spans="1:26" s="429" customFormat="1" outlineLevel="1">
      <c r="A315" s="423"/>
      <c r="B315" s="424"/>
      <c r="C315" s="427" t="s">
        <v>386</v>
      </c>
      <c r="D315" s="428"/>
      <c r="E315" s="421"/>
      <c r="F315" s="421"/>
      <c r="G315" s="421"/>
      <c r="H315" s="421"/>
      <c r="I315" s="421"/>
      <c r="S315" s="3"/>
      <c r="T315" s="677">
        <f>ROUND('T2 MET'!C12,$D$314)</f>
        <v>4558.7179999999998</v>
      </c>
      <c r="U315" s="678">
        <f>ROUND('T2 MET'!D12,$D$314)</f>
        <v>2568.5720000000001</v>
      </c>
      <c r="V315" s="678">
        <f>ROUND('T2 MET'!E12,$D$314)</f>
        <v>2571.944</v>
      </c>
      <c r="W315" s="679">
        <f>ROUND('T2 MET'!F12,$D$314)</f>
        <v>2527.875</v>
      </c>
    </row>
    <row r="316" spans="1:26" s="429" customFormat="1" outlineLevel="1">
      <c r="A316" s="423"/>
      <c r="B316" s="424"/>
      <c r="C316" s="427" t="s">
        <v>387</v>
      </c>
      <c r="D316" s="428"/>
      <c r="E316" s="421"/>
      <c r="F316" s="421"/>
      <c r="G316" s="421"/>
      <c r="H316" s="421"/>
      <c r="I316" s="421"/>
      <c r="S316" s="3"/>
      <c r="T316" s="677">
        <f>ROUND('T1 MET'!M61,$D$314)</f>
        <v>4558.7179999999998</v>
      </c>
      <c r="U316" s="678">
        <f>ROUND('T1 MET'!N61,$D$314)</f>
        <v>2568.5720000000001</v>
      </c>
      <c r="V316" s="678">
        <f>ROUND('T1 MET'!O61,$D$314)</f>
        <v>2571.944</v>
      </c>
      <c r="W316" s="679">
        <f>ROUND('T1 MET'!P61,$D$314)</f>
        <v>2527.875</v>
      </c>
    </row>
    <row r="317" spans="1:26" s="426" customFormat="1">
      <c r="A317" s="423" t="s">
        <v>388</v>
      </c>
      <c r="B317" s="424" t="s">
        <v>50</v>
      </c>
      <c r="C317" s="425" t="s">
        <v>612</v>
      </c>
      <c r="D317" s="415">
        <v>3</v>
      </c>
      <c r="E317" s="421"/>
      <c r="F317" s="421"/>
      <c r="G317" s="421"/>
      <c r="H317" s="421"/>
      <c r="I317" s="421"/>
      <c r="S317" s="3"/>
      <c r="T317" s="674" t="b">
        <f>ROUND('T2 MET'!C15,$D$317)=ROUND('T1 MET'!M61-'T1 MET'!M15-'T1 MET'!M16,$D$317)</f>
        <v>1</v>
      </c>
      <c r="U317" s="675" t="b">
        <f>ROUND('T2 MET'!D15,$D$317)=ROUND('T1 MET'!N61-'T1 MET'!N15-'T1 MET'!N16,$D$317)</f>
        <v>1</v>
      </c>
      <c r="V317" s="675" t="b">
        <f>ROUND('T2 MET'!E15,$D$317)=ROUND('T1 MET'!O61-'T1 MET'!O15-'T1 MET'!O16,$D$317)</f>
        <v>1</v>
      </c>
      <c r="W317" s="676" t="b">
        <f>ROUND('T2 MET'!F15,$D$317)=ROUND('T1 MET'!P61-'T1 MET'!P15-'T1 MET'!P16,$D$317)</f>
        <v>1</v>
      </c>
    </row>
    <row r="318" spans="1:26" s="429" customFormat="1" outlineLevel="1">
      <c r="A318" s="423"/>
      <c r="B318" s="424"/>
      <c r="C318" s="427" t="s">
        <v>390</v>
      </c>
      <c r="D318" s="428"/>
      <c r="E318" s="421"/>
      <c r="F318" s="421"/>
      <c r="G318" s="421"/>
      <c r="H318" s="421"/>
      <c r="I318" s="421"/>
      <c r="S318" s="3"/>
      <c r="T318" s="677">
        <f>ROUND('T2 MET'!C15,$D$317)</f>
        <v>4558.7179999999998</v>
      </c>
      <c r="U318" s="678">
        <f>ROUND('T2 MET'!D15,$D$317)</f>
        <v>2568.5720000000001</v>
      </c>
      <c r="V318" s="678">
        <f>ROUND('T2 MET'!E15,$D$317)</f>
        <v>2571.944</v>
      </c>
      <c r="W318" s="679">
        <f>ROUND('T2 MET'!F15,$D$317)</f>
        <v>2527.875</v>
      </c>
    </row>
    <row r="319" spans="1:26" s="429" customFormat="1" outlineLevel="1">
      <c r="A319" s="423"/>
      <c r="B319" s="424"/>
      <c r="C319" s="427" t="s">
        <v>391</v>
      </c>
      <c r="D319" s="428"/>
      <c r="E319" s="421"/>
      <c r="F319" s="421"/>
      <c r="G319" s="421"/>
      <c r="H319" s="421"/>
      <c r="I319" s="421"/>
      <c r="S319" s="3"/>
      <c r="T319" s="677">
        <f>ROUND('T1 MET'!M61-'T1 MET'!M15-'T1 MET'!M16,$D$317)</f>
        <v>4558.7179999999998</v>
      </c>
      <c r="U319" s="678">
        <f>ROUND('T1 MET'!N61-'T1 MET'!N15-'T1 MET'!N16,$D$317)</f>
        <v>2568.5720000000001</v>
      </c>
      <c r="V319" s="678">
        <f>ROUND('T1 MET'!O61-'T1 MET'!O15-'T1 MET'!O16,$D$317)</f>
        <v>2571.944</v>
      </c>
      <c r="W319" s="679">
        <f>ROUND('T1 MET'!P61-'T1 MET'!P15-'T1 MET'!P16,$D$317)</f>
        <v>2527.875</v>
      </c>
    </row>
    <row r="320" spans="1:26" s="426" customFormat="1">
      <c r="A320" s="423" t="s">
        <v>392</v>
      </c>
      <c r="B320" s="424" t="s">
        <v>393</v>
      </c>
      <c r="C320" s="425" t="s">
        <v>613</v>
      </c>
      <c r="D320" s="428"/>
      <c r="E320" s="421"/>
      <c r="F320" s="421"/>
      <c r="G320" s="421"/>
      <c r="H320" s="421"/>
      <c r="I320" s="421"/>
      <c r="S320" s="3"/>
      <c r="T320" s="680"/>
      <c r="U320" s="675" t="b">
        <f>'T2 MET'!D16='T1 MET'!N65</f>
        <v>1</v>
      </c>
      <c r="V320" s="675" t="b">
        <f>'T2 MET'!E16='T1 MET'!O65</f>
        <v>1</v>
      </c>
      <c r="W320" s="676" t="b">
        <f>'T2 MET'!F16='T1 MET'!P65</f>
        <v>1</v>
      </c>
    </row>
    <row r="321" spans="1:23" s="429" customFormat="1" outlineLevel="1">
      <c r="A321" s="423"/>
      <c r="B321" s="424"/>
      <c r="C321" s="427" t="s">
        <v>395</v>
      </c>
      <c r="D321" s="428"/>
      <c r="E321" s="421"/>
      <c r="F321" s="421"/>
      <c r="G321" s="421"/>
      <c r="H321" s="421"/>
      <c r="I321" s="421"/>
      <c r="S321" s="3"/>
      <c r="T321" s="680"/>
      <c r="U321" s="681">
        <f>'T2 MET'!D16</f>
        <v>105.74382830420639</v>
      </c>
      <c r="V321" s="681">
        <f>'T2 MET'!E16</f>
        <v>107.4357295570737</v>
      </c>
      <c r="W321" s="682">
        <f>'T2 MET'!F16</f>
        <v>109.3265983972782</v>
      </c>
    </row>
    <row r="322" spans="1:23" s="429" customFormat="1" outlineLevel="1">
      <c r="A322" s="423"/>
      <c r="B322" s="424"/>
      <c r="C322" s="427" t="s">
        <v>396</v>
      </c>
      <c r="D322" s="428"/>
      <c r="E322" s="421"/>
      <c r="F322" s="421"/>
      <c r="G322" s="421"/>
      <c r="H322" s="421"/>
      <c r="I322" s="421"/>
      <c r="S322" s="3"/>
      <c r="T322" s="680"/>
      <c r="U322" s="681">
        <f>'T1 MET'!N65</f>
        <v>105.74382830420639</v>
      </c>
      <c r="V322" s="681">
        <f>'T1 MET'!O65</f>
        <v>107.4357295570737</v>
      </c>
      <c r="W322" s="682">
        <f>'T1 MET'!P65</f>
        <v>109.3265983972782</v>
      </c>
    </row>
    <row r="323" spans="1:23" s="426" customFormat="1">
      <c r="A323" s="423" t="s">
        <v>397</v>
      </c>
      <c r="B323" s="424" t="s">
        <v>398</v>
      </c>
      <c r="C323" s="425" t="s">
        <v>614</v>
      </c>
      <c r="D323" s="415">
        <v>3</v>
      </c>
      <c r="E323" s="421"/>
      <c r="F323" s="421"/>
      <c r="G323" s="421"/>
      <c r="H323" s="421"/>
      <c r="I323" s="421"/>
      <c r="S323" s="3"/>
      <c r="T323" s="674" t="b">
        <f>'T2 MET'!C33=0</f>
        <v>1</v>
      </c>
      <c r="U323" s="675" t="b">
        <f>'T2 MET'!D33=0</f>
        <v>1</v>
      </c>
      <c r="V323" s="675" t="b">
        <f>'T2 MET'!E33=0</f>
        <v>1</v>
      </c>
      <c r="W323" s="676" t="b">
        <f>'T2 MET'!F33=0</f>
        <v>1</v>
      </c>
    </row>
    <row r="324" spans="1:23" s="429" customFormat="1" outlineLevel="1">
      <c r="A324" s="423"/>
      <c r="B324" s="424"/>
      <c r="C324" s="427" t="s">
        <v>574</v>
      </c>
      <c r="D324" s="428"/>
      <c r="E324" s="421"/>
      <c r="F324" s="421"/>
      <c r="G324" s="421"/>
      <c r="H324" s="421"/>
      <c r="I324" s="421"/>
      <c r="S324" s="3"/>
      <c r="T324" s="677">
        <f>'T2 MET'!C33</f>
        <v>0</v>
      </c>
      <c r="U324" s="678">
        <f>'T2 MET'!D33</f>
        <v>0</v>
      </c>
      <c r="V324" s="678">
        <f>'T2 MET'!E33</f>
        <v>0</v>
      </c>
      <c r="W324" s="679">
        <f>'T2 MET'!F33</f>
        <v>0</v>
      </c>
    </row>
    <row r="325" spans="1:23" s="426" customFormat="1">
      <c r="A325" s="423" t="s">
        <v>402</v>
      </c>
      <c r="B325" s="424" t="s">
        <v>403</v>
      </c>
      <c r="C325" s="425" t="s">
        <v>615</v>
      </c>
      <c r="D325" s="415">
        <v>3</v>
      </c>
      <c r="E325" s="421"/>
      <c r="F325" s="421"/>
      <c r="G325" s="421"/>
      <c r="H325" s="421"/>
      <c r="I325" s="421"/>
      <c r="N325" s="429"/>
      <c r="O325" s="429"/>
      <c r="S325" s="3"/>
      <c r="T325" s="674" t="b">
        <f>ROUND('T2 MET'!C38,$D$325)=ROUND('T1 MET'!M68,$D$325)</f>
        <v>1</v>
      </c>
      <c r="U325" s="675" t="b">
        <f>ROUND('T2 MET'!D38,$D$325)=ROUND('T1 MET'!N68,$D$325)</f>
        <v>1</v>
      </c>
      <c r="V325" s="675" t="b">
        <f>ROUND('T2 MET'!E38,$D$325)=ROUND('T1 MET'!O68,$D$325)</f>
        <v>1</v>
      </c>
      <c r="W325" s="676" t="b">
        <f>ROUND('T2 MET'!F38,$D$325)=ROUND('T1 MET'!P68,$D$325)</f>
        <v>1</v>
      </c>
    </row>
    <row r="326" spans="1:23" s="429" customFormat="1" outlineLevel="1">
      <c r="A326" s="423"/>
      <c r="B326" s="424"/>
      <c r="C326" s="427" t="s">
        <v>405</v>
      </c>
      <c r="D326" s="428"/>
      <c r="E326" s="421"/>
      <c r="F326" s="421"/>
      <c r="G326" s="421"/>
      <c r="H326" s="421"/>
      <c r="I326" s="421"/>
      <c r="S326" s="3"/>
      <c r="T326" s="677">
        <f>ROUND('T2 MET'!C38,$D$325)</f>
        <v>943.05799999999999</v>
      </c>
      <c r="U326" s="678">
        <f>ROUND('T2 MET'!D38,$D$325)</f>
        <v>894</v>
      </c>
      <c r="V326" s="678">
        <f>ROUND('T2 MET'!E38,$D$325)</f>
        <v>1087</v>
      </c>
      <c r="W326" s="679">
        <f>ROUND('T2 MET'!F38,$D$325)</f>
        <v>1167</v>
      </c>
    </row>
    <row r="327" spans="1:23" s="429" customFormat="1" outlineLevel="1">
      <c r="A327" s="423"/>
      <c r="B327" s="424"/>
      <c r="C327" s="427" t="s">
        <v>406</v>
      </c>
      <c r="D327" s="428"/>
      <c r="E327" s="421"/>
      <c r="F327" s="421"/>
      <c r="G327" s="421"/>
      <c r="H327" s="421"/>
      <c r="I327" s="421"/>
      <c r="S327" s="3"/>
      <c r="T327" s="677">
        <f>ROUND('T1 MET'!M68,$D$325)</f>
        <v>943.05799999999999</v>
      </c>
      <c r="U327" s="678">
        <f>ROUND('T1 MET'!N68,$D$325)</f>
        <v>894</v>
      </c>
      <c r="V327" s="678">
        <f>ROUND('T1 MET'!O68,$D$325)</f>
        <v>1087</v>
      </c>
      <c r="W327" s="679">
        <f>ROUND('T1 MET'!P68,$D$325)</f>
        <v>1167</v>
      </c>
    </row>
    <row r="328" spans="1:23" s="426" customFormat="1">
      <c r="A328" s="423" t="s">
        <v>407</v>
      </c>
      <c r="B328" s="424" t="s">
        <v>408</v>
      </c>
      <c r="C328" s="425" t="s">
        <v>409</v>
      </c>
      <c r="D328" s="415"/>
      <c r="E328" s="421"/>
      <c r="F328" s="421"/>
      <c r="G328" s="421"/>
      <c r="H328" s="421"/>
      <c r="I328" s="421"/>
      <c r="J328" s="421"/>
      <c r="K328" s="421"/>
      <c r="L328" s="421"/>
      <c r="M328" s="421"/>
      <c r="N328" s="421"/>
      <c r="O328" s="421"/>
      <c r="S328" s="3"/>
      <c r="T328" s="674" t="b">
        <f>'T2 MET'!C73=SUM('T2 MET'!C69:C72)</f>
        <v>1</v>
      </c>
      <c r="U328" s="675" t="b">
        <f>'T2 MET'!D73=SUM('T2 MET'!D69:D72)</f>
        <v>1</v>
      </c>
      <c r="V328" s="675" t="b">
        <f>'T2 MET'!E73=SUM('T2 MET'!E69:E72)</f>
        <v>1</v>
      </c>
      <c r="W328" s="676" t="b">
        <f>'T2 MET'!F73=SUM('T2 MET'!F69:F72)</f>
        <v>1</v>
      </c>
    </row>
    <row r="329" spans="1:23" s="429" customFormat="1" outlineLevel="1">
      <c r="A329" s="423"/>
      <c r="B329" s="424"/>
      <c r="C329" s="427" t="s">
        <v>410</v>
      </c>
      <c r="D329" s="428"/>
      <c r="E329" s="421"/>
      <c r="F329" s="421"/>
      <c r="G329" s="421"/>
      <c r="H329" s="421"/>
      <c r="I329" s="421"/>
      <c r="J329" s="421"/>
      <c r="K329" s="421"/>
      <c r="L329" s="421"/>
      <c r="M329" s="421"/>
      <c r="N329" s="421"/>
      <c r="O329" s="421"/>
      <c r="S329" s="3"/>
      <c r="T329" s="677">
        <f>'T2 MET'!C73</f>
        <v>0</v>
      </c>
      <c r="U329" s="678">
        <f>'T2 MET'!D73</f>
        <v>0</v>
      </c>
      <c r="V329" s="678">
        <f>'T2 MET'!E73</f>
        <v>0</v>
      </c>
      <c r="W329" s="679">
        <f>'T2 MET'!F73</f>
        <v>0</v>
      </c>
    </row>
    <row r="330" spans="1:23" s="429" customFormat="1" outlineLevel="1">
      <c r="A330" s="423"/>
      <c r="B330" s="424"/>
      <c r="C330" s="417" t="s">
        <v>411</v>
      </c>
      <c r="D330" s="428"/>
      <c r="E330" s="421"/>
      <c r="F330" s="421"/>
      <c r="G330" s="421"/>
      <c r="H330" s="421"/>
      <c r="I330" s="421"/>
      <c r="J330" s="421"/>
      <c r="K330" s="421"/>
      <c r="L330" s="421"/>
      <c r="M330" s="421"/>
      <c r="N330" s="421"/>
      <c r="O330" s="421"/>
      <c r="S330" s="3"/>
      <c r="T330" s="677">
        <f>SUM('T2 MET'!C69:C72)</f>
        <v>0</v>
      </c>
      <c r="U330" s="678">
        <f>SUM('T2 MET'!D69:D72)</f>
        <v>0</v>
      </c>
      <c r="V330" s="678">
        <f>SUM('T2 MET'!E69:E72)</f>
        <v>0</v>
      </c>
      <c r="W330" s="679">
        <f>SUM('T2 MET'!F69:F72)</f>
        <v>0</v>
      </c>
    </row>
    <row r="331" spans="1:23" s="426" customFormat="1">
      <c r="A331" s="423" t="s">
        <v>388</v>
      </c>
      <c r="B331" s="424" t="s">
        <v>412</v>
      </c>
      <c r="C331" s="425" t="s">
        <v>413</v>
      </c>
      <c r="D331" s="415">
        <v>3</v>
      </c>
      <c r="E331" s="421"/>
      <c r="F331" s="421"/>
      <c r="G331" s="421"/>
      <c r="H331" s="421"/>
      <c r="I331" s="421"/>
      <c r="S331" s="3"/>
      <c r="T331" s="674" t="b">
        <f>ROUND('T2 MET'!C81,$D$331)=ROUND('T2 MET'!C12,$D$331)</f>
        <v>1</v>
      </c>
      <c r="U331" s="675" t="b">
        <f>ROUND('T2 MET'!D81,$D$331)=ROUND('T2 MET'!D12,$D$331)</f>
        <v>1</v>
      </c>
      <c r="V331" s="675" t="b">
        <f>ROUND('T2 MET'!E81,$D$331)=ROUND('T2 MET'!E12,$D$331)</f>
        <v>1</v>
      </c>
      <c r="W331" s="676" t="b">
        <f>ROUND('T2 MET'!F81,$D$331)=ROUND('T2 MET'!F12,$D$331)</f>
        <v>1</v>
      </c>
    </row>
    <row r="332" spans="1:23" s="429" customFormat="1" outlineLevel="1">
      <c r="A332" s="423"/>
      <c r="B332" s="424"/>
      <c r="C332" s="427" t="s">
        <v>414</v>
      </c>
      <c r="D332" s="428"/>
      <c r="E332" s="421"/>
      <c r="F332" s="421"/>
      <c r="G332" s="421"/>
      <c r="H332" s="421"/>
      <c r="I332" s="421"/>
      <c r="S332" s="3"/>
      <c r="T332" s="677">
        <f>ROUND('T2 MET'!C81,$D$331)</f>
        <v>4558.7179999999998</v>
      </c>
      <c r="U332" s="678">
        <f>ROUND('T2 MET'!D81,$D$331)</f>
        <v>2568.5720000000001</v>
      </c>
      <c r="V332" s="678">
        <f>ROUND('T2 MET'!E81,$D$331)</f>
        <v>2571.944</v>
      </c>
      <c r="W332" s="679">
        <f>ROUND('T2 MET'!F81,$D$331)</f>
        <v>2527.875</v>
      </c>
    </row>
    <row r="333" spans="1:23" s="429" customFormat="1" outlineLevel="1">
      <c r="A333" s="423"/>
      <c r="B333" s="424"/>
      <c r="C333" s="427" t="s">
        <v>415</v>
      </c>
      <c r="D333" s="428"/>
      <c r="E333" s="421"/>
      <c r="F333" s="421"/>
      <c r="G333" s="421"/>
      <c r="H333" s="421"/>
      <c r="I333" s="421"/>
      <c r="S333" s="3"/>
      <c r="T333" s="677">
        <f>ROUND('T2 MET'!C12,$D$331)</f>
        <v>4558.7179999999998</v>
      </c>
      <c r="U333" s="678">
        <f>ROUND('T2 MET'!D12,$D$331)</f>
        <v>2568.5720000000001</v>
      </c>
      <c r="V333" s="678">
        <f>ROUND('T2 MET'!E12,$D$331)</f>
        <v>2571.944</v>
      </c>
      <c r="W333" s="679">
        <f>ROUND('T2 MET'!F12,$D$331)</f>
        <v>2527.875</v>
      </c>
    </row>
    <row r="334" spans="1:23">
      <c r="A334" s="423" t="s">
        <v>416</v>
      </c>
      <c r="B334" s="424" t="s">
        <v>417</v>
      </c>
      <c r="C334" s="430" t="s">
        <v>418</v>
      </c>
      <c r="D334" s="415">
        <v>3</v>
      </c>
      <c r="E334" s="421"/>
      <c r="F334" s="421"/>
      <c r="G334" s="421"/>
      <c r="H334" s="421"/>
      <c r="I334" s="421"/>
      <c r="J334" s="3"/>
      <c r="K334" s="3"/>
      <c r="L334" s="3"/>
      <c r="T334" s="674" t="b">
        <f>ROUND('T2 MET'!C82,$D$334)=ROUND('T3 MET'!E17+'T3 MET'!F17,$D$334)</f>
        <v>1</v>
      </c>
      <c r="U334" s="675" t="b">
        <f>ROUND('T2 MET'!D82,$D$334)=ROUND('T3 MET'!G17,$D$334)</f>
        <v>1</v>
      </c>
      <c r="V334" s="675" t="b">
        <f>ROUND('T2 MET'!E82,$D$334)=ROUND('T3 MET'!H17,$D$334)</f>
        <v>1</v>
      </c>
      <c r="W334" s="676" t="b">
        <f>ROUND('T2 MET'!F82,$D$334)=ROUND('T3 MET'!I17,$D$334)</f>
        <v>1</v>
      </c>
    </row>
    <row r="335" spans="1:23" outlineLevel="1">
      <c r="A335" s="424"/>
      <c r="B335" s="424"/>
      <c r="C335" s="431" t="s">
        <v>419</v>
      </c>
      <c r="D335" s="432"/>
      <c r="E335" s="421"/>
      <c r="F335" s="421"/>
      <c r="G335" s="421"/>
      <c r="H335" s="421"/>
      <c r="I335" s="421"/>
      <c r="J335" s="3"/>
      <c r="K335" s="3"/>
      <c r="L335" s="3"/>
      <c r="T335" s="677">
        <f>ROUND('T2 MET'!C82,$D$334)</f>
        <v>-229.84</v>
      </c>
      <c r="U335" s="678">
        <f>ROUND('T2 MET'!D82,$D$334)</f>
        <v>0</v>
      </c>
      <c r="V335" s="678">
        <f>ROUND('T2 MET'!E82,$D$334)</f>
        <v>15.808</v>
      </c>
      <c r="W335" s="679">
        <f>ROUND('T2 MET'!F82,$D$334)</f>
        <v>162.434</v>
      </c>
    </row>
    <row r="336" spans="1:23" outlineLevel="1">
      <c r="A336" s="424"/>
      <c r="B336" s="424"/>
      <c r="C336" s="431" t="s">
        <v>572</v>
      </c>
      <c r="D336" s="432"/>
      <c r="E336" s="421"/>
      <c r="F336" s="421"/>
      <c r="G336" s="421"/>
      <c r="H336" s="421"/>
      <c r="I336" s="421"/>
      <c r="J336" s="3"/>
      <c r="K336" s="3"/>
      <c r="L336" s="3"/>
      <c r="T336" s="677">
        <f>ROUND('T3 MET'!E17+'T3 MET'!F17,$D$334)</f>
        <v>-229.84</v>
      </c>
      <c r="U336" s="678">
        <f>ROUND('T3 MET'!G17,$D$334)</f>
        <v>0</v>
      </c>
      <c r="V336" s="678">
        <f>ROUND('T3 MET'!H17,$D$334)</f>
        <v>15.808</v>
      </c>
      <c r="W336" s="679">
        <f>ROUND('T3 MET'!I17,$D$334)</f>
        <v>162.434</v>
      </c>
    </row>
    <row r="337" spans="1:23">
      <c r="A337" s="424" t="s">
        <v>421</v>
      </c>
      <c r="B337" s="424" t="s">
        <v>422</v>
      </c>
      <c r="C337" s="430" t="s">
        <v>423</v>
      </c>
      <c r="D337" s="415">
        <v>3</v>
      </c>
      <c r="E337" s="421"/>
      <c r="F337" s="421"/>
      <c r="G337" s="421"/>
      <c r="H337" s="421"/>
      <c r="I337" s="421"/>
      <c r="J337" s="3"/>
      <c r="K337" s="3"/>
      <c r="L337" s="3"/>
      <c r="T337" s="674" t="b">
        <f>ROUND('T2 MET'!C83,$D$337)=ROUND('T3 MET'!E28+'T3 MET'!F28,$D$337)</f>
        <v>1</v>
      </c>
      <c r="U337" s="675" t="b">
        <f>ROUND('T2 MET'!D83,$D$337)=ROUND('T3 MET'!G28,$D$337)</f>
        <v>1</v>
      </c>
      <c r="V337" s="675" t="b">
        <f>ROUND('T2 MET'!E83,$D$337)=ROUND('T3 MET'!H28,$D$337)</f>
        <v>1</v>
      </c>
      <c r="W337" s="676" t="b">
        <f>ROUND('T2 MET'!F83,$D$337)=ROUND('T3 MET'!I28,$D$337)</f>
        <v>1</v>
      </c>
    </row>
    <row r="338" spans="1:23" outlineLevel="1">
      <c r="A338" s="424"/>
      <c r="B338" s="424"/>
      <c r="C338" s="431" t="s">
        <v>419</v>
      </c>
      <c r="D338" s="432"/>
      <c r="E338" s="421"/>
      <c r="F338" s="421"/>
      <c r="G338" s="421"/>
      <c r="H338" s="421"/>
      <c r="I338" s="421"/>
      <c r="J338" s="3"/>
      <c r="K338" s="3"/>
      <c r="L338" s="3"/>
      <c r="T338" s="677">
        <f>ROUND('T2 MET'!C83,$D$337)</f>
        <v>0</v>
      </c>
      <c r="U338" s="678">
        <f>ROUND('T2 MET'!D83,$D$337)</f>
        <v>0</v>
      </c>
      <c r="V338" s="678">
        <f>ROUND('T2 MET'!E83,$D$337)</f>
        <v>0</v>
      </c>
      <c r="W338" s="679">
        <f>ROUND('T2 MET'!F83,$D$337)</f>
        <v>0</v>
      </c>
    </row>
    <row r="339" spans="1:23" outlineLevel="1">
      <c r="A339" s="424"/>
      <c r="B339" s="424"/>
      <c r="C339" s="431" t="s">
        <v>572</v>
      </c>
      <c r="D339" s="432"/>
      <c r="E339" s="421"/>
      <c r="F339" s="421"/>
      <c r="G339" s="421"/>
      <c r="H339" s="421"/>
      <c r="I339" s="421"/>
      <c r="J339" s="3"/>
      <c r="K339" s="3"/>
      <c r="L339" s="3"/>
      <c r="T339" s="677">
        <f>ROUND('T3 MET'!E28+'T3 MET'!F28,$D$337)</f>
        <v>0</v>
      </c>
      <c r="U339" s="678">
        <f>ROUND('T3 MET'!G28,$D$337)</f>
        <v>0</v>
      </c>
      <c r="V339" s="678">
        <f>ROUND('T3 MET'!H28,$D$337)</f>
        <v>0</v>
      </c>
      <c r="W339" s="679">
        <f>ROUND('T3 MET'!I28,$D$337)</f>
        <v>0</v>
      </c>
    </row>
    <row r="340" spans="1:23">
      <c r="A340" s="424" t="s">
        <v>424</v>
      </c>
      <c r="B340" s="424" t="s">
        <v>425</v>
      </c>
      <c r="C340" s="430" t="s">
        <v>426</v>
      </c>
      <c r="D340" s="415">
        <v>3</v>
      </c>
      <c r="E340" s="421"/>
      <c r="F340" s="421"/>
      <c r="G340" s="421"/>
      <c r="H340" s="421"/>
      <c r="I340" s="421"/>
      <c r="J340" s="3"/>
      <c r="K340" s="3"/>
      <c r="L340" s="3"/>
      <c r="T340" s="674" t="b">
        <f>ROUND('T2 MET'!C84,$D$340)=ROUND('T3 MET'!E35+'T3 MET'!E42+'T3 MET'!E49+'T3 MET'!E56+'T3 MET'!E63+'T3 MET'!E70+'T3 MET'!E75+'T3 MET'!F35+'T3 MET'!F42+'T3 MET'!F49+'T3 MET'!F56+'T3 MET'!F63+'T3 MET'!F70+'T3 MET'!F75,$D$340)</f>
        <v>1</v>
      </c>
      <c r="U340" s="675" t="b">
        <f>ROUND('T2 MET'!D84,$D$340)=ROUND('T3 MET'!G35+'T3 MET'!G42+'T3 MET'!G49+'T3 MET'!G56+'T3 MET'!G63+'T3 MET'!G70+'T3 MET'!G75,$D$340)</f>
        <v>1</v>
      </c>
      <c r="V340" s="675" t="b">
        <f>ROUND('T2 MET'!E84,$D$340)=ROUND('T3 MET'!H35+'T3 MET'!H42+'T3 MET'!H49+'T3 MET'!H56+'T3 MET'!H63+'T3 MET'!H70+'T3 MET'!H75,$D$340)</f>
        <v>1</v>
      </c>
      <c r="W340" s="676" t="b">
        <f>ROUND('T2 MET'!F84,$D$340)=ROUND('T3 MET'!I35+'T3 MET'!I42+'T3 MET'!I49+'T3 MET'!I56+'T3 MET'!I63+'T3 MET'!I70+'T3 MET'!I75,$D$340)</f>
        <v>1</v>
      </c>
    </row>
    <row r="341" spans="1:23" outlineLevel="1">
      <c r="A341" s="424"/>
      <c r="B341" s="424"/>
      <c r="C341" s="431" t="s">
        <v>419</v>
      </c>
      <c r="D341" s="432"/>
      <c r="E341" s="421"/>
      <c r="F341" s="421"/>
      <c r="G341" s="421"/>
      <c r="H341" s="421"/>
      <c r="I341" s="421"/>
      <c r="J341" s="3"/>
      <c r="K341" s="3"/>
      <c r="L341" s="3"/>
      <c r="T341" s="677">
        <f>ROUND('T2 MET'!C84,$D$340)</f>
        <v>0</v>
      </c>
      <c r="U341" s="678">
        <f>ROUND('T2 MET'!D84,$D$340)</f>
        <v>-204.71100000000001</v>
      </c>
      <c r="V341" s="678">
        <f>ROUND('T2 MET'!E84,$D$340)</f>
        <v>0</v>
      </c>
      <c r="W341" s="679">
        <f>ROUND('T2 MET'!F84,$D$340)</f>
        <v>0</v>
      </c>
    </row>
    <row r="342" spans="1:23" outlineLevel="1">
      <c r="A342" s="424"/>
      <c r="B342" s="424"/>
      <c r="C342" s="431" t="s">
        <v>572</v>
      </c>
      <c r="D342" s="432"/>
      <c r="E342" s="421"/>
      <c r="F342" s="421"/>
      <c r="G342" s="421"/>
      <c r="H342" s="421"/>
      <c r="I342" s="421"/>
      <c r="J342" s="3"/>
      <c r="K342" s="3"/>
      <c r="L342" s="3"/>
      <c r="T342" s="677">
        <f>ROUND('T3 MET'!E35+'T3 MET'!E42+'T3 MET'!E49+'T3 MET'!E56+'T3 MET'!E63+'T3 MET'!E70+'T3 MET'!E75+'T3 MET'!F35+'T3 MET'!F42+'T3 MET'!F49+'T3 MET'!F56+'T3 MET'!F63+'T3 MET'!F70+'T3 MET'!F75,$D$340)</f>
        <v>0</v>
      </c>
      <c r="U342" s="678">
        <f>ROUND('T3 MET'!G35+'T3 MET'!G42+'T3 MET'!G49+'T3 MET'!G56+'T3 MET'!G63+'T3 MET'!G70+'T3 MET'!G75,$D$340)</f>
        <v>-204.71100000000001</v>
      </c>
      <c r="V342" s="678">
        <f>ROUND('T3 MET'!H35+'T3 MET'!H42+'T3 MET'!H49+'T3 MET'!H56+'T3 MET'!H63+'T3 MET'!H70+'T3 MET'!H75,$D$340)</f>
        <v>0</v>
      </c>
      <c r="W342" s="679">
        <f>ROUND('T3 MET'!I35+'T3 MET'!I42+'T3 MET'!I49+'T3 MET'!I56+'T3 MET'!I63+'T3 MET'!I70+'T3 MET'!I75,$D$340)</f>
        <v>0</v>
      </c>
    </row>
    <row r="343" spans="1:23">
      <c r="A343" s="424" t="s">
        <v>427</v>
      </c>
      <c r="B343" s="424" t="s">
        <v>428</v>
      </c>
      <c r="C343" s="430" t="s">
        <v>429</v>
      </c>
      <c r="D343" s="415">
        <v>3</v>
      </c>
      <c r="E343" s="421"/>
      <c r="F343" s="421"/>
      <c r="G343" s="421"/>
      <c r="H343" s="421"/>
      <c r="I343" s="421"/>
      <c r="J343" s="3"/>
      <c r="K343" s="3"/>
      <c r="L343" s="3"/>
      <c r="T343" s="674" t="b">
        <f>ROUND('T2 MET'!C85,$D$343)=ROUND('T3 MET'!E86+'T3 MET'!F86,$D$343)</f>
        <v>1</v>
      </c>
      <c r="U343" s="675" t="b">
        <f>ROUND('T2 MET'!D85,$D$343)=ROUND('T3 MET'!G86,$D$343)</f>
        <v>1</v>
      </c>
      <c r="V343" s="675" t="b">
        <f>ROUND('T2 MET'!E85,$D$343)=ROUND('T3 MET'!H86,$D$343)</f>
        <v>1</v>
      </c>
      <c r="W343" s="676" t="b">
        <f>ROUND('T2 MET'!F85,$D$343)=ROUND('T3 MET'!I86,$D$343)</f>
        <v>1</v>
      </c>
    </row>
    <row r="344" spans="1:23" outlineLevel="1">
      <c r="A344" s="424"/>
      <c r="B344" s="424"/>
      <c r="C344" s="431" t="s">
        <v>419</v>
      </c>
      <c r="D344" s="432"/>
      <c r="E344" s="421"/>
      <c r="F344" s="421"/>
      <c r="G344" s="421"/>
      <c r="H344" s="421"/>
      <c r="I344" s="421"/>
      <c r="J344" s="3"/>
      <c r="K344" s="3"/>
      <c r="L344" s="3"/>
      <c r="T344" s="677">
        <f>ROUND('T2 MET'!C85,$D$343)</f>
        <v>0</v>
      </c>
      <c r="U344" s="678">
        <f>ROUND('T2 MET'!D85,$D$343)</f>
        <v>0</v>
      </c>
      <c r="V344" s="678">
        <f>ROUND('T2 MET'!E85,$D$343)</f>
        <v>0</v>
      </c>
      <c r="W344" s="679">
        <f>ROUND('T2 MET'!F85,$D$343)</f>
        <v>0</v>
      </c>
    </row>
    <row r="345" spans="1:23" outlineLevel="1">
      <c r="A345" s="424"/>
      <c r="B345" s="424"/>
      <c r="C345" s="431" t="s">
        <v>420</v>
      </c>
      <c r="D345" s="432"/>
      <c r="E345" s="421"/>
      <c r="F345" s="421"/>
      <c r="G345" s="421"/>
      <c r="H345" s="421"/>
      <c r="I345" s="421"/>
      <c r="J345" s="3"/>
      <c r="K345" s="3"/>
      <c r="L345" s="3"/>
      <c r="T345" s="677">
        <f>ROUND('T3 MET'!E86+'T3 MET'!F86,$D$343)</f>
        <v>0</v>
      </c>
      <c r="U345" s="678">
        <f>ROUND('T3 MET'!G86,$D$343)</f>
        <v>0</v>
      </c>
      <c r="V345" s="678">
        <f>ROUND('T3 MET'!H86,$D$343)</f>
        <v>0</v>
      </c>
      <c r="W345" s="679">
        <f>ROUND('T3 MET'!I86,$D$343)</f>
        <v>0</v>
      </c>
    </row>
    <row r="346" spans="1:23">
      <c r="A346" s="424" t="s">
        <v>430</v>
      </c>
      <c r="B346" s="424" t="s">
        <v>431</v>
      </c>
      <c r="C346" s="430" t="s">
        <v>432</v>
      </c>
      <c r="D346" s="415">
        <v>3</v>
      </c>
      <c r="E346" s="421"/>
      <c r="F346" s="421"/>
      <c r="G346" s="421"/>
      <c r="H346" s="421"/>
      <c r="I346" s="421"/>
      <c r="J346" s="3"/>
      <c r="K346" s="3"/>
      <c r="L346" s="3"/>
      <c r="T346" s="674" t="b">
        <f>ROUND('T2 MET'!C86,$D$346)=ROUND('T3 MET'!E97+'T3 MET'!F97,$D$346)</f>
        <v>1</v>
      </c>
      <c r="U346" s="675" t="b">
        <f>ROUND('T2 MET'!D86,$D$346)=ROUND('T3 MET'!G97,$D$346)</f>
        <v>1</v>
      </c>
      <c r="V346" s="675" t="b">
        <f>ROUND('T2 MET'!E86,$D$346)=ROUND('T3 MET'!H97,$D$346)</f>
        <v>1</v>
      </c>
      <c r="W346" s="676" t="b">
        <f>ROUND('T2 MET'!F86,$D$346)=ROUND('T3 MET'!I97,$D$346)</f>
        <v>1</v>
      </c>
    </row>
    <row r="347" spans="1:23" outlineLevel="1">
      <c r="A347" s="424"/>
      <c r="B347" s="424"/>
      <c r="C347" s="431" t="s">
        <v>419</v>
      </c>
      <c r="D347" s="432"/>
      <c r="E347" s="421"/>
      <c r="F347" s="421"/>
      <c r="G347" s="421"/>
      <c r="H347" s="421"/>
      <c r="I347" s="421"/>
      <c r="J347" s="3"/>
      <c r="K347" s="3"/>
      <c r="L347" s="3"/>
      <c r="T347" s="677">
        <f>ROUND('T2 MET'!C86,$D$346)</f>
        <v>0</v>
      </c>
      <c r="U347" s="678">
        <f>ROUND('T2 MET'!D86,$D$346)</f>
        <v>0</v>
      </c>
      <c r="V347" s="678">
        <f>ROUND('T2 MET'!E86,$D$346)</f>
        <v>0</v>
      </c>
      <c r="W347" s="679">
        <f>ROUND('T2 MET'!F86,$D$346)</f>
        <v>0</v>
      </c>
    </row>
    <row r="348" spans="1:23" outlineLevel="1">
      <c r="A348" s="424"/>
      <c r="B348" s="424"/>
      <c r="C348" s="431" t="s">
        <v>572</v>
      </c>
      <c r="D348" s="432"/>
      <c r="E348" s="421"/>
      <c r="F348" s="421"/>
      <c r="G348" s="421"/>
      <c r="H348" s="421"/>
      <c r="I348" s="421"/>
      <c r="J348" s="3"/>
      <c r="K348" s="3"/>
      <c r="L348" s="3"/>
      <c r="T348" s="677">
        <f>ROUND('T3 MET'!E97+'T3 MET'!F97,$D$346)</f>
        <v>0</v>
      </c>
      <c r="U348" s="678">
        <f>ROUND('T3 MET'!G97,$D$346)</f>
        <v>0</v>
      </c>
      <c r="V348" s="678">
        <f>ROUND('T3 MET'!H97,$D$346)</f>
        <v>0</v>
      </c>
      <c r="W348" s="679">
        <f>ROUND('T3 MET'!I97,$D$346)</f>
        <v>0</v>
      </c>
    </row>
    <row r="349" spans="1:23">
      <c r="A349" s="424" t="s">
        <v>433</v>
      </c>
      <c r="B349" s="424" t="s">
        <v>434</v>
      </c>
      <c r="C349" s="430" t="s">
        <v>435</v>
      </c>
      <c r="D349" s="415">
        <v>3</v>
      </c>
      <c r="E349" s="421"/>
      <c r="F349" s="421"/>
      <c r="G349" s="421"/>
      <c r="H349" s="421"/>
      <c r="I349" s="421"/>
      <c r="J349" s="3"/>
      <c r="K349" s="3"/>
      <c r="L349" s="3"/>
      <c r="T349" s="674" t="b">
        <f>ROUND('T2 MET'!C87,$D$349)=ROUND('T3 MET'!E114+'T3 MET'!F114,$D$349)</f>
        <v>1</v>
      </c>
      <c r="U349" s="675" t="b">
        <f>ROUND('T2 MET'!D87,$D$349)=ROUND('T3 MET'!G114,$D$349)</f>
        <v>1</v>
      </c>
      <c r="V349" s="675" t="b">
        <f>ROUND('T2 MET'!E87,$D$349)=ROUND('T3 MET'!H114,$D$349)</f>
        <v>1</v>
      </c>
      <c r="W349" s="676" t="b">
        <f>ROUND('T2 MET'!F87,$D$349)=ROUND('T3 MET'!I114,$D$349)</f>
        <v>1</v>
      </c>
    </row>
    <row r="350" spans="1:23" outlineLevel="1">
      <c r="A350" s="424"/>
      <c r="B350" s="424"/>
      <c r="C350" s="431" t="s">
        <v>419</v>
      </c>
      <c r="D350" s="432"/>
      <c r="E350" s="421"/>
      <c r="F350" s="421"/>
      <c r="G350" s="421"/>
      <c r="H350" s="421"/>
      <c r="I350" s="421"/>
      <c r="J350" s="3"/>
      <c r="K350" s="3"/>
      <c r="L350" s="3"/>
      <c r="T350" s="677">
        <f>ROUND('T2 MET'!C87,$D$349)</f>
        <v>-571.04200000000003</v>
      </c>
      <c r="U350" s="678">
        <f>ROUND('T2 MET'!D87,$D$349)</f>
        <v>-191.874</v>
      </c>
      <c r="V350" s="678">
        <f>ROUND('T2 MET'!E87,$D$349)</f>
        <v>-302.40300000000002</v>
      </c>
      <c r="W350" s="679">
        <f>ROUND('T2 MET'!F87,$D$349)</f>
        <v>719.47199999999998</v>
      </c>
    </row>
    <row r="351" spans="1:23" outlineLevel="1">
      <c r="A351" s="424"/>
      <c r="B351" s="424"/>
      <c r="C351" s="431" t="s">
        <v>572</v>
      </c>
      <c r="D351" s="432"/>
      <c r="E351" s="421"/>
      <c r="F351" s="421"/>
      <c r="G351" s="421"/>
      <c r="H351" s="421"/>
      <c r="I351" s="421"/>
      <c r="J351" s="3"/>
      <c r="K351" s="3"/>
      <c r="L351" s="3"/>
      <c r="T351" s="677">
        <f>ROUND('T3 MET'!E114+'T3 MET'!F114,$D$349)</f>
        <v>-571.04200000000003</v>
      </c>
      <c r="U351" s="678">
        <f>ROUND('T3 MET'!G114,$D$349)</f>
        <v>-191.874</v>
      </c>
      <c r="V351" s="678">
        <f>ROUND('T3 MET'!H114,$D$349)</f>
        <v>-302.40300000000002</v>
      </c>
      <c r="W351" s="679">
        <f>ROUND('T3 MET'!I114,$D$349)</f>
        <v>719.47199999999998</v>
      </c>
    </row>
    <row r="352" spans="1:23">
      <c r="A352" s="424" t="s">
        <v>436</v>
      </c>
      <c r="B352" s="424" t="s">
        <v>437</v>
      </c>
      <c r="C352" s="430" t="s">
        <v>438</v>
      </c>
      <c r="D352" s="415">
        <v>3</v>
      </c>
      <c r="E352" s="421"/>
      <c r="F352" s="421"/>
      <c r="G352" s="421"/>
      <c r="H352" s="421"/>
      <c r="I352" s="421"/>
      <c r="J352" s="3"/>
      <c r="K352" s="3"/>
      <c r="L352" s="3"/>
      <c r="T352" s="674" t="b">
        <f>ROUND('T2 MET'!C88,$D$352)=ROUND('T3 MET'!E125+'T3 MET'!E136+'T3 MET'!E147+'T3 MET'!E158+'T3 MET'!F125+'T3 MET'!F136+'T3 MET'!F147+'T3 MET'!F158,$D$352)</f>
        <v>1</v>
      </c>
      <c r="U352" s="675" t="b">
        <f>ROUND('T2 MET'!D88,$D$352)=ROUND('T3 MET'!G125+'T3 MET'!G136+'T3 MET'!G147+'T3 MET'!G158,$D$352)</f>
        <v>1</v>
      </c>
      <c r="V352" s="675" t="b">
        <f>ROUND('T2 MET'!E88,$D$352)=ROUND('T3 MET'!H125+'T3 MET'!H136+'T3 MET'!H147+'T3 MET'!H158,$D$352)</f>
        <v>1</v>
      </c>
      <c r="W352" s="676" t="b">
        <f>ROUND('T2 MET'!F88,$D$352)=ROUND('T3 MET'!I125+'T3 MET'!I136+'T3 MET'!I147+'T3 MET'!I158,$D$352)</f>
        <v>1</v>
      </c>
    </row>
    <row r="353" spans="1:28" outlineLevel="1">
      <c r="A353" s="424"/>
      <c r="B353" s="424"/>
      <c r="C353" s="431" t="s">
        <v>419</v>
      </c>
      <c r="D353" s="432"/>
      <c r="E353" s="421"/>
      <c r="F353" s="421"/>
      <c r="G353" s="421"/>
      <c r="H353" s="421"/>
      <c r="I353" s="421"/>
      <c r="J353" s="3"/>
      <c r="K353" s="3"/>
      <c r="L353" s="3"/>
      <c r="T353" s="677">
        <f>ROUND('T2 MET'!C88,$D$352)</f>
        <v>0</v>
      </c>
      <c r="U353" s="678">
        <f>ROUND('T2 MET'!D88,$D$352)</f>
        <v>0</v>
      </c>
      <c r="V353" s="678">
        <f>ROUND('T2 MET'!E88,$D$352)</f>
        <v>0</v>
      </c>
      <c r="W353" s="679">
        <f>ROUND('T2 MET'!F88,$D$352)</f>
        <v>0</v>
      </c>
    </row>
    <row r="354" spans="1:28" outlineLevel="1">
      <c r="A354" s="424"/>
      <c r="B354" s="424"/>
      <c r="C354" s="431" t="s">
        <v>572</v>
      </c>
      <c r="D354" s="432"/>
      <c r="E354" s="421"/>
      <c r="F354" s="421"/>
      <c r="G354" s="421"/>
      <c r="H354" s="421"/>
      <c r="I354" s="421"/>
      <c r="J354" s="3"/>
      <c r="K354" s="3"/>
      <c r="L354" s="3"/>
      <c r="T354" s="677">
        <f>ROUND('T3 MET'!E125+'T3 MET'!E136+'T3 MET'!E147+'T3 MET'!E158+'T3 MET'!F125+'T3 MET'!F136+'T3 MET'!F147+'T3 MET'!F158,$D$352)</f>
        <v>0</v>
      </c>
      <c r="U354" s="678">
        <f>ROUND('T3 MET'!G125+'T3 MET'!G136+'T3 MET'!G147+'T3 MET'!G158,$D$352)</f>
        <v>0</v>
      </c>
      <c r="V354" s="678">
        <f>ROUND('T3 MET'!H125+'T3 MET'!H136+'T3 MET'!H147+'T3 MET'!H158,$D$352)</f>
        <v>0</v>
      </c>
      <c r="W354" s="679">
        <f>ROUND('T3 MET'!I125+'T3 MET'!I136+'T3 MET'!I147+'T3 MET'!I158,$D$352)</f>
        <v>0</v>
      </c>
    </row>
    <row r="355" spans="1:28">
      <c r="A355" s="424" t="s">
        <v>439</v>
      </c>
      <c r="B355" s="424" t="s">
        <v>440</v>
      </c>
      <c r="C355" s="430" t="s">
        <v>441</v>
      </c>
      <c r="D355" s="415">
        <v>3</v>
      </c>
      <c r="E355" s="421"/>
      <c r="F355" s="421"/>
      <c r="G355" s="421"/>
      <c r="H355" s="421"/>
      <c r="I355" s="421"/>
      <c r="J355" s="3"/>
      <c r="K355" s="3"/>
      <c r="L355" s="3"/>
      <c r="T355" s="674" t="b">
        <f>ROUND('T2 MET'!C89,$D$355)=ROUND('T3 MET'!E172+'T3 MET'!F172,$D$355)</f>
        <v>1</v>
      </c>
      <c r="U355" s="675" t="b">
        <f>ROUND('T2 MET'!D89,$D$355)=ROUND('T3 MET'!G172,$D$355)</f>
        <v>1</v>
      </c>
      <c r="V355" s="675" t="b">
        <f>ROUND('T2 MET'!E89,$D$355)=ROUND('T3 MET'!H172,$D$355)</f>
        <v>1</v>
      </c>
      <c r="W355" s="676" t="b">
        <f>ROUND('T2 MET'!F89,$D$355)=ROUND('T3 MET'!I172,$D$355)</f>
        <v>1</v>
      </c>
    </row>
    <row r="356" spans="1:28" outlineLevel="1">
      <c r="A356" s="424"/>
      <c r="B356" s="424"/>
      <c r="C356" s="431" t="s">
        <v>419</v>
      </c>
      <c r="D356" s="432"/>
      <c r="E356" s="421"/>
      <c r="F356" s="421"/>
      <c r="G356" s="421"/>
      <c r="H356" s="421"/>
      <c r="I356" s="421"/>
      <c r="J356" s="3"/>
      <c r="K356" s="3"/>
      <c r="L356" s="3"/>
      <c r="T356" s="677">
        <f>ROUND('T2 MET'!C89,$D$355)</f>
        <v>0</v>
      </c>
      <c r="U356" s="678">
        <f>ROUND('T2 MET'!D89,$D$355)</f>
        <v>0</v>
      </c>
      <c r="V356" s="678">
        <f>ROUND('T2 MET'!E89,$D$355)</f>
        <v>0</v>
      </c>
      <c r="W356" s="679">
        <f>ROUND('T2 MET'!F89,$D$355)</f>
        <v>0</v>
      </c>
    </row>
    <row r="357" spans="1:28" outlineLevel="1">
      <c r="A357" s="424"/>
      <c r="B357" s="424"/>
      <c r="C357" s="431" t="s">
        <v>572</v>
      </c>
      <c r="D357" s="432"/>
      <c r="E357" s="421"/>
      <c r="F357" s="421"/>
      <c r="G357" s="421"/>
      <c r="H357" s="421"/>
      <c r="I357" s="421"/>
      <c r="J357" s="3"/>
      <c r="K357" s="3"/>
      <c r="L357" s="3"/>
      <c r="T357" s="677">
        <f>ROUND('T3 MET'!E172+'T3 MET'!F172,$D$355)</f>
        <v>0</v>
      </c>
      <c r="U357" s="678">
        <f>ROUND('T3 MET'!G172,$D$355)</f>
        <v>0</v>
      </c>
      <c r="V357" s="678">
        <f>ROUND('T3 MET'!H172,$D$355)</f>
        <v>0</v>
      </c>
      <c r="W357" s="679">
        <f>ROUND('T3 MET'!I172,$D$355)</f>
        <v>0</v>
      </c>
    </row>
    <row r="358" spans="1:28">
      <c r="A358" s="424" t="s">
        <v>442</v>
      </c>
      <c r="B358" s="424" t="s">
        <v>443</v>
      </c>
      <c r="C358" s="430" t="s">
        <v>444</v>
      </c>
      <c r="D358" s="415">
        <v>3</v>
      </c>
      <c r="E358" s="421"/>
      <c r="F358" s="421"/>
      <c r="G358" s="421"/>
      <c r="H358" s="421"/>
      <c r="I358" s="421"/>
      <c r="J358" s="3"/>
      <c r="K358" s="3"/>
      <c r="L358" s="3"/>
      <c r="T358" s="674" t="b">
        <f>ROUND('T2 MET'!C90,$D$358)=ROUND('T3 MET'!E165+'T3 MET'!F165,$D$358)</f>
        <v>1</v>
      </c>
      <c r="U358" s="675" t="b">
        <f>ROUND('T2 MET'!D90,$D$358)=ROUND('T3 MET'!G165,$D$358)</f>
        <v>1</v>
      </c>
      <c r="V358" s="675" t="b">
        <f>ROUND('T2 MET'!E90,$D$358)=ROUND('T3 MET'!H165,$D$358)</f>
        <v>1</v>
      </c>
      <c r="W358" s="676" t="b">
        <f>ROUND('T2 MET'!F90,$D$358)=ROUND('T3 MET'!I165,$D$358)</f>
        <v>1</v>
      </c>
    </row>
    <row r="359" spans="1:28" outlineLevel="1">
      <c r="A359" s="424"/>
      <c r="B359" s="424"/>
      <c r="C359" s="431" t="s">
        <v>419</v>
      </c>
      <c r="D359" s="432"/>
      <c r="E359" s="421"/>
      <c r="F359" s="421"/>
      <c r="G359" s="421"/>
      <c r="H359" s="421"/>
      <c r="I359" s="421"/>
      <c r="J359" s="3"/>
      <c r="K359" s="3"/>
      <c r="L359" s="3"/>
      <c r="T359" s="677">
        <f>ROUND('T2 MET'!C90,$D$358)</f>
        <v>0</v>
      </c>
      <c r="U359" s="678">
        <f>ROUND('T2 MET'!D90,$D$358)</f>
        <v>0</v>
      </c>
      <c r="V359" s="678">
        <f>ROUND('T2 MET'!E90,$D$358)</f>
        <v>487.26499999999999</v>
      </c>
      <c r="W359" s="679">
        <f>ROUND('T2 MET'!F90,$D$358)</f>
        <v>487.26499999999999</v>
      </c>
    </row>
    <row r="360" spans="1:28" outlineLevel="1">
      <c r="A360" s="424"/>
      <c r="B360" s="424"/>
      <c r="C360" s="431" t="s">
        <v>572</v>
      </c>
      <c r="D360" s="432"/>
      <c r="E360" s="421"/>
      <c r="F360" s="421"/>
      <c r="G360" s="421"/>
      <c r="H360" s="421"/>
      <c r="I360" s="421"/>
      <c r="J360" s="3"/>
      <c r="K360" s="3"/>
      <c r="L360" s="3"/>
      <c r="T360" s="677">
        <f>ROUND('T3 MET'!E165+'T3 MET'!F165,$D$358)</f>
        <v>0</v>
      </c>
      <c r="U360" s="678">
        <f>ROUND('T3 MET'!G165,$D$358)</f>
        <v>0</v>
      </c>
      <c r="V360" s="678">
        <f>ROUND('T3 MET'!H165,$D$358)</f>
        <v>487.26499999999999</v>
      </c>
      <c r="W360" s="679">
        <f>ROUND('T3 MET'!I165,$D$358)</f>
        <v>487.26499999999999</v>
      </c>
    </row>
    <row r="361" spans="1:28" s="433" customFormat="1">
      <c r="A361" s="423" t="s">
        <v>445</v>
      </c>
      <c r="B361" s="424" t="s">
        <v>446</v>
      </c>
      <c r="C361" s="430" t="s">
        <v>447</v>
      </c>
      <c r="D361" s="415">
        <v>3</v>
      </c>
      <c r="E361" s="421"/>
      <c r="F361" s="421"/>
      <c r="G361" s="421"/>
      <c r="H361" s="421"/>
      <c r="I361" s="421"/>
      <c r="S361" s="3"/>
      <c r="T361" s="674" t="b">
        <f>ROUND(SUM('T2 MET'!C82:C90),$D$361)=ROUND('T3 MET'!E175+'T3 MET'!F175,$D$361)</f>
        <v>1</v>
      </c>
      <c r="U361" s="675" t="b">
        <f>ROUND(SUM('T2 MET'!D82:D90),$D$361)=ROUND('T3 MET'!G175,$D$361)</f>
        <v>1</v>
      </c>
      <c r="V361" s="675" t="b">
        <f>ROUND(SUM('T2 MET'!E82:E90),$D$361)=ROUND('T3 MET'!H175,$D$361)</f>
        <v>1</v>
      </c>
      <c r="W361" s="676" t="b">
        <f>ROUND(SUM('T2 MET'!F82:F90),$D$361)=ROUND('T3 MET'!I175,$D$361)</f>
        <v>1</v>
      </c>
      <c r="X361" s="3"/>
      <c r="Z361" s="421"/>
      <c r="AA361" s="421"/>
      <c r="AB361" s="421"/>
    </row>
    <row r="362" spans="1:28" outlineLevel="1">
      <c r="A362" s="424"/>
      <c r="B362" s="424"/>
      <c r="C362" s="431" t="s">
        <v>448</v>
      </c>
      <c r="D362" s="432"/>
      <c r="E362" s="421"/>
      <c r="F362" s="421"/>
      <c r="G362" s="421"/>
      <c r="H362" s="421"/>
      <c r="I362" s="421"/>
      <c r="J362" s="3"/>
      <c r="K362" s="3"/>
      <c r="L362" s="3"/>
      <c r="T362" s="677">
        <f>ROUND(SUM('T2 MET'!C82:C90),$D$361)</f>
        <v>-800.88199999999995</v>
      </c>
      <c r="U362" s="678">
        <f>ROUND(SUM('T2 MET'!D82:D90),$D$361)</f>
        <v>-396.584</v>
      </c>
      <c r="V362" s="678">
        <f>ROUND(SUM('T2 MET'!E82:E90),$D$361)</f>
        <v>200.67</v>
      </c>
      <c r="W362" s="679">
        <f>ROUND(SUM('T2 MET'!F82:F90),$D$361)</f>
        <v>1369.171</v>
      </c>
      <c r="Z362" s="421"/>
      <c r="AA362" s="421"/>
      <c r="AB362" s="421"/>
    </row>
    <row r="363" spans="1:28" outlineLevel="1">
      <c r="A363" s="424"/>
      <c r="B363" s="424"/>
      <c r="C363" s="431" t="s">
        <v>573</v>
      </c>
      <c r="D363" s="432"/>
      <c r="E363" s="421"/>
      <c r="F363" s="421"/>
      <c r="G363" s="421"/>
      <c r="H363" s="421"/>
      <c r="I363" s="421"/>
      <c r="J363" s="3"/>
      <c r="K363" s="3"/>
      <c r="L363" s="3"/>
      <c r="T363" s="677">
        <f>ROUND('T3 MET'!E175+'T3 MET'!F175,$D$361)</f>
        <v>-800.88199999999995</v>
      </c>
      <c r="U363" s="678">
        <f>ROUND('T3 MET'!G175,$D$361)</f>
        <v>-396.584</v>
      </c>
      <c r="V363" s="678">
        <f>ROUND('T3 MET'!H175,$D$361)</f>
        <v>200.67</v>
      </c>
      <c r="W363" s="679">
        <f>ROUND('T3 MET'!I175,$D$361)</f>
        <v>1369.171</v>
      </c>
      <c r="Z363" s="421"/>
      <c r="AA363" s="421"/>
      <c r="AB363" s="421"/>
    </row>
    <row r="364" spans="1:28" s="426" customFormat="1">
      <c r="A364" s="423" t="s">
        <v>449</v>
      </c>
      <c r="B364" s="424" t="s">
        <v>450</v>
      </c>
      <c r="C364" s="425" t="s">
        <v>451</v>
      </c>
      <c r="D364" s="415">
        <v>3</v>
      </c>
      <c r="E364" s="421"/>
      <c r="F364" s="421"/>
      <c r="G364" s="421"/>
      <c r="H364" s="421"/>
      <c r="I364" s="421"/>
      <c r="S364" s="3"/>
      <c r="T364" s="674" t="b">
        <f>ROUND('T2 MET'!C91,$D$364)=ROUND(SUM('T2 MET'!C81:C90),$D$364)</f>
        <v>1</v>
      </c>
      <c r="U364" s="675" t="b">
        <f>ROUND('T2 MET'!D91,$D$364)=ROUND(SUM('T2 MET'!D81:D90),$D$364)</f>
        <v>1</v>
      </c>
      <c r="V364" s="675" t="b">
        <f>ROUND('T2 MET'!E91,$D$364)=ROUND(SUM('T2 MET'!E81:E90),$D$364)</f>
        <v>1</v>
      </c>
      <c r="W364" s="676" t="b">
        <f>ROUND('T2 MET'!F91,$D$364)=ROUND(SUM('T2 MET'!F81:F90),$D$364)</f>
        <v>1</v>
      </c>
      <c r="X364" s="3"/>
    </row>
    <row r="365" spans="1:28" s="429" customFormat="1" outlineLevel="1">
      <c r="A365" s="423"/>
      <c r="B365" s="424"/>
      <c r="C365" s="427" t="s">
        <v>452</v>
      </c>
      <c r="D365" s="428"/>
      <c r="E365" s="421"/>
      <c r="F365" s="421"/>
      <c r="G365" s="421"/>
      <c r="H365" s="421"/>
      <c r="I365" s="421"/>
      <c r="S365" s="3"/>
      <c r="T365" s="677">
        <f>ROUND('T2 MET'!C91,$D$364)</f>
        <v>3757.835</v>
      </c>
      <c r="U365" s="678">
        <f>ROUND('T2 MET'!D91,$D$364)</f>
        <v>2171.9879999999998</v>
      </c>
      <c r="V365" s="678">
        <f>ROUND('T2 MET'!E91,$D$364)</f>
        <v>2772.6129999999998</v>
      </c>
      <c r="W365" s="679">
        <f>ROUND('T2 MET'!F91,$D$364)</f>
        <v>3897.0459999999998</v>
      </c>
      <c r="X365" s="3"/>
    </row>
    <row r="366" spans="1:28" s="429" customFormat="1" outlineLevel="1">
      <c r="A366" s="423"/>
      <c r="B366" s="424"/>
      <c r="C366" s="417" t="s">
        <v>453</v>
      </c>
      <c r="D366" s="428"/>
      <c r="E366" s="421"/>
      <c r="F366" s="421"/>
      <c r="G366" s="421"/>
      <c r="H366" s="421"/>
      <c r="I366" s="421"/>
      <c r="S366" s="3"/>
      <c r="T366" s="677">
        <f>ROUND(SUM('T2 MET'!C81:C90),$D$364)</f>
        <v>3757.835</v>
      </c>
      <c r="U366" s="678">
        <f>ROUND(SUM('T2 MET'!D81:D90),$D$364)</f>
        <v>2171.9879999999998</v>
      </c>
      <c r="V366" s="678">
        <f>ROUND(SUM('T2 MET'!E81:E90),$D$364)</f>
        <v>2772.6129999999998</v>
      </c>
      <c r="W366" s="679">
        <f>ROUND(SUM('T2 MET'!F81:F90),$D$364)</f>
        <v>3897.0459999999998</v>
      </c>
      <c r="X366" s="3"/>
    </row>
    <row r="367" spans="1:28" s="426" customFormat="1">
      <c r="A367" s="423" t="s">
        <v>454</v>
      </c>
      <c r="B367" s="424" t="s">
        <v>455</v>
      </c>
      <c r="C367" s="425" t="s">
        <v>456</v>
      </c>
      <c r="D367" s="415">
        <v>3</v>
      </c>
      <c r="E367" s="421"/>
      <c r="F367" s="421"/>
      <c r="G367" s="421"/>
      <c r="H367" s="421"/>
      <c r="I367" s="421"/>
      <c r="S367" s="3"/>
      <c r="T367" s="674" t="b">
        <f>ROUND('T2 MET'!C92,$D$367)=ROUND('T2 MET'!C38,$D$367)</f>
        <v>1</v>
      </c>
      <c r="U367" s="675" t="b">
        <f>ROUND('T2 MET'!D92,$D$367)=ROUND('T2 MET'!D38,$D$367)</f>
        <v>1</v>
      </c>
      <c r="V367" s="675" t="b">
        <f>ROUND('T2 MET'!E92,$D$367)=ROUND('T2 MET'!E38,$D$367)</f>
        <v>1</v>
      </c>
      <c r="W367" s="676" t="b">
        <f>ROUND('T2 MET'!F92,$D$367)=ROUND('T2 MET'!F38,$D$367)</f>
        <v>1</v>
      </c>
      <c r="X367" s="3"/>
    </row>
    <row r="368" spans="1:28" s="429" customFormat="1" outlineLevel="1">
      <c r="A368" s="423"/>
      <c r="B368" s="424"/>
      <c r="C368" s="427" t="s">
        <v>457</v>
      </c>
      <c r="D368" s="428"/>
      <c r="E368" s="421"/>
      <c r="F368" s="421"/>
      <c r="G368" s="421"/>
      <c r="H368" s="421"/>
      <c r="I368" s="421"/>
      <c r="S368" s="3"/>
      <c r="T368" s="677">
        <f>ROUND('T2 MET'!C92,$D$367)</f>
        <v>943.05799999999999</v>
      </c>
      <c r="U368" s="678">
        <f>ROUND('T2 MET'!D92,$D$367)</f>
        <v>894</v>
      </c>
      <c r="V368" s="678">
        <f>ROUND('T2 MET'!E92,$D$367)</f>
        <v>1087</v>
      </c>
      <c r="W368" s="679">
        <f>ROUND('T2 MET'!F92,$D$367)</f>
        <v>1167</v>
      </c>
      <c r="X368" s="3"/>
    </row>
    <row r="369" spans="1:26" s="429" customFormat="1" outlineLevel="1">
      <c r="A369" s="423"/>
      <c r="B369" s="424"/>
      <c r="C369" s="427" t="s">
        <v>458</v>
      </c>
      <c r="D369" s="428"/>
      <c r="E369" s="421"/>
      <c r="F369" s="421"/>
      <c r="G369" s="421"/>
      <c r="H369" s="421"/>
      <c r="I369" s="421"/>
      <c r="S369" s="3"/>
      <c r="T369" s="677">
        <f>ROUND('T2 MET'!C38,$D$367)</f>
        <v>943.05799999999999</v>
      </c>
      <c r="U369" s="678">
        <f>ROUND('T2 MET'!D38,$D$367)</f>
        <v>894</v>
      </c>
      <c r="V369" s="678">
        <f>ROUND('T2 MET'!E38,$D$367)</f>
        <v>1087</v>
      </c>
      <c r="W369" s="679">
        <f>ROUND('T2 MET'!F38,$D$367)</f>
        <v>1167</v>
      </c>
      <c r="X369" s="3"/>
    </row>
    <row r="370" spans="1:26" s="426" customFormat="1">
      <c r="A370" s="423" t="s">
        <v>459</v>
      </c>
      <c r="B370" s="424" t="s">
        <v>460</v>
      </c>
      <c r="C370" s="425" t="s">
        <v>461</v>
      </c>
      <c r="D370" s="415">
        <v>2</v>
      </c>
      <c r="E370" s="421"/>
      <c r="F370" s="421"/>
      <c r="G370" s="421"/>
      <c r="H370" s="421"/>
      <c r="I370" s="421"/>
      <c r="S370" s="3"/>
      <c r="T370" s="644" t="b">
        <f>IF(OR('T2 MET'!C92=0,'T2 MET'!C91=0),"Missing",ROUND('T2 MET'!C93,$D$370)=ROUND('T2 MET'!C91/'T2 MET'!C92,$D$370))</f>
        <v>1</v>
      </c>
      <c r="U370" s="642" t="b">
        <f>IF(OR('T2 MET'!D92=0,'T2 MET'!D91=0),"Missing",ROUND('T2 MET'!D93,$D$370)=ROUND('T2 MET'!D91/'T2 MET'!D92,$D$370))</f>
        <v>1</v>
      </c>
      <c r="V370" s="642" t="b">
        <f>IF(OR('T2 MET'!E92=0,'T2 MET'!E91=0),"Missing",ROUND('T2 MET'!E93,$D$370)=ROUND('T2 MET'!E91/'T2 MET'!E92,$D$370))</f>
        <v>1</v>
      </c>
      <c r="W370" s="643" t="b">
        <f>IF(OR('T2 MET'!F92=0,'T2 MET'!F91=0),"Missing",ROUND('T2 MET'!F93,$D$370)=ROUND('T2 MET'!F91/'T2 MET'!F92,$D$370))</f>
        <v>1</v>
      </c>
      <c r="X370" s="3"/>
      <c r="Z370" s="429"/>
    </row>
    <row r="371" spans="1:26" s="429" customFormat="1" outlineLevel="1">
      <c r="A371" s="423"/>
      <c r="B371" s="424"/>
      <c r="C371" s="427" t="s">
        <v>462</v>
      </c>
      <c r="D371" s="428"/>
      <c r="E371" s="421"/>
      <c r="F371" s="421"/>
      <c r="G371" s="421"/>
      <c r="H371" s="421"/>
      <c r="I371" s="421"/>
      <c r="S371" s="3"/>
      <c r="T371" s="683">
        <f>ROUND('T2 MET'!C93,$D$370)</f>
        <v>3.98</v>
      </c>
      <c r="U371" s="681">
        <f>ROUND('T2 MET'!D93,$D$370)</f>
        <v>2.4300000000000002</v>
      </c>
      <c r="V371" s="681">
        <f>ROUND('T2 MET'!E93,$D$370)</f>
        <v>2.5499999999999998</v>
      </c>
      <c r="W371" s="682">
        <f>ROUND('T2 MET'!F93,$D$370)</f>
        <v>3.34</v>
      </c>
      <c r="X371" s="3"/>
    </row>
    <row r="372" spans="1:26" s="429" customFormat="1" outlineLevel="1">
      <c r="A372" s="423"/>
      <c r="B372" s="424"/>
      <c r="C372" s="417" t="s">
        <v>463</v>
      </c>
      <c r="D372" s="428"/>
      <c r="E372" s="421"/>
      <c r="F372" s="421"/>
      <c r="G372" s="421"/>
      <c r="H372" s="421"/>
      <c r="I372" s="421"/>
      <c r="S372" s="3"/>
      <c r="T372" s="683">
        <f>ROUND('T2 MET'!C91/'T2 MET'!C92,$D$370)</f>
        <v>3.98</v>
      </c>
      <c r="U372" s="681">
        <f>ROUND('T2 MET'!D91/'T2 MET'!D92,$D$370)</f>
        <v>2.4300000000000002</v>
      </c>
      <c r="V372" s="681">
        <f>ROUND('T2 MET'!E91/'T2 MET'!E92,$D$370)</f>
        <v>2.5499999999999998</v>
      </c>
      <c r="W372" s="682">
        <f>ROUND('T2 MET'!F91/'T2 MET'!F92,$D$370)</f>
        <v>3.34</v>
      </c>
      <c r="X372" s="3"/>
    </row>
    <row r="373" spans="1:26" s="429" customFormat="1">
      <c r="A373" s="423" t="s">
        <v>575</v>
      </c>
      <c r="B373" s="424" t="s">
        <v>576</v>
      </c>
      <c r="C373" s="425" t="s">
        <v>577</v>
      </c>
      <c r="D373" s="428"/>
      <c r="E373" s="421"/>
      <c r="F373" s="421"/>
      <c r="G373" s="421"/>
      <c r="H373" s="421"/>
      <c r="I373" s="421"/>
      <c r="S373" s="3"/>
      <c r="T373" s="644" t="b">
        <f>IF('T2 MET'!C92=0,"Missing",'T2 MET'!C94&lt;=0)</f>
        <v>1</v>
      </c>
      <c r="U373" s="642" t="b">
        <f>IF('T2 MET'!D92=0,"Missing",'T2 MET'!D94&lt;=0)</f>
        <v>1</v>
      </c>
      <c r="V373" s="642" t="b">
        <f>IF('T2 MET'!E92=0,"Missing",'T2 MET'!E94&lt;=0)</f>
        <v>1</v>
      </c>
      <c r="W373" s="643" t="b">
        <f>IF('T2 MET'!F92=0,"Missing",'T2 MET'!F94&lt;=0)</f>
        <v>1</v>
      </c>
      <c r="X373" s="3"/>
    </row>
    <row r="374" spans="1:26" s="429" customFormat="1" outlineLevel="1">
      <c r="A374" s="423"/>
      <c r="B374" s="424"/>
      <c r="C374" s="427" t="s">
        <v>578</v>
      </c>
      <c r="D374" s="428"/>
      <c r="E374" s="421"/>
      <c r="F374" s="421"/>
      <c r="G374" s="421"/>
      <c r="H374" s="421"/>
      <c r="I374" s="421"/>
      <c r="S374" s="3"/>
      <c r="T374" s="677">
        <f>'T2 MET'!C94</f>
        <v>0</v>
      </c>
      <c r="U374" s="678">
        <f>'T2 MET'!D94</f>
        <v>0</v>
      </c>
      <c r="V374" s="678">
        <f>'T2 MET'!E94</f>
        <v>0</v>
      </c>
      <c r="W374" s="679">
        <f>'T2 MET'!F94</f>
        <v>0</v>
      </c>
      <c r="X374" s="3"/>
    </row>
    <row r="375" spans="1:26" s="426" customFormat="1">
      <c r="A375" s="423" t="s">
        <v>464</v>
      </c>
      <c r="B375" s="424" t="s">
        <v>465</v>
      </c>
      <c r="C375" s="425" t="s">
        <v>466</v>
      </c>
      <c r="D375" s="415">
        <v>2</v>
      </c>
      <c r="E375" s="421"/>
      <c r="F375" s="421"/>
      <c r="G375" s="421"/>
      <c r="H375" s="421"/>
      <c r="I375" s="421"/>
      <c r="S375" s="3"/>
      <c r="T375" s="644" t="b">
        <f>IF('T2 MET'!C92=0,"Missing",ROUND('T2 MET'!C96,$D$375)=ROUND('T2 MET'!C93+'T2 MET'!C94,$D$375))</f>
        <v>1</v>
      </c>
      <c r="U375" s="642" t="b">
        <f>IF('T2 MET'!D92=0,"Missing",ROUND('T2 MET'!D96,$D$375)=ROUND('T2 MET'!D93+'T2 MET'!D94,$D$375))</f>
        <v>1</v>
      </c>
      <c r="V375" s="642" t="b">
        <f>IF('T2 MET'!E92=0,"Missing",ROUND('T2 MET'!E96,$D$375)=ROUND('T2 MET'!E93+'T2 MET'!E94,$D$375))</f>
        <v>1</v>
      </c>
      <c r="W375" s="643" t="b">
        <f>IF('T2 MET'!F92=0,"Missing",ROUND('T2 MET'!F96,$D$375)=ROUND('T2 MET'!F93+'T2 MET'!F94,$D$375))</f>
        <v>1</v>
      </c>
      <c r="X375" s="3"/>
      <c r="Z375" s="429"/>
    </row>
    <row r="376" spans="1:26" s="429" customFormat="1" outlineLevel="1">
      <c r="A376" s="423"/>
      <c r="B376" s="424"/>
      <c r="C376" s="427" t="s">
        <v>467</v>
      </c>
      <c r="D376" s="428"/>
      <c r="E376" s="421"/>
      <c r="F376" s="421"/>
      <c r="G376" s="421"/>
      <c r="H376" s="421"/>
      <c r="I376" s="421"/>
      <c r="S376" s="3"/>
      <c r="T376" s="683">
        <f>ROUND('T2 MET'!C96,$D$375)</f>
        <v>3.98</v>
      </c>
      <c r="U376" s="681">
        <f>ROUND('T2 MET'!D96,$D$375)</f>
        <v>2.4300000000000002</v>
      </c>
      <c r="V376" s="681">
        <f>ROUND('T2 MET'!E96,$D$375)</f>
        <v>2.5499999999999998</v>
      </c>
      <c r="W376" s="682">
        <f>ROUND('T2 MET'!F96,$D$375)</f>
        <v>3.34</v>
      </c>
      <c r="X376" s="3"/>
    </row>
    <row r="377" spans="1:26" s="429" customFormat="1" outlineLevel="1">
      <c r="A377" s="423"/>
      <c r="B377" s="424"/>
      <c r="C377" s="427" t="s">
        <v>468</v>
      </c>
      <c r="D377" s="428"/>
      <c r="E377" s="421"/>
      <c r="F377" s="421"/>
      <c r="G377" s="421"/>
      <c r="H377" s="421"/>
      <c r="I377" s="421"/>
      <c r="S377" s="3"/>
      <c r="T377" s="683">
        <f>ROUND('T2 MET'!C93+'T2 MET'!C94,$D$375)</f>
        <v>3.98</v>
      </c>
      <c r="U377" s="681">
        <f>ROUND('T2 MET'!D93+'T2 MET'!D94,$D$375)</f>
        <v>2.4300000000000002</v>
      </c>
      <c r="V377" s="681">
        <f>ROUND('T2 MET'!E93+'T2 MET'!E94,$D$375)</f>
        <v>2.5499999999999998</v>
      </c>
      <c r="W377" s="682">
        <f>ROUND('T2 MET'!F93+'T2 MET'!F94,$D$375)</f>
        <v>3.34</v>
      </c>
      <c r="X377" s="3"/>
    </row>
    <row r="378" spans="1:26" s="16" customFormat="1" ht="18.75">
      <c r="A378" s="6" t="s">
        <v>13</v>
      </c>
      <c r="B378" s="7" t="s">
        <v>14</v>
      </c>
      <c r="C378" s="8" t="str">
        <f>CONCATENATE("Checks for Route Table 2 ",'T1 NSA'!$A$5)</f>
        <v>Checks for Route Table 2 NSA</v>
      </c>
      <c r="D378" s="422"/>
      <c r="E378" s="671"/>
      <c r="F378" s="672"/>
      <c r="G378" s="672"/>
      <c r="H378" s="672"/>
      <c r="I378" s="672"/>
      <c r="J378" s="672"/>
      <c r="K378" s="672"/>
      <c r="L378" s="672"/>
      <c r="M378" s="672"/>
      <c r="N378" s="672"/>
      <c r="O378" s="672"/>
      <c r="P378" s="672"/>
      <c r="Q378" s="672"/>
      <c r="R378" s="673"/>
      <c r="S378" s="3"/>
      <c r="T378" s="631" t="s">
        <v>519</v>
      </c>
      <c r="U378" s="631">
        <v>2022</v>
      </c>
      <c r="V378" s="631">
        <v>2023</v>
      </c>
      <c r="W378" s="631">
        <v>2024</v>
      </c>
      <c r="X378" s="3"/>
    </row>
    <row r="379" spans="1:26" s="426" customFormat="1">
      <c r="A379" s="423" t="s">
        <v>383</v>
      </c>
      <c r="B379" s="424" t="s">
        <v>384</v>
      </c>
      <c r="C379" s="425" t="s">
        <v>611</v>
      </c>
      <c r="D379" s="415">
        <v>3</v>
      </c>
      <c r="E379" s="421"/>
      <c r="F379" s="421"/>
      <c r="G379" s="421"/>
      <c r="H379" s="421"/>
      <c r="I379" s="421"/>
      <c r="S379" s="3"/>
      <c r="T379" s="674" t="b">
        <f>ROUND('T2 NSA'!C12,$D$379)=ROUND('T1 NSA'!M61,$D$379)</f>
        <v>1</v>
      </c>
      <c r="U379" s="675" t="b">
        <f>ROUND('T2 NSA'!D12,$D$379)=ROUND('T1 NSA'!N61,$D$379)</f>
        <v>1</v>
      </c>
      <c r="V379" s="675" t="b">
        <f>ROUND('T2 NSA'!E12,$D$379)=ROUND('T1 NSA'!O61,$D$379)</f>
        <v>1</v>
      </c>
      <c r="W379" s="676" t="b">
        <f>ROUND('T2 NSA'!F12,$D$379)=ROUND('T1 NSA'!P61,$D$379)</f>
        <v>1</v>
      </c>
      <c r="X379" s="3"/>
    </row>
    <row r="380" spans="1:26" s="429" customFormat="1" outlineLevel="1">
      <c r="A380" s="423"/>
      <c r="B380" s="424"/>
      <c r="C380" s="427" t="s">
        <v>386</v>
      </c>
      <c r="D380" s="428"/>
      <c r="E380" s="421"/>
      <c r="F380" s="421"/>
      <c r="G380" s="421"/>
      <c r="H380" s="421"/>
      <c r="I380" s="421"/>
      <c r="S380" s="3"/>
      <c r="T380" s="677">
        <f>ROUND('T2 NSA'!C12,$D$379)</f>
        <v>7712.2250000000004</v>
      </c>
      <c r="U380" s="678">
        <f>ROUND('T2 NSA'!D12,$D$379)</f>
        <v>3933.94</v>
      </c>
      <c r="V380" s="678">
        <f>ROUND('T2 NSA'!E12,$D$379)</f>
        <v>3953.34</v>
      </c>
      <c r="W380" s="679">
        <f>ROUND('T2 NSA'!F12,$D$379)</f>
        <v>3963.3159999999998</v>
      </c>
      <c r="X380" s="3"/>
    </row>
    <row r="381" spans="1:26" s="429" customFormat="1" outlineLevel="1">
      <c r="A381" s="423"/>
      <c r="B381" s="424"/>
      <c r="C381" s="427" t="s">
        <v>387</v>
      </c>
      <c r="D381" s="428"/>
      <c r="E381" s="421"/>
      <c r="F381" s="421"/>
      <c r="G381" s="421"/>
      <c r="H381" s="421"/>
      <c r="I381" s="421"/>
      <c r="S381" s="3"/>
      <c r="T381" s="677">
        <f>ROUND('T1 NSA'!M61,$D$379)</f>
        <v>7712.2250000000004</v>
      </c>
      <c r="U381" s="678">
        <f>ROUND('T1 NSA'!N61,$D$379)</f>
        <v>3933.94</v>
      </c>
      <c r="V381" s="678">
        <f>ROUND('T1 NSA'!O61,$D$379)</f>
        <v>3953.34</v>
      </c>
      <c r="W381" s="679">
        <f>ROUND('T1 NSA'!P61,$D$379)</f>
        <v>3963.3159999999998</v>
      </c>
      <c r="X381" s="3"/>
    </row>
    <row r="382" spans="1:26" s="426" customFormat="1">
      <c r="A382" s="423" t="s">
        <v>397</v>
      </c>
      <c r="B382" s="424" t="s">
        <v>398</v>
      </c>
      <c r="C382" s="425" t="s">
        <v>614</v>
      </c>
      <c r="D382" s="415">
        <v>3</v>
      </c>
      <c r="E382" s="421"/>
      <c r="F382" s="421"/>
      <c r="G382" s="421"/>
      <c r="H382" s="421"/>
      <c r="I382" s="421"/>
      <c r="S382" s="3"/>
      <c r="T382" s="674" t="b">
        <f>'T2 NSA'!C33=0</f>
        <v>1</v>
      </c>
      <c r="U382" s="675" t="b">
        <f>'T2 NSA'!D33=0</f>
        <v>1</v>
      </c>
      <c r="V382" s="675" t="b">
        <f>'T2 NSA'!E33=0</f>
        <v>1</v>
      </c>
      <c r="W382" s="676" t="b">
        <f>'T2 NSA'!F33=0</f>
        <v>1</v>
      </c>
      <c r="X382" s="3"/>
    </row>
    <row r="383" spans="1:26" s="429" customFormat="1" outlineLevel="1">
      <c r="A383" s="423"/>
      <c r="B383" s="424"/>
      <c r="C383" s="427" t="s">
        <v>574</v>
      </c>
      <c r="D383" s="428"/>
      <c r="E383" s="421"/>
      <c r="F383" s="421"/>
      <c r="G383" s="421"/>
      <c r="H383" s="421"/>
      <c r="I383" s="421"/>
      <c r="S383" s="3"/>
      <c r="T383" s="677">
        <f>'T2 NSA'!C33</f>
        <v>0</v>
      </c>
      <c r="U383" s="678">
        <f>'T2 NSA'!D33</f>
        <v>0</v>
      </c>
      <c r="V383" s="678">
        <f>'T2 NSA'!E33</f>
        <v>0</v>
      </c>
      <c r="W383" s="679">
        <f>'T2 NSA'!F33</f>
        <v>0</v>
      </c>
      <c r="X383" s="3"/>
    </row>
    <row r="384" spans="1:26" s="426" customFormat="1">
      <c r="A384" s="423" t="s">
        <v>402</v>
      </c>
      <c r="B384" s="424" t="s">
        <v>403</v>
      </c>
      <c r="C384" s="425" t="s">
        <v>615</v>
      </c>
      <c r="D384" s="415">
        <v>3</v>
      </c>
      <c r="E384" s="421"/>
      <c r="F384" s="421"/>
      <c r="G384" s="421"/>
      <c r="H384" s="421"/>
      <c r="I384" s="421"/>
      <c r="N384" s="429"/>
      <c r="O384" s="429"/>
      <c r="S384" s="3"/>
      <c r="T384" s="674" t="b">
        <f>ROUND('T2 NSA'!C38,$D$384)=ROUND('T1 NSA'!M68,$D$384)</f>
        <v>1</v>
      </c>
      <c r="U384" s="675" t="b">
        <f>ROUND('T2 NSA'!D38,$D$384)=ROUND('T1 NSA'!N68,$D$384)</f>
        <v>1</v>
      </c>
      <c r="V384" s="675" t="b">
        <f>ROUND('T2 NSA'!E38,$D$384)=ROUND('T1 NSA'!O68,$D$384)</f>
        <v>1</v>
      </c>
      <c r="W384" s="676" t="b">
        <f>ROUND('T2 NSA'!F38,$D$384)=ROUND('T1 NSA'!P68,$D$384)</f>
        <v>1</v>
      </c>
      <c r="X384" s="3"/>
    </row>
    <row r="385" spans="1:24" s="429" customFormat="1" outlineLevel="1">
      <c r="A385" s="423"/>
      <c r="B385" s="424"/>
      <c r="C385" s="427" t="s">
        <v>405</v>
      </c>
      <c r="D385" s="428"/>
      <c r="E385" s="421"/>
      <c r="F385" s="421"/>
      <c r="G385" s="421"/>
      <c r="H385" s="421"/>
      <c r="I385" s="421"/>
      <c r="S385" s="3"/>
      <c r="T385" s="677">
        <f>ROUND('T2 NSA'!C38,$D$384)</f>
        <v>943.05799999999999</v>
      </c>
      <c r="U385" s="678">
        <f>ROUND('T2 NSA'!D38,$D$384)</f>
        <v>894</v>
      </c>
      <c r="V385" s="678">
        <f>ROUND('T2 NSA'!E38,$D$384)</f>
        <v>1087</v>
      </c>
      <c r="W385" s="679">
        <f>ROUND('T2 NSA'!F38,$D$384)</f>
        <v>1167</v>
      </c>
      <c r="X385" s="3"/>
    </row>
    <row r="386" spans="1:24" s="429" customFormat="1" outlineLevel="1">
      <c r="A386" s="423"/>
      <c r="B386" s="424"/>
      <c r="C386" s="427" t="s">
        <v>406</v>
      </c>
      <c r="D386" s="428"/>
      <c r="E386" s="421"/>
      <c r="F386" s="421"/>
      <c r="G386" s="421"/>
      <c r="H386" s="421"/>
      <c r="I386" s="421"/>
      <c r="S386" s="3"/>
      <c r="T386" s="677">
        <f>ROUND('T1 NSA'!M68,$D$384)</f>
        <v>943.05799999999999</v>
      </c>
      <c r="U386" s="678">
        <f>ROUND('T1 NSA'!N68,$D$384)</f>
        <v>894</v>
      </c>
      <c r="V386" s="678">
        <f>ROUND('T1 NSA'!O68,$D$384)</f>
        <v>1087</v>
      </c>
      <c r="W386" s="679">
        <f>ROUND('T1 NSA'!P68,$D$384)</f>
        <v>1167</v>
      </c>
      <c r="X386" s="3"/>
    </row>
    <row r="387" spans="1:24" s="429" customFormat="1">
      <c r="A387" s="423" t="s">
        <v>407</v>
      </c>
      <c r="B387" s="424" t="s">
        <v>408</v>
      </c>
      <c r="C387" s="425" t="s">
        <v>409</v>
      </c>
      <c r="D387" s="415"/>
      <c r="E387" s="421"/>
      <c r="F387" s="421"/>
      <c r="G387" s="421"/>
      <c r="H387" s="421"/>
      <c r="I387" s="421"/>
      <c r="J387" s="421"/>
      <c r="K387" s="421"/>
      <c r="L387" s="421"/>
      <c r="M387" s="421"/>
      <c r="N387" s="421"/>
      <c r="O387" s="421"/>
      <c r="P387" s="426"/>
      <c r="Q387" s="426"/>
      <c r="R387" s="426"/>
      <c r="S387" s="3"/>
      <c r="T387" s="674" t="b">
        <f>'T2 NSA'!C73=SUM('T2 NSA'!C69:C72)</f>
        <v>1</v>
      </c>
      <c r="U387" s="675" t="b">
        <f>'T2 NSA'!D73=SUM('T2 NSA'!D69:D72)</f>
        <v>1</v>
      </c>
      <c r="V387" s="675" t="b">
        <f>'T2 NSA'!E73=SUM('T2 NSA'!E69:E72)</f>
        <v>1</v>
      </c>
      <c r="W387" s="676" t="b">
        <f>'T2 NSA'!F73=SUM('T2 NSA'!F69:F72)</f>
        <v>1</v>
      </c>
      <c r="X387" s="3"/>
    </row>
    <row r="388" spans="1:24" s="429" customFormat="1" outlineLevel="1">
      <c r="A388" s="423"/>
      <c r="B388" s="424"/>
      <c r="C388" s="427" t="s">
        <v>410</v>
      </c>
      <c r="D388" s="428"/>
      <c r="E388" s="421"/>
      <c r="F388" s="421"/>
      <c r="G388" s="421"/>
      <c r="H388" s="421"/>
      <c r="I388" s="421"/>
      <c r="J388" s="421"/>
      <c r="K388" s="421"/>
      <c r="L388" s="421"/>
      <c r="M388" s="421"/>
      <c r="N388" s="421"/>
      <c r="O388" s="421"/>
      <c r="S388" s="3"/>
      <c r="T388" s="677">
        <f>'T2 NSA'!C73</f>
        <v>0</v>
      </c>
      <c r="U388" s="678">
        <f>'T2 NSA'!D73</f>
        <v>0</v>
      </c>
      <c r="V388" s="678">
        <f>'T2 NSA'!E73</f>
        <v>0</v>
      </c>
      <c r="W388" s="679">
        <f>'T2 NSA'!F73</f>
        <v>0</v>
      </c>
      <c r="X388" s="3"/>
    </row>
    <row r="389" spans="1:24" s="429" customFormat="1" outlineLevel="1">
      <c r="A389" s="423"/>
      <c r="B389" s="424"/>
      <c r="C389" s="417" t="s">
        <v>411</v>
      </c>
      <c r="D389" s="428"/>
      <c r="E389" s="421"/>
      <c r="F389" s="421"/>
      <c r="G389" s="421"/>
      <c r="H389" s="421"/>
      <c r="I389" s="421"/>
      <c r="J389" s="421"/>
      <c r="K389" s="421"/>
      <c r="L389" s="421"/>
      <c r="M389" s="421"/>
      <c r="N389" s="421"/>
      <c r="O389" s="421"/>
      <c r="S389" s="3"/>
      <c r="T389" s="677">
        <f>SUM('T2 NSA'!C69:C72)</f>
        <v>0</v>
      </c>
      <c r="U389" s="678">
        <f>SUM('T2 NSA'!D69:D72)</f>
        <v>0</v>
      </c>
      <c r="V389" s="678">
        <f>SUM('T2 NSA'!E69:E72)</f>
        <v>0</v>
      </c>
      <c r="W389" s="679">
        <f>SUM('T2 NSA'!F69:F72)</f>
        <v>0</v>
      </c>
      <c r="X389" s="3"/>
    </row>
    <row r="390" spans="1:24" s="426" customFormat="1">
      <c r="A390" s="423" t="s">
        <v>388</v>
      </c>
      <c r="B390" s="424" t="s">
        <v>412</v>
      </c>
      <c r="C390" s="425" t="s">
        <v>413</v>
      </c>
      <c r="D390" s="415">
        <v>3</v>
      </c>
      <c r="E390" s="421"/>
      <c r="F390" s="421"/>
      <c r="G390" s="421"/>
      <c r="H390" s="421"/>
      <c r="I390" s="421"/>
      <c r="S390" s="3"/>
      <c r="T390" s="674" t="b">
        <f>ROUND('T2 NSA'!C81,$D$390)=ROUND('T2 NSA'!C12,$D$390)</f>
        <v>1</v>
      </c>
      <c r="U390" s="675" t="b">
        <f>ROUND('T2 NSA'!D81,$D$390)=ROUND('T2 NSA'!D12,$D$390)</f>
        <v>1</v>
      </c>
      <c r="V390" s="675" t="b">
        <f>ROUND('T2 NSA'!E81,$D$390)=ROUND('T2 NSA'!E12,$D$390)</f>
        <v>1</v>
      </c>
      <c r="W390" s="676" t="b">
        <f>ROUND('T2 NSA'!F81,$D$390)=ROUND('T2 NSA'!F12,$D$390)</f>
        <v>1</v>
      </c>
      <c r="X390" s="3"/>
    </row>
    <row r="391" spans="1:24" s="429" customFormat="1" outlineLevel="1">
      <c r="A391" s="423"/>
      <c r="B391" s="424"/>
      <c r="C391" s="427" t="s">
        <v>414</v>
      </c>
      <c r="D391" s="428"/>
      <c r="E391" s="421"/>
      <c r="F391" s="421"/>
      <c r="G391" s="421"/>
      <c r="H391" s="421"/>
      <c r="I391" s="421"/>
      <c r="S391" s="3"/>
      <c r="T391" s="677">
        <f>ROUND('T2 NSA'!C81,$D$390)</f>
        <v>7712.2250000000004</v>
      </c>
      <c r="U391" s="678">
        <f>ROUND('T2 NSA'!D81,$D$390)</f>
        <v>3933.94</v>
      </c>
      <c r="V391" s="678">
        <f>ROUND('T2 NSA'!E81,$D$390)</f>
        <v>3953.34</v>
      </c>
      <c r="W391" s="679">
        <f>ROUND('T2 NSA'!F81,$D$390)</f>
        <v>3963.3159999999998</v>
      </c>
      <c r="X391" s="3"/>
    </row>
    <row r="392" spans="1:24" s="429" customFormat="1" outlineLevel="1">
      <c r="A392" s="423"/>
      <c r="B392" s="424"/>
      <c r="C392" s="427" t="s">
        <v>415</v>
      </c>
      <c r="D392" s="428"/>
      <c r="E392" s="421"/>
      <c r="F392" s="421"/>
      <c r="G392" s="421"/>
      <c r="H392" s="421"/>
      <c r="I392" s="421"/>
      <c r="S392" s="3"/>
      <c r="T392" s="677">
        <f>ROUND('T2 NSA'!C12,$D$390)</f>
        <v>7712.2250000000004</v>
      </c>
      <c r="U392" s="678">
        <f>ROUND('T2 NSA'!D12,$D$390)</f>
        <v>3933.94</v>
      </c>
      <c r="V392" s="678">
        <f>ROUND('T2 NSA'!E12,$D$390)</f>
        <v>3953.34</v>
      </c>
      <c r="W392" s="679">
        <f>ROUND('T2 NSA'!F12,$D$390)</f>
        <v>3963.3159999999998</v>
      </c>
      <c r="X392" s="3"/>
    </row>
    <row r="393" spans="1:24">
      <c r="A393" s="423" t="s">
        <v>416</v>
      </c>
      <c r="B393" s="424" t="s">
        <v>417</v>
      </c>
      <c r="C393" s="430" t="s">
        <v>418</v>
      </c>
      <c r="D393" s="415">
        <v>3</v>
      </c>
      <c r="E393" s="421"/>
      <c r="F393" s="421"/>
      <c r="G393" s="421"/>
      <c r="H393" s="421"/>
      <c r="I393" s="421"/>
      <c r="J393" s="3"/>
      <c r="K393" s="3"/>
      <c r="L393" s="3"/>
      <c r="T393" s="674" t="b">
        <f>ROUND('T2 NSA'!C82,$D$393)=ROUND('T3 NSA'!E17+'T3 NSA'!F17,$D$393)</f>
        <v>1</v>
      </c>
      <c r="U393" s="675" t="b">
        <f>ROUND('T2 NSA'!D82,$D$393)=ROUND('T3 NSA'!G17,$D$393)</f>
        <v>1</v>
      </c>
      <c r="V393" s="675" t="b">
        <f>ROUND('T2 NSA'!E82,$D$393)=ROUND('T3 NSA'!H17,$D$393)</f>
        <v>1</v>
      </c>
      <c r="W393" s="676" t="b">
        <f>ROUND('T2 NSA'!F82,$D$393)=ROUND('T3 NSA'!I17,$D$393)</f>
        <v>1</v>
      </c>
    </row>
    <row r="394" spans="1:24" outlineLevel="1">
      <c r="A394" s="424"/>
      <c r="B394" s="424"/>
      <c r="C394" s="431" t="s">
        <v>419</v>
      </c>
      <c r="D394" s="432"/>
      <c r="E394" s="421"/>
      <c r="F394" s="421"/>
      <c r="G394" s="421"/>
      <c r="H394" s="421"/>
      <c r="I394" s="421"/>
      <c r="J394" s="3"/>
      <c r="K394" s="3"/>
      <c r="L394" s="3"/>
      <c r="T394" s="677">
        <f>ROUND('T2 NSA'!C82,$D$393)</f>
        <v>-531.15</v>
      </c>
      <c r="U394" s="678">
        <f>ROUND('T2 NSA'!D82,$D$393)</f>
        <v>0</v>
      </c>
      <c r="V394" s="678">
        <f>ROUND('T2 NSA'!E82,$D$393)</f>
        <v>0</v>
      </c>
      <c r="W394" s="679">
        <f>ROUND('T2 NSA'!F82,$D$393)</f>
        <v>0</v>
      </c>
    </row>
    <row r="395" spans="1:24" outlineLevel="1">
      <c r="A395" s="424"/>
      <c r="B395" s="424"/>
      <c r="C395" s="431" t="s">
        <v>572</v>
      </c>
      <c r="D395" s="432"/>
      <c r="E395" s="421"/>
      <c r="F395" s="421"/>
      <c r="G395" s="421"/>
      <c r="H395" s="421"/>
      <c r="I395" s="421"/>
      <c r="J395" s="3"/>
      <c r="K395" s="3"/>
      <c r="L395" s="3"/>
      <c r="T395" s="677">
        <f>ROUND('T3 NSA'!E17+'T3 NSA'!F17,$D$393)</f>
        <v>-531.15</v>
      </c>
      <c r="U395" s="678">
        <f>ROUND('T3 NSA'!G17,$D$393)</f>
        <v>0</v>
      </c>
      <c r="V395" s="678">
        <f>ROUND('T3 NSA'!H17,$D$393)</f>
        <v>0</v>
      </c>
      <c r="W395" s="679">
        <f>ROUND('T3 NSA'!I17,$D$393)</f>
        <v>0</v>
      </c>
    </row>
    <row r="396" spans="1:24">
      <c r="A396" s="424" t="s">
        <v>421</v>
      </c>
      <c r="B396" s="424" t="s">
        <v>422</v>
      </c>
      <c r="C396" s="430" t="s">
        <v>423</v>
      </c>
      <c r="D396" s="415">
        <v>3</v>
      </c>
      <c r="E396" s="421"/>
      <c r="F396" s="421"/>
      <c r="G396" s="421"/>
      <c r="H396" s="421"/>
      <c r="I396" s="421"/>
      <c r="J396" s="3"/>
      <c r="K396" s="3"/>
      <c r="L396" s="3"/>
      <c r="T396" s="674" t="b">
        <f>ROUND('T2 NSA'!C83,$D$396)=ROUND('T3 NSA'!E28+'T3 NSA'!F28,$D$396)</f>
        <v>1</v>
      </c>
      <c r="U396" s="675" t="b">
        <f>ROUND('T2 NSA'!D83,$D$396)=ROUND('T3 NSA'!G28,$D$396)</f>
        <v>1</v>
      </c>
      <c r="V396" s="675" t="b">
        <f>ROUND('T2 NSA'!E83,$D$396)=ROUND('T3 NSA'!H28,$D$396)</f>
        <v>1</v>
      </c>
      <c r="W396" s="676" t="b">
        <f>ROUND('T2 NSA'!F83,$D$396)=ROUND('T3 NSA'!I28,$D$396)</f>
        <v>1</v>
      </c>
    </row>
    <row r="397" spans="1:24" outlineLevel="1">
      <c r="A397" s="424"/>
      <c r="B397" s="424"/>
      <c r="C397" s="431" t="s">
        <v>419</v>
      </c>
      <c r="D397" s="432"/>
      <c r="E397" s="421"/>
      <c r="F397" s="421"/>
      <c r="G397" s="421"/>
      <c r="H397" s="421"/>
      <c r="I397" s="421"/>
      <c r="J397" s="3"/>
      <c r="K397" s="3"/>
      <c r="L397" s="3"/>
      <c r="T397" s="677">
        <f>ROUND('T2 NSA'!C83,$D$396)</f>
        <v>0</v>
      </c>
      <c r="U397" s="678">
        <f>ROUND('T2 NSA'!D83,$D$396)</f>
        <v>0</v>
      </c>
      <c r="V397" s="678">
        <f>ROUND('T2 NSA'!E83,$D$396)</f>
        <v>0</v>
      </c>
      <c r="W397" s="679">
        <f>ROUND('T2 NSA'!F83,$D$396)</f>
        <v>0</v>
      </c>
    </row>
    <row r="398" spans="1:24" outlineLevel="1">
      <c r="A398" s="424"/>
      <c r="B398" s="424"/>
      <c r="C398" s="431" t="s">
        <v>572</v>
      </c>
      <c r="D398" s="432"/>
      <c r="E398" s="421"/>
      <c r="F398" s="421"/>
      <c r="G398" s="421"/>
      <c r="H398" s="421"/>
      <c r="I398" s="421"/>
      <c r="J398" s="3"/>
      <c r="K398" s="3"/>
      <c r="L398" s="3"/>
      <c r="T398" s="677">
        <f>ROUND('T3 NSA'!E28+'T3 NSA'!F28,$D$396)</f>
        <v>0</v>
      </c>
      <c r="U398" s="678">
        <f>ROUND('T3 NSA'!G28,$D$396)</f>
        <v>0</v>
      </c>
      <c r="V398" s="678">
        <f>ROUND('T3 NSA'!H28,$D$396)</f>
        <v>0</v>
      </c>
      <c r="W398" s="679">
        <f>ROUND('T3 NSA'!I28,$D$396)</f>
        <v>0</v>
      </c>
    </row>
    <row r="399" spans="1:24">
      <c r="A399" s="424" t="s">
        <v>424</v>
      </c>
      <c r="B399" s="424" t="s">
        <v>425</v>
      </c>
      <c r="C399" s="430" t="s">
        <v>426</v>
      </c>
      <c r="D399" s="415">
        <v>3</v>
      </c>
      <c r="E399" s="421"/>
      <c r="F399" s="421"/>
      <c r="G399" s="421"/>
      <c r="H399" s="421"/>
      <c r="I399" s="421"/>
      <c r="J399" s="3"/>
      <c r="K399" s="3"/>
      <c r="L399" s="3"/>
      <c r="T399" s="674" t="b">
        <f>ROUND('T2 NSA'!C84,$D$399)=ROUND('T3 NSA'!E35+'T3 NSA'!E42+'T3 NSA'!E49+'T3 NSA'!E56+'T3 NSA'!E63+'T3 NSA'!E70+'T3 NSA'!E75+'T3 NSA'!F35+'T3 NSA'!F42+'T3 NSA'!F49+'T3 NSA'!F56+'T3 NSA'!F63+'T3 NSA'!F70+'T3 NSA'!F75,$D$399)</f>
        <v>1</v>
      </c>
      <c r="U399" s="675" t="b">
        <f>ROUND('T2 NSA'!D84,$D$399)=ROUND('T3 NSA'!G35+'T3 NSA'!G42+'T3 NSA'!G49+'T3 NSA'!G56+'T3 NSA'!G63+'T3 NSA'!G70+'T3 NSA'!G75,$D$399)</f>
        <v>1</v>
      </c>
      <c r="V399" s="675" t="b">
        <f>ROUND('T2 NSA'!E84,$D$399)=ROUND('T3 NSA'!H35+'T3 NSA'!H42+'T3 NSA'!H49+'T3 NSA'!H56+'T3 NSA'!H63+'T3 NSA'!H70+'T3 NSA'!H75,$D$399)</f>
        <v>1</v>
      </c>
      <c r="W399" s="676" t="b">
        <f>ROUND('T2 NSA'!F84,$D$399)=ROUND('T3 NSA'!I35+'T3 NSA'!I42+'T3 NSA'!I49+'T3 NSA'!I56+'T3 NSA'!I63+'T3 NSA'!I70+'T3 NSA'!I75,$D$399)</f>
        <v>1</v>
      </c>
    </row>
    <row r="400" spans="1:24" outlineLevel="1">
      <c r="A400" s="424"/>
      <c r="B400" s="424"/>
      <c r="C400" s="431" t="s">
        <v>419</v>
      </c>
      <c r="D400" s="432"/>
      <c r="E400" s="421"/>
      <c r="F400" s="421"/>
      <c r="G400" s="421"/>
      <c r="H400" s="421"/>
      <c r="I400" s="421"/>
      <c r="J400" s="3"/>
      <c r="K400" s="3"/>
      <c r="L400" s="3"/>
      <c r="T400" s="677">
        <f>ROUND('T2 NSA'!C84,$D$399)</f>
        <v>0</v>
      </c>
      <c r="U400" s="678">
        <f>ROUND('T2 NSA'!D84,$D$399)</f>
        <v>-811.02300000000002</v>
      </c>
      <c r="V400" s="678">
        <f>ROUND('T2 NSA'!E84,$D$399)</f>
        <v>-364.423</v>
      </c>
      <c r="W400" s="679">
        <f>ROUND('T2 NSA'!F84,$D$399)</f>
        <v>-58.494999999999997</v>
      </c>
    </row>
    <row r="401" spans="1:23" outlineLevel="1">
      <c r="A401" s="424"/>
      <c r="B401" s="424"/>
      <c r="C401" s="431" t="s">
        <v>572</v>
      </c>
      <c r="D401" s="432"/>
      <c r="E401" s="421"/>
      <c r="F401" s="421"/>
      <c r="G401" s="421"/>
      <c r="H401" s="421"/>
      <c r="I401" s="421"/>
      <c r="J401" s="3"/>
      <c r="K401" s="3"/>
      <c r="L401" s="3"/>
      <c r="T401" s="677">
        <f>ROUND('T3 NSA'!E35+'T3 NSA'!E42+'T3 NSA'!E49+'T3 NSA'!E56+'T3 NSA'!E63+'T3 NSA'!E70+'T3 NSA'!E75+'T3 NSA'!F35+'T3 NSA'!F42+'T3 NSA'!F49+'T3 NSA'!F56+'T3 NSA'!F63+'T3 NSA'!F70+'T3 NSA'!F75,$D$399)</f>
        <v>0</v>
      </c>
      <c r="U401" s="678">
        <f>ROUND('T3 NSA'!G35+'T3 NSA'!G42+'T3 NSA'!G49+'T3 NSA'!G56+'T3 NSA'!G63+'T3 NSA'!G70+'T3 NSA'!G75,$D$399)</f>
        <v>-811.02300000000002</v>
      </c>
      <c r="V401" s="678">
        <f>ROUND('T3 NSA'!H35+'T3 NSA'!H42+'T3 NSA'!H49+'T3 NSA'!H56+'T3 NSA'!H63+'T3 NSA'!H70+'T3 NSA'!H75,$D$399)</f>
        <v>-364.423</v>
      </c>
      <c r="W401" s="679">
        <f>ROUND('T3 NSA'!I35+'T3 NSA'!I42+'T3 NSA'!I49+'T3 NSA'!I56+'T3 NSA'!I63+'T3 NSA'!I70+'T3 NSA'!I75,$D$399)</f>
        <v>-58.494999999999997</v>
      </c>
    </row>
    <row r="402" spans="1:23">
      <c r="A402" s="424" t="s">
        <v>427</v>
      </c>
      <c r="B402" s="424" t="s">
        <v>428</v>
      </c>
      <c r="C402" s="430" t="s">
        <v>429</v>
      </c>
      <c r="D402" s="415">
        <v>3</v>
      </c>
      <c r="E402" s="421"/>
      <c r="F402" s="421"/>
      <c r="G402" s="421"/>
      <c r="H402" s="421"/>
      <c r="I402" s="421"/>
      <c r="J402" s="3"/>
      <c r="K402" s="3"/>
      <c r="L402" s="3"/>
      <c r="T402" s="674" t="b">
        <f>ROUND('T2 NSA'!C85,$D$402)=ROUND('T3 NSA'!E86+'T3 NSA'!F86,$D$402)</f>
        <v>1</v>
      </c>
      <c r="U402" s="675" t="b">
        <f>ROUND('T2 NSA'!D85,$D$402)=ROUND('T3 NSA'!G86,$D$402)</f>
        <v>1</v>
      </c>
      <c r="V402" s="675" t="b">
        <f>ROUND('T2 NSA'!E85,$D$402)=ROUND('T3 NSA'!H86,$D$402)</f>
        <v>1</v>
      </c>
      <c r="W402" s="676" t="b">
        <f>ROUND('T2 NSA'!F85,$D$402)=ROUND('T3 NSA'!I86,$D$402)</f>
        <v>1</v>
      </c>
    </row>
    <row r="403" spans="1:23" outlineLevel="1">
      <c r="A403" s="424"/>
      <c r="B403" s="424"/>
      <c r="C403" s="431" t="s">
        <v>419</v>
      </c>
      <c r="D403" s="432"/>
      <c r="E403" s="421"/>
      <c r="F403" s="421"/>
      <c r="G403" s="421"/>
      <c r="H403" s="421"/>
      <c r="I403" s="421"/>
      <c r="J403" s="3"/>
      <c r="K403" s="3"/>
      <c r="L403" s="3"/>
      <c r="T403" s="677">
        <f>ROUND('T2 NSA'!C85,$D$402)</f>
        <v>0</v>
      </c>
      <c r="U403" s="678">
        <f>ROUND('T2 NSA'!D85,$D$402)</f>
        <v>0</v>
      </c>
      <c r="V403" s="678">
        <f>ROUND('T2 NSA'!E85,$D$402)</f>
        <v>0</v>
      </c>
      <c r="W403" s="679">
        <f>ROUND('T2 NSA'!F85,$D$402)</f>
        <v>0</v>
      </c>
    </row>
    <row r="404" spans="1:23" outlineLevel="1">
      <c r="A404" s="424"/>
      <c r="B404" s="424"/>
      <c r="C404" s="431" t="s">
        <v>572</v>
      </c>
      <c r="D404" s="432"/>
      <c r="E404" s="421"/>
      <c r="F404" s="421"/>
      <c r="G404" s="421"/>
      <c r="H404" s="421"/>
      <c r="I404" s="421"/>
      <c r="J404" s="3"/>
      <c r="K404" s="3"/>
      <c r="L404" s="3"/>
      <c r="T404" s="677">
        <f>ROUND('T3 NSA'!E86+'T3 NSA'!F86,$D$402)</f>
        <v>0</v>
      </c>
      <c r="U404" s="678">
        <f>ROUND('T3 NSA'!G86,$D$402)</f>
        <v>0</v>
      </c>
      <c r="V404" s="678">
        <f>ROUND('T3 NSA'!H86,$D$402)</f>
        <v>0</v>
      </c>
      <c r="W404" s="679">
        <f>ROUND('T3 NSA'!I86,$D$402)</f>
        <v>0</v>
      </c>
    </row>
    <row r="405" spans="1:23">
      <c r="A405" s="424" t="s">
        <v>430</v>
      </c>
      <c r="B405" s="424" t="s">
        <v>431</v>
      </c>
      <c r="C405" s="430" t="s">
        <v>432</v>
      </c>
      <c r="D405" s="415">
        <v>3</v>
      </c>
      <c r="E405" s="421"/>
      <c r="F405" s="421"/>
      <c r="G405" s="421"/>
      <c r="H405" s="421"/>
      <c r="I405" s="421"/>
      <c r="J405" s="3"/>
      <c r="K405" s="3"/>
      <c r="L405" s="3"/>
      <c r="T405" s="674" t="b">
        <f>ROUND('T2 NSA'!C86,$D$405)=ROUND('T3 NSA'!E97+'T3 NSA'!F97,$D$405)</f>
        <v>1</v>
      </c>
      <c r="U405" s="675" t="b">
        <f>ROUND('T2 NSA'!D86,$D$405)=ROUND('T3 NSA'!G97,$D$405)</f>
        <v>1</v>
      </c>
      <c r="V405" s="675" t="b">
        <f>ROUND('T2 NSA'!E86,$D$405)=ROUND('T3 NSA'!H97,$D$405)</f>
        <v>1</v>
      </c>
      <c r="W405" s="676" t="b">
        <f>ROUND('T2 NSA'!F86,$D$405)=ROUND('T3 NSA'!I97,$D$405)</f>
        <v>1</v>
      </c>
    </row>
    <row r="406" spans="1:23" outlineLevel="1">
      <c r="A406" s="424"/>
      <c r="B406" s="424"/>
      <c r="C406" s="431" t="s">
        <v>419</v>
      </c>
      <c r="D406" s="432"/>
      <c r="E406" s="421"/>
      <c r="F406" s="421"/>
      <c r="G406" s="421"/>
      <c r="H406" s="421"/>
      <c r="I406" s="421"/>
      <c r="J406" s="3"/>
      <c r="K406" s="3"/>
      <c r="L406" s="3"/>
      <c r="T406" s="677">
        <f>ROUND('T2 NSA'!C86,$D$405)</f>
        <v>0</v>
      </c>
      <c r="U406" s="678">
        <f>ROUND('T2 NSA'!D86,$D$405)</f>
        <v>0</v>
      </c>
      <c r="V406" s="678">
        <f>ROUND('T2 NSA'!E86,$D$405)</f>
        <v>0</v>
      </c>
      <c r="W406" s="679">
        <f>ROUND('T2 NSA'!F86,$D$405)</f>
        <v>0</v>
      </c>
    </row>
    <row r="407" spans="1:23" outlineLevel="1">
      <c r="A407" s="424"/>
      <c r="B407" s="424"/>
      <c r="C407" s="431" t="s">
        <v>572</v>
      </c>
      <c r="D407" s="432"/>
      <c r="E407" s="421"/>
      <c r="F407" s="421"/>
      <c r="G407" s="421"/>
      <c r="H407" s="421"/>
      <c r="I407" s="421"/>
      <c r="J407" s="3"/>
      <c r="K407" s="3"/>
      <c r="L407" s="3"/>
      <c r="T407" s="677">
        <f>ROUND('T3 NSA'!E97+'T3 NSA'!F97,$D$405)</f>
        <v>0</v>
      </c>
      <c r="U407" s="678">
        <f>ROUND('T3 NSA'!G97,$D$405)</f>
        <v>0</v>
      </c>
      <c r="V407" s="678">
        <f>ROUND('T3 NSA'!H97,$D$405)</f>
        <v>0</v>
      </c>
      <c r="W407" s="679">
        <f>ROUND('T3 NSA'!I97,$D$405)</f>
        <v>0</v>
      </c>
    </row>
    <row r="408" spans="1:23">
      <c r="A408" s="424" t="s">
        <v>433</v>
      </c>
      <c r="B408" s="424" t="s">
        <v>434</v>
      </c>
      <c r="C408" s="430" t="s">
        <v>435</v>
      </c>
      <c r="D408" s="415">
        <v>3</v>
      </c>
      <c r="E408" s="421"/>
      <c r="F408" s="421"/>
      <c r="G408" s="421"/>
      <c r="H408" s="421"/>
      <c r="I408" s="421"/>
      <c r="J408" s="3"/>
      <c r="K408" s="3"/>
      <c r="L408" s="3"/>
      <c r="T408" s="674" t="b">
        <f>ROUND('T2 NSA'!C87,$D$408)=ROUND('T3 NSA'!E114+'T3 NSA'!F114,$D$408)</f>
        <v>1</v>
      </c>
      <c r="U408" s="675" t="b">
        <f>ROUND('T2 NSA'!D87,$D$408)=ROUND('T3 NSA'!G114,$D$408)</f>
        <v>1</v>
      </c>
      <c r="V408" s="675" t="b">
        <f>ROUND('T2 NSA'!E87,$D$408)=ROUND('T3 NSA'!H114,$D$408)</f>
        <v>1</v>
      </c>
      <c r="W408" s="676" t="b">
        <f>ROUND('T2 NSA'!F87,$D$408)=ROUND('T3 NSA'!I114,$D$408)</f>
        <v>1</v>
      </c>
    </row>
    <row r="409" spans="1:23" outlineLevel="1">
      <c r="A409" s="424"/>
      <c r="B409" s="424"/>
      <c r="C409" s="431" t="s">
        <v>419</v>
      </c>
      <c r="D409" s="432"/>
      <c r="E409" s="421"/>
      <c r="F409" s="421"/>
      <c r="G409" s="421"/>
      <c r="H409" s="421"/>
      <c r="I409" s="421"/>
      <c r="J409" s="3"/>
      <c r="K409" s="3"/>
      <c r="L409" s="3"/>
      <c r="T409" s="677">
        <f>ROUND('T2 NSA'!C87,$D$408)</f>
        <v>-1317.38</v>
      </c>
      <c r="U409" s="678">
        <f>ROUND('T2 NSA'!D87,$D$408)</f>
        <v>-433.49400000000003</v>
      </c>
      <c r="V409" s="678">
        <f>ROUND('T2 NSA'!E87,$D$408)</f>
        <v>-665.63099999999997</v>
      </c>
      <c r="W409" s="679">
        <f>ROUND('T2 NSA'!F87,$D$408)</f>
        <v>890.87300000000005</v>
      </c>
    </row>
    <row r="410" spans="1:23" outlineLevel="1">
      <c r="A410" s="424"/>
      <c r="B410" s="424"/>
      <c r="C410" s="431" t="s">
        <v>572</v>
      </c>
      <c r="D410" s="432"/>
      <c r="E410" s="421"/>
      <c r="F410" s="421"/>
      <c r="G410" s="421"/>
      <c r="H410" s="421"/>
      <c r="I410" s="421"/>
      <c r="J410" s="3"/>
      <c r="K410" s="3"/>
      <c r="L410" s="3"/>
      <c r="T410" s="677">
        <f>ROUND('T3 NSA'!E114+'T3 NSA'!F114,$D$408)</f>
        <v>-1317.38</v>
      </c>
      <c r="U410" s="678">
        <f>ROUND('T3 NSA'!G114,$D$408)</f>
        <v>-433.49400000000003</v>
      </c>
      <c r="V410" s="678">
        <f>ROUND('T3 NSA'!H114,$D$408)</f>
        <v>-665.63099999999997</v>
      </c>
      <c r="W410" s="679">
        <f>ROUND('T3 NSA'!I114,$D$408)</f>
        <v>890.87300000000005</v>
      </c>
    </row>
    <row r="411" spans="1:23">
      <c r="A411" s="424" t="s">
        <v>436</v>
      </c>
      <c r="B411" s="424" t="s">
        <v>437</v>
      </c>
      <c r="C411" s="430" t="s">
        <v>438</v>
      </c>
      <c r="D411" s="415">
        <v>3</v>
      </c>
      <c r="E411" s="421"/>
      <c r="F411" s="421"/>
      <c r="G411" s="421"/>
      <c r="H411" s="421"/>
      <c r="I411" s="421"/>
      <c r="J411" s="3"/>
      <c r="K411" s="3"/>
      <c r="L411" s="3"/>
      <c r="T411" s="674" t="b">
        <f>ROUND('T2 NSA'!C88,$D$411)=ROUND('T3 NSA'!E125+'T3 NSA'!E136+'T3 NSA'!E147+'T3 NSA'!E158+'T3 NSA'!F125+'T3 NSA'!F136+'T3 NSA'!F147+'T3 NSA'!F158,$D$411)</f>
        <v>1</v>
      </c>
      <c r="U411" s="675" t="b">
        <f>ROUND('T2 NSA'!D88,$D$411)=ROUND('T3 NSA'!G125+'T3 NSA'!G136+'T3 NSA'!G147+'T3 NSA'!G158,$D$411)</f>
        <v>1</v>
      </c>
      <c r="V411" s="675" t="b">
        <f>ROUND('T2 NSA'!E88,$D$411)=ROUND('T3 NSA'!H125+'T3 NSA'!H136+'T3 NSA'!H147+'T3 NSA'!H158,$D$411)</f>
        <v>1</v>
      </c>
      <c r="W411" s="676" t="b">
        <f>ROUND('T2 NSA'!F88,$D$411)=ROUND('T3 NSA'!I125+'T3 NSA'!I136+'T3 NSA'!I147+'T3 NSA'!I158,$D$411)</f>
        <v>1</v>
      </c>
    </row>
    <row r="412" spans="1:23" outlineLevel="1">
      <c r="A412" s="424"/>
      <c r="B412" s="424"/>
      <c r="C412" s="431" t="s">
        <v>419</v>
      </c>
      <c r="D412" s="432"/>
      <c r="E412" s="421"/>
      <c r="F412" s="421"/>
      <c r="G412" s="421"/>
      <c r="H412" s="421"/>
      <c r="I412" s="421"/>
      <c r="J412" s="3"/>
      <c r="K412" s="3"/>
      <c r="L412" s="3"/>
      <c r="T412" s="677">
        <f>ROUND('T2 NSA'!C88,$D$411)</f>
        <v>0</v>
      </c>
      <c r="U412" s="678">
        <f>ROUND('T2 NSA'!D88,$D$411)</f>
        <v>0</v>
      </c>
      <c r="V412" s="678">
        <f>ROUND('T2 NSA'!E88,$D$411)</f>
        <v>0</v>
      </c>
      <c r="W412" s="679">
        <f>ROUND('T2 NSA'!F88,$D$411)</f>
        <v>0</v>
      </c>
    </row>
    <row r="413" spans="1:23" outlineLevel="1">
      <c r="A413" s="424"/>
      <c r="B413" s="424"/>
      <c r="C413" s="431" t="s">
        <v>572</v>
      </c>
      <c r="D413" s="432"/>
      <c r="E413" s="421"/>
      <c r="F413" s="421"/>
      <c r="G413" s="421"/>
      <c r="H413" s="421"/>
      <c r="I413" s="421"/>
      <c r="J413" s="3"/>
      <c r="K413" s="3"/>
      <c r="L413" s="3"/>
      <c r="T413" s="677">
        <f>ROUND('T3 NSA'!E125+'T3 NSA'!E136+'T3 NSA'!E147+'T3 NSA'!E158+'T3 NSA'!F125+'T3 NSA'!F136+'T3 NSA'!F147+'T3 NSA'!F158,$D$411)</f>
        <v>0</v>
      </c>
      <c r="U413" s="678">
        <f>ROUND('T3 NSA'!G125+'T3 NSA'!G136+'T3 NSA'!G147+'T3 NSA'!G158,$D$411)</f>
        <v>0</v>
      </c>
      <c r="V413" s="678">
        <f>ROUND('T3 NSA'!H125+'T3 NSA'!H136+'T3 NSA'!H147+'T3 NSA'!H158,$D$411)</f>
        <v>0</v>
      </c>
      <c r="W413" s="679">
        <f>ROUND('T3 NSA'!I125+'T3 NSA'!I136+'T3 NSA'!I147+'T3 NSA'!I158,$D$411)</f>
        <v>0</v>
      </c>
    </row>
    <row r="414" spans="1:23">
      <c r="A414" s="424" t="s">
        <v>439</v>
      </c>
      <c r="B414" s="424" t="s">
        <v>440</v>
      </c>
      <c r="C414" s="430" t="s">
        <v>441</v>
      </c>
      <c r="D414" s="415">
        <v>3</v>
      </c>
      <c r="E414" s="421"/>
      <c r="F414" s="421"/>
      <c r="G414" s="421"/>
      <c r="H414" s="421"/>
      <c r="I414" s="421"/>
      <c r="J414" s="3"/>
      <c r="K414" s="3"/>
      <c r="L414" s="3"/>
      <c r="T414" s="674" t="b">
        <f>ROUND('T2 NSA'!C89,$D$414)=ROUND('T3 NSA'!E172+'T3 NSA'!F172,$D$414)</f>
        <v>1</v>
      </c>
      <c r="U414" s="675" t="b">
        <f>ROUND('T2 NSA'!D89,$D$414)=ROUND('T3 NSA'!G172,$D$414)</f>
        <v>1</v>
      </c>
      <c r="V414" s="675" t="b">
        <f>ROUND('T2 NSA'!E89,$D$414)=ROUND('T3 NSA'!H172,$D$414)</f>
        <v>1</v>
      </c>
      <c r="W414" s="676" t="b">
        <f>ROUND('T2 NSA'!F89,$D$414)=ROUND('T3 NSA'!I172,$D$414)</f>
        <v>1</v>
      </c>
    </row>
    <row r="415" spans="1:23" outlineLevel="1">
      <c r="A415" s="424"/>
      <c r="B415" s="424"/>
      <c r="C415" s="431" t="s">
        <v>419</v>
      </c>
      <c r="D415" s="432"/>
      <c r="E415" s="421"/>
      <c r="F415" s="421"/>
      <c r="G415" s="421"/>
      <c r="H415" s="421"/>
      <c r="I415" s="421"/>
      <c r="J415" s="3"/>
      <c r="K415" s="3"/>
      <c r="L415" s="3"/>
      <c r="T415" s="677">
        <f>ROUND('T2 NSA'!C89,$D$414)</f>
        <v>0</v>
      </c>
      <c r="U415" s="678">
        <f>ROUND('T2 NSA'!D89,$D$414)</f>
        <v>0</v>
      </c>
      <c r="V415" s="678">
        <f>ROUND('T2 NSA'!E89,$D$414)</f>
        <v>0</v>
      </c>
      <c r="W415" s="679">
        <f>ROUND('T2 NSA'!F89,$D$414)</f>
        <v>0</v>
      </c>
    </row>
    <row r="416" spans="1:23" outlineLevel="1">
      <c r="A416" s="424"/>
      <c r="B416" s="424"/>
      <c r="C416" s="431" t="s">
        <v>572</v>
      </c>
      <c r="D416" s="432"/>
      <c r="E416" s="421"/>
      <c r="F416" s="421"/>
      <c r="G416" s="421"/>
      <c r="H416" s="421"/>
      <c r="I416" s="421"/>
      <c r="J416" s="3"/>
      <c r="K416" s="3"/>
      <c r="L416" s="3"/>
      <c r="T416" s="677">
        <f>ROUND('T3 NSA'!E172+'T3 NSA'!F172,$D$414)</f>
        <v>0</v>
      </c>
      <c r="U416" s="678">
        <f>ROUND('T3 NSA'!G172,$D$414)</f>
        <v>0</v>
      </c>
      <c r="V416" s="678">
        <f>ROUND('T3 NSA'!H172,$D$414)</f>
        <v>0</v>
      </c>
      <c r="W416" s="679">
        <f>ROUND('T3 NSA'!I172,$D$414)</f>
        <v>0</v>
      </c>
    </row>
    <row r="417" spans="1:28">
      <c r="A417" s="424" t="s">
        <v>442</v>
      </c>
      <c r="B417" s="424" t="s">
        <v>443</v>
      </c>
      <c r="C417" s="430" t="s">
        <v>444</v>
      </c>
      <c r="D417" s="415">
        <v>3</v>
      </c>
      <c r="E417" s="421"/>
      <c r="F417" s="421"/>
      <c r="G417" s="421"/>
      <c r="H417" s="421"/>
      <c r="I417" s="421"/>
      <c r="J417" s="3"/>
      <c r="K417" s="3"/>
      <c r="L417" s="3"/>
      <c r="T417" s="674" t="b">
        <f>ROUND('T2 NSA'!C90,$D$417)=ROUND('T3 NSA'!E165+'T3 NSA'!F165,$D$417)</f>
        <v>1</v>
      </c>
      <c r="U417" s="675" t="b">
        <f>ROUND('T2 NSA'!D90,$D$417)=ROUND('T3 NSA'!G165,$D$417)</f>
        <v>1</v>
      </c>
      <c r="V417" s="675" t="b">
        <f>ROUND('T2 NSA'!E90,$D$417)=ROUND('T3 NSA'!H165,$D$417)</f>
        <v>1</v>
      </c>
      <c r="W417" s="676" t="b">
        <f>ROUND('T2 NSA'!F90,$D$417)=ROUND('T3 NSA'!I165,$D$417)</f>
        <v>1</v>
      </c>
    </row>
    <row r="418" spans="1:28" outlineLevel="1">
      <c r="A418" s="424"/>
      <c r="B418" s="424"/>
      <c r="C418" s="431" t="s">
        <v>419</v>
      </c>
      <c r="D418" s="432"/>
      <c r="E418" s="421"/>
      <c r="F418" s="421"/>
      <c r="G418" s="421"/>
      <c r="H418" s="421"/>
      <c r="I418" s="421"/>
      <c r="J418" s="3"/>
      <c r="K418" s="3"/>
      <c r="L418" s="3"/>
      <c r="T418" s="677">
        <f>ROUND('T2 NSA'!C90,$D$417)</f>
        <v>0</v>
      </c>
      <c r="U418" s="678">
        <f>ROUND('T2 NSA'!D90,$D$417)</f>
        <v>0</v>
      </c>
      <c r="V418" s="678">
        <f>ROUND('T2 NSA'!E90,$D$417)</f>
        <v>802.37800000000004</v>
      </c>
      <c r="W418" s="679">
        <f>ROUND('T2 NSA'!F90,$D$417)</f>
        <v>802.37800000000004</v>
      </c>
    </row>
    <row r="419" spans="1:28" outlineLevel="1">
      <c r="A419" s="424"/>
      <c r="B419" s="424"/>
      <c r="C419" s="431" t="s">
        <v>572</v>
      </c>
      <c r="D419" s="432"/>
      <c r="E419" s="421"/>
      <c r="F419" s="421"/>
      <c r="G419" s="421"/>
      <c r="H419" s="421"/>
      <c r="I419" s="421"/>
      <c r="J419" s="3"/>
      <c r="K419" s="3"/>
      <c r="L419" s="3"/>
      <c r="T419" s="677">
        <f>ROUND('T3 NSA'!E165+'T3 NSA'!F165,$D$417)</f>
        <v>0</v>
      </c>
      <c r="U419" s="678">
        <f>ROUND('T3 NSA'!G165,$D$417)</f>
        <v>0</v>
      </c>
      <c r="V419" s="678">
        <f>ROUND('T3 NSA'!H165,$D$417)</f>
        <v>802.37800000000004</v>
      </c>
      <c r="W419" s="679">
        <f>ROUND('T3 NSA'!I165,$D$417)</f>
        <v>802.37800000000004</v>
      </c>
    </row>
    <row r="420" spans="1:28" s="433" customFormat="1">
      <c r="A420" s="423" t="s">
        <v>445</v>
      </c>
      <c r="B420" s="424" t="s">
        <v>446</v>
      </c>
      <c r="C420" s="430" t="s">
        <v>447</v>
      </c>
      <c r="D420" s="415">
        <v>3</v>
      </c>
      <c r="E420" s="421"/>
      <c r="F420" s="421"/>
      <c r="G420" s="421"/>
      <c r="H420" s="421"/>
      <c r="I420" s="421"/>
      <c r="S420" s="3"/>
      <c r="T420" s="674" t="b">
        <f>ROUND(SUM('T2 NSA'!C82:C90),$D$420)=ROUND('T3 NSA'!E175+'T3 NSA'!F175,$D$420)</f>
        <v>1</v>
      </c>
      <c r="U420" s="675" t="b">
        <f>ROUND(SUM('T2 NSA'!D82:D90),$D$420)=ROUND('T3 NSA'!G175,$D$420)</f>
        <v>1</v>
      </c>
      <c r="V420" s="675" t="b">
        <f>ROUND(SUM('T2 NSA'!E82:E90),$D$420)=ROUND('T3 NSA'!H175,$D$420)</f>
        <v>1</v>
      </c>
      <c r="W420" s="676" t="b">
        <f>ROUND(SUM('T2 NSA'!F82:F90),$D$420)=ROUND('T3 NSA'!I175,$D$420)</f>
        <v>1</v>
      </c>
      <c r="X420" s="3"/>
      <c r="Z420" s="421"/>
      <c r="AA420" s="421"/>
      <c r="AB420" s="421"/>
    </row>
    <row r="421" spans="1:28" outlineLevel="1">
      <c r="A421" s="424"/>
      <c r="B421" s="424"/>
      <c r="C421" s="431" t="s">
        <v>448</v>
      </c>
      <c r="D421" s="432"/>
      <c r="E421" s="421"/>
      <c r="F421" s="421"/>
      <c r="G421" s="421"/>
      <c r="H421" s="421"/>
      <c r="I421" s="421"/>
      <c r="J421" s="3"/>
      <c r="K421" s="3"/>
      <c r="L421" s="3"/>
      <c r="T421" s="677">
        <f>ROUND(SUM('T2 NSA'!C82:C90),$D$420)</f>
        <v>-1848.53</v>
      </c>
      <c r="U421" s="678">
        <f>ROUND(SUM('T2 NSA'!D82:D90),$D$420)</f>
        <v>-1244.5170000000001</v>
      </c>
      <c r="V421" s="678">
        <f>ROUND(SUM('T2 NSA'!E82:E90),$D$420)</f>
        <v>-227.67599999999999</v>
      </c>
      <c r="W421" s="679">
        <f>ROUND(SUM('T2 NSA'!F82:F90),$D$420)</f>
        <v>1634.7560000000001</v>
      </c>
      <c r="Z421" s="421"/>
      <c r="AA421" s="421"/>
      <c r="AB421" s="421"/>
    </row>
    <row r="422" spans="1:28" outlineLevel="1">
      <c r="A422" s="424"/>
      <c r="B422" s="424"/>
      <c r="C422" s="431" t="s">
        <v>573</v>
      </c>
      <c r="D422" s="432"/>
      <c r="E422" s="421"/>
      <c r="F422" s="421"/>
      <c r="G422" s="421"/>
      <c r="H422" s="421"/>
      <c r="I422" s="421"/>
      <c r="J422" s="3"/>
      <c r="K422" s="3"/>
      <c r="L422" s="3"/>
      <c r="T422" s="677">
        <f>ROUND('T3 NSA'!E175+'T3 NSA'!F175,$D$420)</f>
        <v>-1848.53</v>
      </c>
      <c r="U422" s="678">
        <f>ROUND('T3 NSA'!G175,$D$420)</f>
        <v>-1244.5170000000001</v>
      </c>
      <c r="V422" s="678">
        <f>ROUND('T3 NSA'!H175,$D$420)</f>
        <v>-227.67599999999999</v>
      </c>
      <c r="W422" s="679">
        <f>ROUND('T3 NSA'!I175,$D$420)</f>
        <v>1634.7560000000001</v>
      </c>
      <c r="Z422" s="421"/>
      <c r="AA422" s="421"/>
      <c r="AB422" s="421"/>
    </row>
    <row r="423" spans="1:28" s="426" customFormat="1">
      <c r="A423" s="423" t="s">
        <v>449</v>
      </c>
      <c r="B423" s="424" t="s">
        <v>450</v>
      </c>
      <c r="C423" s="425" t="s">
        <v>451</v>
      </c>
      <c r="D423" s="415">
        <v>3</v>
      </c>
      <c r="E423" s="421"/>
      <c r="F423" s="421"/>
      <c r="G423" s="421"/>
      <c r="H423" s="421"/>
      <c r="I423" s="421"/>
      <c r="S423" s="3"/>
      <c r="T423" s="674" t="b">
        <f>ROUND('T2 NSA'!C91,$D$423)=ROUND(SUM('T2 NSA'!C81:C90),$D$423)</f>
        <v>1</v>
      </c>
      <c r="U423" s="675" t="b">
        <f>ROUND('T2 NSA'!D91,$D$423)=ROUND(SUM('T2 NSA'!D81:D90),$D$423)</f>
        <v>1</v>
      </c>
      <c r="V423" s="675" t="b">
        <f>ROUND('T2 NSA'!E91,$D$423)=ROUND(SUM('T2 NSA'!E81:E90),$D$423)</f>
        <v>1</v>
      </c>
      <c r="W423" s="676" t="b">
        <f>ROUND('T2 NSA'!F91,$D$423)=ROUND(SUM('T2 NSA'!F81:F90),$D$423)</f>
        <v>1</v>
      </c>
      <c r="X423" s="3"/>
    </row>
    <row r="424" spans="1:28" s="429" customFormat="1" outlineLevel="1">
      <c r="A424" s="423"/>
      <c r="B424" s="424"/>
      <c r="C424" s="427" t="s">
        <v>452</v>
      </c>
      <c r="D424" s="428"/>
      <c r="E424" s="421"/>
      <c r="F424" s="421"/>
      <c r="G424" s="421"/>
      <c r="H424" s="421"/>
      <c r="I424" s="421"/>
      <c r="S424" s="3"/>
      <c r="T424" s="677">
        <f>ROUND('T2 NSA'!C91,$D$423)</f>
        <v>5863.6949999999997</v>
      </c>
      <c r="U424" s="678">
        <f>ROUND('T2 NSA'!D91,$D$423)</f>
        <v>2689.4229999999998</v>
      </c>
      <c r="V424" s="678">
        <f>ROUND('T2 NSA'!E91,$D$423)</f>
        <v>3725.6640000000002</v>
      </c>
      <c r="W424" s="679">
        <f>ROUND('T2 NSA'!F91,$D$423)</f>
        <v>5598.0720000000001</v>
      </c>
      <c r="X424" s="3"/>
    </row>
    <row r="425" spans="1:28" s="429" customFormat="1" outlineLevel="1">
      <c r="A425" s="423"/>
      <c r="B425" s="424"/>
      <c r="C425" s="417" t="s">
        <v>453</v>
      </c>
      <c r="D425" s="428"/>
      <c r="E425" s="421"/>
      <c r="F425" s="421"/>
      <c r="G425" s="421"/>
      <c r="H425" s="421"/>
      <c r="I425" s="421"/>
      <c r="S425" s="3"/>
      <c r="T425" s="677">
        <f>ROUND(SUM('T2 NSA'!C81:C90),$D$423)</f>
        <v>5863.6949999999997</v>
      </c>
      <c r="U425" s="678">
        <f>ROUND(SUM('T2 NSA'!D81:D90),$D$423)</f>
        <v>2689.4229999999998</v>
      </c>
      <c r="V425" s="678">
        <f>ROUND(SUM('T2 NSA'!E81:E90),$D$423)</f>
        <v>3725.6640000000002</v>
      </c>
      <c r="W425" s="679">
        <f>ROUND(SUM('T2 NSA'!F81:F90),$D$423)</f>
        <v>5598.0720000000001</v>
      </c>
      <c r="X425" s="3"/>
    </row>
    <row r="426" spans="1:28" s="426" customFormat="1">
      <c r="A426" s="423" t="s">
        <v>454</v>
      </c>
      <c r="B426" s="424" t="s">
        <v>455</v>
      </c>
      <c r="C426" s="425" t="s">
        <v>456</v>
      </c>
      <c r="D426" s="415">
        <v>3</v>
      </c>
      <c r="E426" s="421"/>
      <c r="F426" s="421"/>
      <c r="G426" s="421"/>
      <c r="H426" s="421"/>
      <c r="I426" s="421"/>
      <c r="S426" s="3"/>
      <c r="T426" s="674" t="b">
        <f>ROUND('T2 NSA'!C92,$D$426)=ROUND('T2 NSA'!C38,$D$426)</f>
        <v>1</v>
      </c>
      <c r="U426" s="675" t="b">
        <f>ROUND('T2 NSA'!D92,$D$426)=ROUND('T2 NSA'!D38,$D$426)</f>
        <v>1</v>
      </c>
      <c r="V426" s="675" t="b">
        <f>ROUND('T2 NSA'!E92,$D$426)=ROUND('T2 NSA'!E38,$D$426)</f>
        <v>1</v>
      </c>
      <c r="W426" s="676" t="b">
        <f>ROUND('T2 NSA'!F92,$D$426)=ROUND('T2 NSA'!F38,$D$426)</f>
        <v>1</v>
      </c>
    </row>
    <row r="427" spans="1:28" s="429" customFormat="1" outlineLevel="1">
      <c r="A427" s="423"/>
      <c r="B427" s="424"/>
      <c r="C427" s="427" t="s">
        <v>457</v>
      </c>
      <c r="D427" s="428"/>
      <c r="E427" s="421"/>
      <c r="F427" s="421"/>
      <c r="G427" s="421"/>
      <c r="H427" s="421"/>
      <c r="I427" s="421"/>
      <c r="S427" s="3"/>
      <c r="T427" s="677">
        <f>ROUND('T2 NSA'!C92,$D$426)</f>
        <v>943.05799999999999</v>
      </c>
      <c r="U427" s="678">
        <f>ROUND('T2 NSA'!D92,$D$426)</f>
        <v>894</v>
      </c>
      <c r="V427" s="678">
        <f>ROUND('T2 NSA'!E92,$D$426)</f>
        <v>1087</v>
      </c>
      <c r="W427" s="679">
        <f>ROUND('T2 NSA'!F92,$D$426)</f>
        <v>1167</v>
      </c>
    </row>
    <row r="428" spans="1:28" s="429" customFormat="1" outlineLevel="1">
      <c r="A428" s="423"/>
      <c r="B428" s="424"/>
      <c r="C428" s="427" t="s">
        <v>458</v>
      </c>
      <c r="D428" s="428"/>
      <c r="E428" s="421"/>
      <c r="F428" s="421"/>
      <c r="G428" s="421"/>
      <c r="H428" s="421"/>
      <c r="I428" s="421"/>
      <c r="S428" s="3"/>
      <c r="T428" s="677">
        <f>ROUND('T2 NSA'!C38,$D$426)</f>
        <v>943.05799999999999</v>
      </c>
      <c r="U428" s="678">
        <f>ROUND('T2 NSA'!D38,$D$426)</f>
        <v>894</v>
      </c>
      <c r="V428" s="678">
        <f>ROUND('T2 NSA'!E38,$D$426)</f>
        <v>1087</v>
      </c>
      <c r="W428" s="679">
        <f>ROUND('T2 NSA'!F38,$D$426)</f>
        <v>1167</v>
      </c>
    </row>
    <row r="429" spans="1:28" s="426" customFormat="1">
      <c r="A429" s="423" t="s">
        <v>459</v>
      </c>
      <c r="B429" s="424" t="s">
        <v>460</v>
      </c>
      <c r="C429" s="425" t="s">
        <v>461</v>
      </c>
      <c r="D429" s="415">
        <v>2</v>
      </c>
      <c r="E429" s="421"/>
      <c r="F429" s="421"/>
      <c r="G429" s="421"/>
      <c r="H429" s="421"/>
      <c r="I429" s="421"/>
      <c r="S429" s="3"/>
      <c r="T429" s="644" t="b">
        <f>IF(OR('T2 NSA'!C92=0,'T2 NSA'!C91=0),"Missing",ROUND('T2 NSA'!C93,$D$429)=ROUND('T2 NSA'!C91/'T2 NSA'!C92,$D$429))</f>
        <v>1</v>
      </c>
      <c r="U429" s="642" t="b">
        <f>IF(OR('T2 NSA'!D92=0,'T2 NSA'!D91=0),"Missing",ROUND('T2 NSA'!D93,$D$429)=ROUND('T2 NSA'!D91/'T2 NSA'!D92,$D$429))</f>
        <v>1</v>
      </c>
      <c r="V429" s="642" t="b">
        <f>IF(OR('T2 NSA'!E92=0,'T2 NSA'!E91=0),"Missing",ROUND('T2 NSA'!E93,$D$429)=ROUND('T2 NSA'!E91/'T2 NSA'!E92,$D$429))</f>
        <v>1</v>
      </c>
      <c r="W429" s="643" t="b">
        <f>IF(OR('T2 NSA'!F92=0,'T2 NSA'!F91=0),"Missing",ROUND('T2 NSA'!F93,$D$429)=ROUND('T2 NSA'!F91/'T2 NSA'!F92,$D$429))</f>
        <v>1</v>
      </c>
      <c r="Z429" s="429"/>
    </row>
    <row r="430" spans="1:28" s="429" customFormat="1" outlineLevel="1">
      <c r="A430" s="423"/>
      <c r="B430" s="424"/>
      <c r="C430" s="427" t="s">
        <v>462</v>
      </c>
      <c r="D430" s="428"/>
      <c r="E430" s="421"/>
      <c r="F430" s="421"/>
      <c r="G430" s="421"/>
      <c r="H430" s="421"/>
      <c r="I430" s="421"/>
      <c r="S430" s="3"/>
      <c r="T430" s="683">
        <f>ROUND('T2 NSA'!C93,$D$429)</f>
        <v>6.22</v>
      </c>
      <c r="U430" s="681">
        <f>ROUND('T2 NSA'!D93,$D$429)</f>
        <v>3.01</v>
      </c>
      <c r="V430" s="681">
        <f>ROUND('T2 NSA'!E93,$D$429)</f>
        <v>3.43</v>
      </c>
      <c r="W430" s="682">
        <f>ROUND('T2 NSA'!F93,$D$429)</f>
        <v>4.8</v>
      </c>
    </row>
    <row r="431" spans="1:28" s="429" customFormat="1" outlineLevel="1">
      <c r="A431" s="423"/>
      <c r="B431" s="424"/>
      <c r="C431" s="417" t="s">
        <v>463</v>
      </c>
      <c r="D431" s="428"/>
      <c r="E431" s="421"/>
      <c r="F431" s="421"/>
      <c r="G431" s="421"/>
      <c r="H431" s="421"/>
      <c r="I431" s="421"/>
      <c r="S431" s="3"/>
      <c r="T431" s="683">
        <f>ROUND('T2 NSA'!C91/'T2 NSA'!C92,$D$429)</f>
        <v>6.22</v>
      </c>
      <c r="U431" s="681">
        <f>ROUND('T2 NSA'!D91/'T2 NSA'!D92,$D$429)</f>
        <v>3.01</v>
      </c>
      <c r="V431" s="681">
        <f>ROUND('T2 NSA'!E91/'T2 NSA'!E92,$D$429)</f>
        <v>3.43</v>
      </c>
      <c r="W431" s="682">
        <f>ROUND('T2 NSA'!F91/'T2 NSA'!F92,$D$429)</f>
        <v>4.8</v>
      </c>
    </row>
    <row r="432" spans="1:28" s="429" customFormat="1">
      <c r="A432" s="423" t="s">
        <v>575</v>
      </c>
      <c r="B432" s="424" t="s">
        <v>576</v>
      </c>
      <c r="C432" s="425" t="s">
        <v>577</v>
      </c>
      <c r="D432" s="428"/>
      <c r="E432" s="421"/>
      <c r="F432" s="421"/>
      <c r="G432" s="421"/>
      <c r="H432" s="421"/>
      <c r="I432" s="421"/>
      <c r="S432" s="3"/>
      <c r="T432" s="644" t="b">
        <f>IF('T2 NSA'!C92=0,"Missing",'T2 NSA'!C94&lt;=0)</f>
        <v>1</v>
      </c>
      <c r="U432" s="642" t="b">
        <f>IF('T2 NSA'!D92=0,"Missing",'T2 NSA'!D94&lt;=0)</f>
        <v>1</v>
      </c>
      <c r="V432" s="642" t="b">
        <f>IF('T2 NSA'!E92=0,"Missing",'T2 NSA'!E94&lt;=0)</f>
        <v>1</v>
      </c>
      <c r="W432" s="643" t="b">
        <f>IF('T2 NSA'!F92=0,"Missing",'T2 NSA'!F94&lt;=0)</f>
        <v>1</v>
      </c>
    </row>
    <row r="433" spans="1:28" s="429" customFormat="1" outlineLevel="1">
      <c r="A433" s="423"/>
      <c r="B433" s="424"/>
      <c r="C433" s="427" t="s">
        <v>578</v>
      </c>
      <c r="D433" s="428"/>
      <c r="E433" s="421"/>
      <c r="F433" s="421"/>
      <c r="G433" s="421"/>
      <c r="H433" s="421"/>
      <c r="I433" s="421"/>
      <c r="S433" s="3"/>
      <c r="T433" s="677">
        <f>'T2 NSA'!C94</f>
        <v>0</v>
      </c>
      <c r="U433" s="678">
        <f>'T2 NSA'!D94</f>
        <v>0</v>
      </c>
      <c r="V433" s="678">
        <f>'T2 NSA'!E94</f>
        <v>0</v>
      </c>
      <c r="W433" s="679">
        <f>'T2 NSA'!F94</f>
        <v>0</v>
      </c>
    </row>
    <row r="434" spans="1:28" s="426" customFormat="1">
      <c r="A434" s="423" t="s">
        <v>464</v>
      </c>
      <c r="B434" s="424" t="s">
        <v>465</v>
      </c>
      <c r="C434" s="425" t="s">
        <v>466</v>
      </c>
      <c r="D434" s="415">
        <v>2</v>
      </c>
      <c r="E434" s="421"/>
      <c r="F434" s="421"/>
      <c r="G434" s="421"/>
      <c r="H434" s="421"/>
      <c r="I434" s="421"/>
      <c r="S434" s="3"/>
      <c r="T434" s="644" t="b">
        <f>IF('T2 NSA'!C92=0,"Missing",ROUND('T2 NSA'!C96,$D$434)=ROUND('T2 NSA'!C93+'T2 NSA'!C94,$D$434))</f>
        <v>1</v>
      </c>
      <c r="U434" s="642" t="b">
        <f>IF('T2 NSA'!D92=0,"Missing",ROUND('T2 NSA'!D96,$D$434)=ROUND('T2 NSA'!D93+'T2 NSA'!D94,$D$434))</f>
        <v>1</v>
      </c>
      <c r="V434" s="642" t="b">
        <f>IF('T2 NSA'!E92=0,"Missing",ROUND('T2 NSA'!E96,$D$434)=ROUND('T2 NSA'!E93+'T2 NSA'!E94,$D$434))</f>
        <v>1</v>
      </c>
      <c r="W434" s="643" t="b">
        <f>IF('T2 NSA'!F92=0,"Missing",ROUND('T2 NSA'!F96,$D$434)=ROUND('T2 NSA'!F93+'T2 NSA'!F94,$D$434))</f>
        <v>1</v>
      </c>
      <c r="Z434" s="429"/>
    </row>
    <row r="435" spans="1:28" s="429" customFormat="1" outlineLevel="1">
      <c r="A435" s="423"/>
      <c r="B435" s="424"/>
      <c r="C435" s="427" t="s">
        <v>467</v>
      </c>
      <c r="D435" s="428"/>
      <c r="E435" s="421"/>
      <c r="F435" s="421"/>
      <c r="G435" s="421"/>
      <c r="H435" s="421"/>
      <c r="I435" s="421"/>
      <c r="S435" s="3"/>
      <c r="T435" s="683">
        <f>ROUND('T2 NSA'!C96,$D$434)</f>
        <v>6.22</v>
      </c>
      <c r="U435" s="681">
        <f>ROUND('T2 NSA'!D96,$D$434)</f>
        <v>3.01</v>
      </c>
      <c r="V435" s="681">
        <f>ROUND('T2 NSA'!E96,$D$434)</f>
        <v>3.43</v>
      </c>
      <c r="W435" s="682">
        <f>ROUND('T2 NSA'!F96,$D$434)</f>
        <v>4.8</v>
      </c>
    </row>
    <row r="436" spans="1:28" s="429" customFormat="1" outlineLevel="1">
      <c r="A436" s="423"/>
      <c r="B436" s="424"/>
      <c r="C436" s="427" t="s">
        <v>468</v>
      </c>
      <c r="D436" s="428"/>
      <c r="E436" s="421"/>
      <c r="F436" s="421"/>
      <c r="G436" s="421"/>
      <c r="H436" s="421"/>
      <c r="I436" s="421"/>
      <c r="S436" s="3"/>
      <c r="T436" s="683">
        <f>ROUND('T2 NSA'!C93+'T2 NSA'!C94,$D$434)</f>
        <v>6.22</v>
      </c>
      <c r="U436" s="681">
        <f>ROUND('T2 NSA'!D93+'T2 NSA'!D94,$D$434)</f>
        <v>3.01</v>
      </c>
      <c r="V436" s="681">
        <f>ROUND('T2 NSA'!E93+'T2 NSA'!E94,$D$434)</f>
        <v>3.43</v>
      </c>
      <c r="W436" s="682">
        <f>ROUND('T2 NSA'!F93+'T2 NSA'!F94,$D$434)</f>
        <v>4.8</v>
      </c>
    </row>
    <row r="437" spans="1:28" s="421" customFormat="1" ht="39.6" customHeight="1">
      <c r="A437" s="687" t="s">
        <v>616</v>
      </c>
      <c r="B437" s="687"/>
      <c r="C437" s="687"/>
      <c r="D437" s="608"/>
      <c r="E437" s="609"/>
      <c r="F437" s="609"/>
      <c r="G437" s="609"/>
      <c r="H437" s="609"/>
      <c r="I437" s="609"/>
      <c r="J437" s="609"/>
      <c r="K437" s="609"/>
      <c r="L437" s="609"/>
      <c r="M437" s="609"/>
      <c r="N437" s="609"/>
      <c r="O437" s="609"/>
      <c r="P437" s="609"/>
      <c r="Q437" s="609"/>
      <c r="R437" s="609"/>
      <c r="S437" s="610"/>
      <c r="T437" s="1270" t="s">
        <v>154</v>
      </c>
      <c r="U437" s="1271"/>
      <c r="V437" s="1271"/>
      <c r="W437" s="1272"/>
      <c r="X437" s="22"/>
      <c r="Y437" s="429"/>
    </row>
    <row r="438" spans="1:28" s="16" customFormat="1" ht="18.75">
      <c r="A438" s="6" t="s">
        <v>13</v>
      </c>
      <c r="B438" s="7" t="s">
        <v>14</v>
      </c>
      <c r="C438" s="8" t="s">
        <v>483</v>
      </c>
      <c r="D438" s="434"/>
      <c r="E438" s="671"/>
      <c r="F438" s="672"/>
      <c r="G438" s="672"/>
      <c r="H438" s="672"/>
      <c r="I438" s="672"/>
      <c r="J438" s="672"/>
      <c r="K438" s="672"/>
      <c r="L438" s="672"/>
      <c r="M438" s="672"/>
      <c r="N438" s="672"/>
      <c r="O438" s="672"/>
      <c r="P438" s="672"/>
      <c r="Q438" s="672"/>
      <c r="R438" s="673"/>
      <c r="S438" s="3"/>
      <c r="T438" s="631" t="s">
        <v>519</v>
      </c>
      <c r="U438" s="631">
        <v>2022</v>
      </c>
      <c r="V438" s="631">
        <v>2023</v>
      </c>
      <c r="W438" s="631">
        <v>2024</v>
      </c>
      <c r="X438" s="22"/>
      <c r="Y438" s="429"/>
      <c r="Z438" s="421"/>
      <c r="AA438" s="421"/>
      <c r="AB438" s="421"/>
    </row>
    <row r="439" spans="1:28" s="433" customFormat="1">
      <c r="A439" s="423" t="s">
        <v>445</v>
      </c>
      <c r="B439" s="424" t="s">
        <v>484</v>
      </c>
      <c r="C439" s="430" t="s">
        <v>485</v>
      </c>
      <c r="D439" s="415">
        <v>3</v>
      </c>
      <c r="E439" s="421"/>
      <c r="F439" s="421"/>
      <c r="G439" s="421"/>
      <c r="H439" s="421"/>
      <c r="I439" s="421"/>
      <c r="S439" s="3"/>
      <c r="T439" s="674" t="b">
        <f>ROUND('T2'!C78-'T2'!C76,$D$439)=ROUND(SUM('T3'!D13,'T3'!D24,'T3'!D31,'T3'!D38,'T3'!D45,'T3'!D52,'T3'!D59,'T3'!D66,'T3'!D82,'T3'!D93,'T3'!D110,'T3'!D121,'T3'!D132,'T3'!D143,'T3'!D154,'T3'!D161,'T3'!D168),$D$439)</f>
        <v>1</v>
      </c>
      <c r="U439" s="675" t="b">
        <f>ROUND('T2'!D78-'T2'!D76,$D$439)=ROUND(SUM('T3'!D14,'T3'!D25,'T3'!D32,'T3'!D39,'T3'!D46,'T3'!D53,'T3'!D60,'T3'!D67,'T3'!D83,'T3'!D94,'T3'!D111,'T3'!D122,'T3'!D133,'T3'!D144,'T3'!D155,'T3'!D162,'T3'!D169),$D$439)</f>
        <v>1</v>
      </c>
      <c r="V439" s="675" t="b">
        <f>ROUND('T2'!E78-'T2'!E76,$D$439)=ROUND(SUM('T3'!D15,'T3'!D26,'T3'!D33,'T3'!D40,'T3'!D47,'T3'!D54,'T3'!D61,'T3'!D68,'T3'!D84,'T3'!D95,'T3'!D112,'T3'!D123,'T3'!D134,'T3'!D145,'T3'!D156,'T3'!D163,'T3'!D170),$D$439)</f>
        <v>1</v>
      </c>
      <c r="W439" s="676" t="b">
        <f>ROUND('T2'!F78-'T2'!F76,$D$439)=ROUND(SUM('T3'!D16,'T3'!D27,'T3'!D34,'T3'!D41,'T3'!D48,'T3'!D55,'T3'!D62,'T3'!D69,'T3'!D85,'T3'!D96,,'T3'!D113,'T3'!D124,'T3'!D135,'T3'!D146,'T3'!D157,'T3'!D164,'T3'!D171),$D$439)</f>
        <v>1</v>
      </c>
      <c r="X439" s="22"/>
      <c r="Y439" s="429"/>
      <c r="Z439" s="421"/>
      <c r="AA439" s="421"/>
      <c r="AB439" s="421"/>
    </row>
    <row r="440" spans="1:28" outlineLevel="1">
      <c r="A440" s="424"/>
      <c r="B440" s="424"/>
      <c r="C440" s="431" t="s">
        <v>486</v>
      </c>
      <c r="D440" s="432"/>
      <c r="E440" s="421"/>
      <c r="F440" s="421"/>
      <c r="G440" s="421"/>
      <c r="H440" s="421"/>
      <c r="I440" s="421"/>
      <c r="J440" s="3"/>
      <c r="K440" s="3"/>
      <c r="L440" s="3"/>
      <c r="T440" s="662">
        <f>ROUND('T2'!C78-'T2'!C76,$D$439)</f>
        <v>22710.566999999999</v>
      </c>
      <c r="U440" s="41">
        <f>ROUND('T2'!D78-'T2'!D76,$D$439)</f>
        <v>9243.223</v>
      </c>
      <c r="V440" s="41">
        <f>ROUND('T2'!E78-'T2'!E76,$D$439)</f>
        <v>-481</v>
      </c>
      <c r="W440" s="663">
        <f>ROUND('T2'!F78-'T2'!F76,$D$439)</f>
        <v>-481</v>
      </c>
      <c r="X440" s="22"/>
      <c r="Y440" s="429"/>
      <c r="Z440" s="421"/>
      <c r="AA440" s="421"/>
      <c r="AB440" s="421"/>
    </row>
    <row r="441" spans="1:28" outlineLevel="1">
      <c r="A441" s="424"/>
      <c r="B441" s="424"/>
      <c r="C441" s="431" t="s">
        <v>487</v>
      </c>
      <c r="D441" s="432"/>
      <c r="E441" s="421"/>
      <c r="F441" s="421"/>
      <c r="G441" s="421"/>
      <c r="H441" s="421"/>
      <c r="I441" s="421"/>
      <c r="J441" s="3"/>
      <c r="K441" s="3"/>
      <c r="L441" s="3"/>
      <c r="T441" s="662">
        <f>ROUND(SUM('T3'!D13,'T3'!D24,'T3'!D31,'T3'!D38,'T3'!D45,'T3'!D52,'T3'!D59,'T3'!D66,'T3'!D82,'T3'!D93,'T3'!D110,'T3'!D121,'T3'!D132,'T3'!D143,'T3'!D154,'T3'!D161,'T3'!D168),$D$439)</f>
        <v>22710.566999999999</v>
      </c>
      <c r="U441" s="41">
        <f>ROUND(SUM('T3'!D14,'T3'!D25,'T3'!D32,'T3'!D39,'T3'!D46,'T3'!D53,'T3'!D60,'T3'!D67,'T3'!D83,'T3'!D94,'T3'!D111,'T3'!D122,'T3'!D133,'T3'!D144,'T3'!D155,'T3'!D162,'T3'!D169),$D$439)</f>
        <v>9243.223</v>
      </c>
      <c r="V441" s="41">
        <f>ROUND(SUM('T3'!D15,'T3'!D26,'T3'!D33,'T3'!D40,'T3'!D47,'T3'!D54,'T3'!D61,'T3'!D68,'T3'!D84,'T3'!D95,'T3'!D112,'T3'!D123,'T3'!D134,'T3'!D145,'T3'!D156,'T3'!D163,'T3'!D170),$D$439)</f>
        <v>-481</v>
      </c>
      <c r="W441" s="663">
        <f>ROUND(SUM('T3'!D16,'T3'!D27,'T3'!D34,'T3'!D41,'T3'!D48,'T3'!D55,'T3'!D62,'T3'!D69,'T3'!D85,'T3'!D96,'T3'!D113,'T3'!D124,'T3'!D135,'T3'!D146,'T3'!D157,'T3'!D164,'T3'!D171),$D$439)</f>
        <v>-481</v>
      </c>
      <c r="X441" s="22"/>
      <c r="Y441" s="429"/>
      <c r="Z441" s="421"/>
      <c r="AA441" s="421"/>
      <c r="AB441" s="421"/>
    </row>
    <row r="442" spans="1:28">
      <c r="A442" s="424" t="s">
        <v>416</v>
      </c>
      <c r="B442" s="424" t="s">
        <v>488</v>
      </c>
      <c r="C442" s="430" t="s">
        <v>489</v>
      </c>
      <c r="D442" s="415">
        <v>3</v>
      </c>
      <c r="E442" s="421"/>
      <c r="F442" s="421"/>
      <c r="G442" s="421"/>
      <c r="H442" s="421"/>
      <c r="I442" s="421"/>
      <c r="J442" s="3"/>
      <c r="K442" s="3"/>
      <c r="L442" s="3"/>
      <c r="T442" s="674" t="b">
        <f>ROUND('T2'!C19,$D$442)=ROUND('T3'!D13,$D$442)</f>
        <v>1</v>
      </c>
      <c r="U442" s="675" t="b">
        <f>ROUND('T2'!D19,$D$442)=ROUND('T3'!D14,$D$442)</f>
        <v>1</v>
      </c>
      <c r="V442" s="675" t="b">
        <f>ROUND('T2'!E19,$D$442)=ROUND('T3'!D15,$D$442)</f>
        <v>1</v>
      </c>
      <c r="W442" s="676" t="b">
        <f>ROUND('T2'!F19,$D$442)=ROUND('T3'!D16,$D$442)</f>
        <v>1</v>
      </c>
      <c r="X442" s="22"/>
      <c r="Y442" s="429"/>
    </row>
    <row r="443" spans="1:28" outlineLevel="1">
      <c r="A443" s="424"/>
      <c r="B443" s="424"/>
      <c r="C443" s="431" t="s">
        <v>490</v>
      </c>
      <c r="D443" s="432"/>
      <c r="E443" s="421"/>
      <c r="F443" s="421"/>
      <c r="G443" s="421"/>
      <c r="H443" s="421"/>
      <c r="I443" s="421"/>
      <c r="J443" s="3"/>
      <c r="K443" s="3"/>
      <c r="L443" s="3"/>
      <c r="T443" s="662">
        <f>ROUND('T2'!C19,$D$442)</f>
        <v>212.59899999999999</v>
      </c>
      <c r="U443" s="41">
        <f>ROUND('T2'!D19,$D$442)</f>
        <v>2350.5479999999998</v>
      </c>
      <c r="V443" s="41">
        <f>ROUND('T2'!E19,$D$442)</f>
        <v>0</v>
      </c>
      <c r="W443" s="663">
        <f>ROUND('T2'!F19,$D$442)</f>
        <v>0</v>
      </c>
      <c r="X443" s="22"/>
      <c r="Y443" s="429"/>
    </row>
    <row r="444" spans="1:28" outlineLevel="1">
      <c r="A444" s="424"/>
      <c r="B444" s="424"/>
      <c r="C444" s="431" t="s">
        <v>491</v>
      </c>
      <c r="D444" s="432"/>
      <c r="E444" s="421"/>
      <c r="F444" s="421"/>
      <c r="G444" s="421"/>
      <c r="H444" s="421"/>
      <c r="I444" s="421"/>
      <c r="J444" s="3"/>
      <c r="K444" s="3"/>
      <c r="L444" s="3"/>
      <c r="T444" s="662">
        <f>ROUND('T3'!D13,$D$442)</f>
        <v>212.59899999999999</v>
      </c>
      <c r="U444" s="41">
        <f>ROUND('T3'!D14,$D$442)</f>
        <v>2350.5479999999998</v>
      </c>
      <c r="V444" s="41">
        <f>ROUND('T3'!D15,$D$442)</f>
        <v>0</v>
      </c>
      <c r="W444" s="663">
        <f>ROUND('T3'!D16,$D$442)</f>
        <v>0</v>
      </c>
      <c r="X444" s="22"/>
      <c r="Y444" s="429"/>
    </row>
    <row r="445" spans="1:28">
      <c r="A445" s="424" t="s">
        <v>424</v>
      </c>
      <c r="B445" s="424" t="s">
        <v>492</v>
      </c>
      <c r="C445" s="430" t="s">
        <v>493</v>
      </c>
      <c r="D445" s="415">
        <v>3</v>
      </c>
      <c r="E445" s="421"/>
      <c r="F445" s="421"/>
      <c r="G445" s="421"/>
      <c r="H445" s="421"/>
      <c r="I445" s="421"/>
      <c r="J445" s="3"/>
      <c r="K445" s="3"/>
      <c r="L445" s="3"/>
      <c r="T445" s="674" t="b">
        <f>ROUND('T2'!C28,$D$445)=ROUND('T3'!D31+'T3'!D38+'T3'!D45+'T3'!D52+'T3'!D59+'T3'!D66,$D$445)</f>
        <v>1</v>
      </c>
      <c r="U445" s="675" t="b">
        <f>ROUND('T2'!D28,$D$445)=ROUND('T3'!D32+'T3'!D39+'T3'!D46+'T3'!D53+'T3'!D60+'T3'!D67,$D$445)</f>
        <v>1</v>
      </c>
      <c r="V445" s="675" t="b">
        <f>ROUND('T2'!E28,$D$445)=ROUND('T3'!D33+'T3'!D40+'T3'!D47+'T3'!D54+'T3'!D61+'T3'!D68,$D$445)</f>
        <v>1</v>
      </c>
      <c r="W445" s="676" t="b">
        <f>ROUND('T2'!F28,$D$445)=ROUND('T3'!D34+'T3'!D41+'T3'!D48+'T3'!D55+'T3'!D62+'T3'!D69,$D$445)</f>
        <v>1</v>
      </c>
      <c r="X445" s="22"/>
      <c r="Y445" s="429"/>
    </row>
    <row r="446" spans="1:28" outlineLevel="1">
      <c r="A446" s="424"/>
      <c r="B446" s="424"/>
      <c r="C446" s="431" t="s">
        <v>490</v>
      </c>
      <c r="D446" s="432"/>
      <c r="E446" s="421"/>
      <c r="F446" s="421"/>
      <c r="G446" s="421"/>
      <c r="H446" s="421"/>
      <c r="I446" s="421"/>
      <c r="J446" s="3"/>
      <c r="K446" s="3"/>
      <c r="L446" s="3"/>
      <c r="T446" s="662">
        <f>ROUND('T2'!C28,$D$445)</f>
        <v>-877.53399999999999</v>
      </c>
      <c r="U446" s="41">
        <f>ROUND('T2'!D28,$D$445)</f>
        <v>-1121.5999999999999</v>
      </c>
      <c r="V446" s="41">
        <f>ROUND('T2'!E28,$D$445)</f>
        <v>0</v>
      </c>
      <c r="W446" s="663">
        <f>ROUND('T2'!F28,$D$445)</f>
        <v>0</v>
      </c>
      <c r="X446" s="22"/>
      <c r="Y446" s="429"/>
    </row>
    <row r="447" spans="1:28" outlineLevel="1">
      <c r="A447" s="424"/>
      <c r="B447" s="424"/>
      <c r="C447" s="431" t="s">
        <v>491</v>
      </c>
      <c r="D447" s="432"/>
      <c r="E447" s="421"/>
      <c r="F447" s="421"/>
      <c r="G447" s="421"/>
      <c r="H447" s="421"/>
      <c r="I447" s="421"/>
      <c r="J447" s="3"/>
      <c r="K447" s="3"/>
      <c r="L447" s="3"/>
      <c r="T447" s="662">
        <f>ROUND('T3'!D31+'T3'!D38+'T3'!D45+'T3'!D52+'T3'!D59+'T3'!D66,$D$445)</f>
        <v>-877.53399999999999</v>
      </c>
      <c r="U447" s="41">
        <f>ROUND('T3'!D32+'T3'!D39+'T3'!D46+'T3'!D53+'T3'!D60+'T3'!D67,$D$445)</f>
        <v>-1121.5999999999999</v>
      </c>
      <c r="V447" s="41">
        <f>ROUND('T3'!D33+'T3'!D40+'T3'!D47+'T3'!D54+'T3'!D61+'T3'!D68,$D$445)</f>
        <v>0</v>
      </c>
      <c r="W447" s="663">
        <f>ROUND('T3'!D34+'T3'!D41+'T3'!D48+'T3'!D55+'T3'!D62+'T3'!D69,$D$445)</f>
        <v>0</v>
      </c>
      <c r="X447" s="22"/>
      <c r="Y447" s="429"/>
    </row>
    <row r="448" spans="1:28">
      <c r="A448" s="424" t="s">
        <v>421</v>
      </c>
      <c r="B448" s="424" t="s">
        <v>494</v>
      </c>
      <c r="C448" s="430" t="s">
        <v>495</v>
      </c>
      <c r="D448" s="415">
        <v>3</v>
      </c>
      <c r="E448" s="421"/>
      <c r="F448" s="421"/>
      <c r="G448" s="421"/>
      <c r="H448" s="421"/>
      <c r="I448" s="421"/>
      <c r="J448" s="3"/>
      <c r="K448" s="3"/>
      <c r="L448" s="3"/>
      <c r="T448" s="674" t="b">
        <f>ROUND('T2'!C41,$D$448)=ROUND('T3'!D24,$D$448)</f>
        <v>1</v>
      </c>
      <c r="U448" s="675" t="b">
        <f>ROUND('T2'!D41,$D$448)=ROUND('T3'!D25,$D$448)</f>
        <v>1</v>
      </c>
      <c r="V448" s="675" t="b">
        <f>ROUND('T2'!E41,$D$448)=ROUND('T3'!D26,$D$448)</f>
        <v>1</v>
      </c>
      <c r="W448" s="676" t="b">
        <f>ROUND('T2'!F41,$D$448)=ROUND('T3'!D27,$D$448)</f>
        <v>1</v>
      </c>
      <c r="X448" s="22"/>
      <c r="Y448" s="429"/>
    </row>
    <row r="449" spans="1:25" outlineLevel="1">
      <c r="A449" s="424"/>
      <c r="B449" s="424"/>
      <c r="C449" s="431" t="s">
        <v>490</v>
      </c>
      <c r="D449" s="432"/>
      <c r="E449" s="421"/>
      <c r="F449" s="421"/>
      <c r="G449" s="421"/>
      <c r="H449" s="421"/>
      <c r="I449" s="421"/>
      <c r="J449" s="3"/>
      <c r="K449" s="3"/>
      <c r="L449" s="3"/>
      <c r="T449" s="662">
        <f>ROUND('T2'!C41,$D$448)</f>
        <v>0</v>
      </c>
      <c r="U449" s="41">
        <f>ROUND('T2'!D41,$D$448)</f>
        <v>11200.102999999999</v>
      </c>
      <c r="V449" s="41">
        <f>ROUND('T2'!E41,$D$448)</f>
        <v>0</v>
      </c>
      <c r="W449" s="663">
        <f>ROUND('T2'!F41,$D$448)</f>
        <v>0</v>
      </c>
      <c r="X449" s="22"/>
      <c r="Y449" s="429"/>
    </row>
    <row r="450" spans="1:25" outlineLevel="1">
      <c r="A450" s="424"/>
      <c r="B450" s="424"/>
      <c r="C450" s="431" t="s">
        <v>491</v>
      </c>
      <c r="D450" s="432"/>
      <c r="E450" s="421"/>
      <c r="F450" s="421"/>
      <c r="G450" s="421"/>
      <c r="H450" s="421"/>
      <c r="I450" s="421"/>
      <c r="J450" s="3"/>
      <c r="K450" s="3"/>
      <c r="L450" s="3"/>
      <c r="T450" s="662">
        <f>ROUND('T3'!D24,$D$448)</f>
        <v>0</v>
      </c>
      <c r="U450" s="41">
        <f>ROUND('T3'!D25,$D$448)</f>
        <v>11200.102999999999</v>
      </c>
      <c r="V450" s="41">
        <f>ROUND('T3'!D26,$D$448)</f>
        <v>0</v>
      </c>
      <c r="W450" s="663">
        <f>ROUND('T3'!D27,$D$448)</f>
        <v>0</v>
      </c>
      <c r="X450" s="22"/>
      <c r="Y450" s="429"/>
    </row>
    <row r="451" spans="1:25">
      <c r="A451" s="424" t="s">
        <v>433</v>
      </c>
      <c r="B451" s="424" t="s">
        <v>496</v>
      </c>
      <c r="C451" s="430" t="s">
        <v>497</v>
      </c>
      <c r="D451" s="415">
        <v>3</v>
      </c>
      <c r="E451" s="421"/>
      <c r="F451" s="421"/>
      <c r="G451" s="421"/>
      <c r="H451" s="421"/>
      <c r="I451" s="421"/>
      <c r="J451" s="3"/>
      <c r="K451" s="3"/>
      <c r="L451" s="3"/>
      <c r="T451" s="674" t="b">
        <f>ROUND('T2'!C46,$D$451)=ROUND('T3'!D110,$D$451)</f>
        <v>1</v>
      </c>
      <c r="U451" s="675" t="b">
        <f>ROUND('T2'!D46,$D$451)=ROUND('T3'!D111,$D$451)</f>
        <v>1</v>
      </c>
      <c r="V451" s="675" t="b">
        <f>ROUND('T2'!E46,$D$451)=ROUND('T3'!D112,$D$451)</f>
        <v>1</v>
      </c>
      <c r="W451" s="676" t="b">
        <f>ROUND('T2'!F46,$D$451)=ROUND('T3'!D113,$D$451)</f>
        <v>1</v>
      </c>
      <c r="X451" s="22"/>
      <c r="Y451" s="429"/>
    </row>
    <row r="452" spans="1:25" outlineLevel="1">
      <c r="A452" s="424"/>
      <c r="B452" s="424"/>
      <c r="C452" s="431" t="s">
        <v>490</v>
      </c>
      <c r="D452" s="432"/>
      <c r="E452" s="421"/>
      <c r="F452" s="421"/>
      <c r="G452" s="421"/>
      <c r="H452" s="421"/>
      <c r="I452" s="421"/>
      <c r="J452" s="3"/>
      <c r="K452" s="3"/>
      <c r="L452" s="3"/>
      <c r="T452" s="662">
        <f>ROUND('T2'!C46,$D$451)</f>
        <v>-166.13900000000001</v>
      </c>
      <c r="U452" s="41">
        <f>ROUND('T2'!D46,$D$451)</f>
        <v>1031.588</v>
      </c>
      <c r="V452" s="41">
        <f>ROUND('T2'!E46,$D$451)</f>
        <v>0</v>
      </c>
      <c r="W452" s="663">
        <f>ROUND('T2'!F46,$D$451)</f>
        <v>0</v>
      </c>
      <c r="X452" s="22"/>
      <c r="Y452" s="429"/>
    </row>
    <row r="453" spans="1:25" outlineLevel="1">
      <c r="A453" s="424"/>
      <c r="B453" s="424"/>
      <c r="C453" s="431" t="s">
        <v>491</v>
      </c>
      <c r="D453" s="432"/>
      <c r="E453" s="421"/>
      <c r="F453" s="421"/>
      <c r="G453" s="421"/>
      <c r="H453" s="421"/>
      <c r="I453" s="421"/>
      <c r="J453" s="3"/>
      <c r="K453" s="3"/>
      <c r="L453" s="3"/>
      <c r="T453" s="662">
        <f>ROUND('T3'!D110,$D$451)</f>
        <v>-166.13900000000001</v>
      </c>
      <c r="U453" s="41">
        <f>ROUND('T3'!D111,$D$451)</f>
        <v>1031.588</v>
      </c>
      <c r="V453" s="41">
        <f>ROUND('T3'!D112,$D$451)</f>
        <v>0</v>
      </c>
      <c r="W453" s="663">
        <f>ROUND('T3'!D113,$D$451)</f>
        <v>0</v>
      </c>
      <c r="X453" s="22"/>
      <c r="Y453" s="429"/>
    </row>
    <row r="454" spans="1:25">
      <c r="A454" s="424" t="s">
        <v>427</v>
      </c>
      <c r="B454" s="424" t="s">
        <v>498</v>
      </c>
      <c r="C454" s="430" t="s">
        <v>499</v>
      </c>
      <c r="D454" s="415">
        <v>3</v>
      </c>
      <c r="E454" s="421"/>
      <c r="F454" s="421"/>
      <c r="G454" s="421"/>
      <c r="H454" s="421"/>
      <c r="I454" s="421"/>
      <c r="J454" s="3"/>
      <c r="K454" s="3"/>
      <c r="L454" s="3"/>
      <c r="T454" s="674" t="b">
        <f>ROUND('T2'!C54,$D$454)=ROUND('T3'!D82,$D$454)</f>
        <v>1</v>
      </c>
      <c r="U454" s="675" t="b">
        <f>ROUND('T2'!D54,$D$454)=ROUND('T3'!D83,$D$454)</f>
        <v>1</v>
      </c>
      <c r="V454" s="675" t="b">
        <f>ROUND('T2'!E54,$D$454)=ROUND('T3'!D84,$D$454)</f>
        <v>1</v>
      </c>
      <c r="W454" s="676" t="b">
        <f>ROUND('T2'!F54,$D$454)=ROUND('T3'!D85,$D$454)</f>
        <v>1</v>
      </c>
      <c r="X454" s="22"/>
      <c r="Y454" s="429"/>
    </row>
    <row r="455" spans="1:25" outlineLevel="1">
      <c r="A455" s="424"/>
      <c r="B455" s="424"/>
      <c r="C455" s="431" t="s">
        <v>490</v>
      </c>
      <c r="D455" s="432"/>
      <c r="E455" s="421"/>
      <c r="F455" s="421"/>
      <c r="G455" s="421"/>
      <c r="H455" s="421"/>
      <c r="I455" s="421"/>
      <c r="J455" s="3"/>
      <c r="K455" s="3"/>
      <c r="L455" s="3"/>
      <c r="T455" s="662">
        <f>ROUND('T2'!C54,$D$454)</f>
        <v>0</v>
      </c>
      <c r="U455" s="41">
        <f>ROUND('T2'!D54,$D$454)</f>
        <v>0</v>
      </c>
      <c r="V455" s="41">
        <f>ROUND('T2'!E54,$D$454)</f>
        <v>0</v>
      </c>
      <c r="W455" s="663">
        <f>ROUND('T2'!F54,$D$454)</f>
        <v>0</v>
      </c>
      <c r="X455" s="22"/>
      <c r="Y455" s="429"/>
    </row>
    <row r="456" spans="1:25" outlineLevel="1">
      <c r="A456" s="424"/>
      <c r="B456" s="424"/>
      <c r="C456" s="431" t="s">
        <v>491</v>
      </c>
      <c r="D456" s="432"/>
      <c r="E456" s="421"/>
      <c r="F456" s="421"/>
      <c r="G456" s="421"/>
      <c r="H456" s="421"/>
      <c r="I456" s="421"/>
      <c r="J456" s="3"/>
      <c r="K456" s="3"/>
      <c r="L456" s="3"/>
      <c r="T456" s="662">
        <f>ROUND('T3'!D82,$D$454)</f>
        <v>0</v>
      </c>
      <c r="U456" s="41">
        <f>ROUND('T3'!D83,$D$454)</f>
        <v>0</v>
      </c>
      <c r="V456" s="41">
        <f>ROUND('T3'!D84,$D$454)</f>
        <v>0</v>
      </c>
      <c r="W456" s="663">
        <f>ROUND('T3'!D85,$D$454)</f>
        <v>0</v>
      </c>
      <c r="X456" s="22"/>
    </row>
    <row r="457" spans="1:25">
      <c r="A457" s="424" t="s">
        <v>430</v>
      </c>
      <c r="B457" s="424" t="s">
        <v>500</v>
      </c>
      <c r="C457" s="430" t="s">
        <v>195</v>
      </c>
      <c r="D457" s="415">
        <v>3</v>
      </c>
      <c r="E457" s="421"/>
      <c r="F457" s="421"/>
      <c r="G457" s="421"/>
      <c r="H457" s="421"/>
      <c r="I457" s="421"/>
      <c r="J457" s="3"/>
      <c r="K457" s="3"/>
      <c r="L457" s="3"/>
      <c r="T457" s="674" t="b">
        <f>ROUND('T2'!C59,$D$457)=ROUND('T3'!D93,$D$457)</f>
        <v>1</v>
      </c>
      <c r="U457" s="675" t="b">
        <f>ROUND('T2'!D59,$D$457)=ROUND('T3'!D94,$D$457)</f>
        <v>1</v>
      </c>
      <c r="V457" s="675" t="b">
        <f>ROUND('T2'!E59,$D$457)=ROUND('T3'!D95,$D$457)</f>
        <v>1</v>
      </c>
      <c r="W457" s="676" t="b">
        <f>ROUND('T2'!F59,$D$457)=ROUND('T3'!D96,$D$457)</f>
        <v>1</v>
      </c>
      <c r="X457" s="22"/>
    </row>
    <row r="458" spans="1:25" outlineLevel="1">
      <c r="A458" s="424"/>
      <c r="B458" s="424"/>
      <c r="C458" s="431" t="s">
        <v>490</v>
      </c>
      <c r="D458" s="432"/>
      <c r="E458" s="421"/>
      <c r="F458" s="421"/>
      <c r="G458" s="421"/>
      <c r="H458" s="421"/>
      <c r="I458" s="421"/>
      <c r="J458" s="3"/>
      <c r="K458" s="3"/>
      <c r="L458" s="3"/>
      <c r="T458" s="662">
        <f>ROUND('T2'!C59,$D$457)</f>
        <v>0</v>
      </c>
      <c r="U458" s="41">
        <f>ROUND('T2'!D59,$D$457)</f>
        <v>0</v>
      </c>
      <c r="V458" s="41">
        <f>ROUND('T2'!E59,$D$457)</f>
        <v>0</v>
      </c>
      <c r="W458" s="663">
        <f>ROUND('T2'!F59,$D$457)</f>
        <v>0</v>
      </c>
      <c r="X458" s="22"/>
    </row>
    <row r="459" spans="1:25" outlineLevel="1">
      <c r="A459" s="424"/>
      <c r="B459" s="424"/>
      <c r="C459" s="431" t="s">
        <v>491</v>
      </c>
      <c r="D459" s="432"/>
      <c r="E459" s="421"/>
      <c r="F459" s="421"/>
      <c r="G459" s="421"/>
      <c r="H459" s="421"/>
      <c r="I459" s="421"/>
      <c r="J459" s="3"/>
      <c r="K459" s="3"/>
      <c r="L459" s="3"/>
      <c r="T459" s="662">
        <f>ROUND('T3'!D93,$D$457)</f>
        <v>0</v>
      </c>
      <c r="U459" s="41">
        <f>ROUND('T3'!D94,$D$457)</f>
        <v>0</v>
      </c>
      <c r="V459" s="41">
        <f>ROUND('T3'!D95,$D$457)</f>
        <v>0</v>
      </c>
      <c r="W459" s="663">
        <f>ROUND('T3'!D96,$D$457)</f>
        <v>0</v>
      </c>
      <c r="X459" s="22"/>
    </row>
    <row r="460" spans="1:25">
      <c r="A460" s="424" t="s">
        <v>442</v>
      </c>
      <c r="B460" s="424" t="s">
        <v>501</v>
      </c>
      <c r="C460" s="430" t="s">
        <v>502</v>
      </c>
      <c r="D460" s="415">
        <v>3</v>
      </c>
      <c r="E460" s="421"/>
      <c r="F460" s="421"/>
      <c r="G460" s="421"/>
      <c r="H460" s="421"/>
      <c r="I460" s="421"/>
      <c r="J460" s="3"/>
      <c r="K460" s="3"/>
      <c r="L460" s="3"/>
      <c r="T460" s="674" t="b">
        <f>ROUND('T2'!C63,$D$460)=ROUND('T3'!D161,$D$460)</f>
        <v>1</v>
      </c>
      <c r="U460" s="675" t="b">
        <f>ROUND('T2'!D63,$D$460)=ROUND('T3'!D162,$D$460)</f>
        <v>1</v>
      </c>
      <c r="V460" s="675" t="b">
        <f>ROUND('T2'!E63,$D$460)=ROUND('T3'!D163,$D$460)</f>
        <v>1</v>
      </c>
      <c r="W460" s="676" t="b">
        <f>ROUND('T2'!F63,$D$460)=ROUND('T3'!D164,$D$460)</f>
        <v>1</v>
      </c>
      <c r="X460" s="22"/>
    </row>
    <row r="461" spans="1:25" outlineLevel="1">
      <c r="A461" s="424"/>
      <c r="B461" s="424"/>
      <c r="C461" s="431" t="s">
        <v>490</v>
      </c>
      <c r="D461" s="432"/>
      <c r="E461" s="421"/>
      <c r="F461" s="421"/>
      <c r="G461" s="421"/>
      <c r="H461" s="421"/>
      <c r="I461" s="421"/>
      <c r="J461" s="3"/>
      <c r="K461" s="3"/>
      <c r="L461" s="3"/>
      <c r="T461" s="662">
        <f>ROUND('T2'!C63,$D$460)</f>
        <v>34276.076999999997</v>
      </c>
      <c r="U461" s="41">
        <f>ROUND('T2'!D63,$D$460)</f>
        <v>0</v>
      </c>
      <c r="V461" s="41">
        <f>ROUND('T2'!E63,$D$460)</f>
        <v>0</v>
      </c>
      <c r="W461" s="663">
        <f>ROUND('T2'!F63,$D$460)</f>
        <v>0</v>
      </c>
      <c r="X461" s="22"/>
    </row>
    <row r="462" spans="1:25" outlineLevel="1">
      <c r="A462" s="424"/>
      <c r="B462" s="424"/>
      <c r="C462" s="431" t="s">
        <v>491</v>
      </c>
      <c r="D462" s="432"/>
      <c r="E462" s="421"/>
      <c r="F462" s="421"/>
      <c r="G462" s="421"/>
      <c r="H462" s="421"/>
      <c r="I462" s="421"/>
      <c r="J462" s="3"/>
      <c r="K462" s="3"/>
      <c r="L462" s="3"/>
      <c r="T462" s="662">
        <f>ROUND('T3'!D161,$D$460)</f>
        <v>34276.076999999997</v>
      </c>
      <c r="U462" s="41">
        <f>ROUND('T3'!D162,$D$460)</f>
        <v>0</v>
      </c>
      <c r="V462" s="41">
        <f>ROUND('T3'!D163,$D$460)</f>
        <v>0</v>
      </c>
      <c r="W462" s="663">
        <f>ROUND('T3'!D164,$D$460)</f>
        <v>0</v>
      </c>
      <c r="X462" s="22"/>
    </row>
    <row r="463" spans="1:25">
      <c r="A463" s="424" t="s">
        <v>503</v>
      </c>
      <c r="B463" s="424" t="s">
        <v>504</v>
      </c>
      <c r="C463" s="430" t="s">
        <v>505</v>
      </c>
      <c r="D463" s="415">
        <v>3</v>
      </c>
      <c r="E463" s="421"/>
      <c r="F463" s="421"/>
      <c r="G463" s="421"/>
      <c r="H463" s="421"/>
      <c r="I463" s="421"/>
      <c r="J463" s="3"/>
      <c r="K463" s="3"/>
      <c r="L463" s="3"/>
      <c r="T463" s="674" t="b">
        <f>ROUND('T2'!C66,$D$463)=ROUND('T3'!D168,$D$463)</f>
        <v>1</v>
      </c>
      <c r="U463" s="675" t="b">
        <f>ROUND('T2'!D66,$D$463)=ROUND('T3'!D169,$D$463)</f>
        <v>1</v>
      </c>
      <c r="V463" s="675" t="b">
        <f>ROUND('T2'!E66,$D$463)=ROUND('T3'!D170,$D$463)</f>
        <v>1</v>
      </c>
      <c r="W463" s="676" t="b">
        <f>ROUND('T2'!F66,$D$463)=ROUND('T3'!D171,$D$463)</f>
        <v>1</v>
      </c>
      <c r="X463" s="22"/>
    </row>
    <row r="464" spans="1:25" outlineLevel="1">
      <c r="A464" s="424"/>
      <c r="B464" s="424"/>
      <c r="C464" s="431" t="s">
        <v>490</v>
      </c>
      <c r="D464" s="432"/>
      <c r="E464" s="421"/>
      <c r="F464" s="421"/>
      <c r="G464" s="421"/>
      <c r="H464" s="421"/>
      <c r="I464" s="421"/>
      <c r="J464" s="3"/>
      <c r="K464" s="3"/>
      <c r="L464" s="3"/>
      <c r="T464" s="662">
        <f>ROUND('T2'!C66,$D$463)</f>
        <v>0</v>
      </c>
      <c r="U464" s="41">
        <f>ROUND('T2'!D66,$D$463)</f>
        <v>0</v>
      </c>
      <c r="V464" s="41">
        <f>ROUND('T2'!E66,$D$463)</f>
        <v>0</v>
      </c>
      <c r="W464" s="663">
        <f>ROUND('T2'!F66,$D$463)</f>
        <v>0</v>
      </c>
      <c r="X464" s="22"/>
    </row>
    <row r="465" spans="1:28" outlineLevel="1">
      <c r="A465" s="424"/>
      <c r="B465" s="424"/>
      <c r="C465" s="431" t="s">
        <v>491</v>
      </c>
      <c r="D465" s="432"/>
      <c r="E465" s="421"/>
      <c r="F465" s="421"/>
      <c r="G465" s="421"/>
      <c r="H465" s="421"/>
      <c r="I465" s="421"/>
      <c r="J465" s="3"/>
      <c r="K465" s="3"/>
      <c r="L465" s="3"/>
      <c r="T465" s="662">
        <f>ROUND('T3'!D168,$D$463)</f>
        <v>0</v>
      </c>
      <c r="U465" s="41">
        <f>ROUND('T3'!D169,$D$463)</f>
        <v>0</v>
      </c>
      <c r="V465" s="41">
        <f>ROUND('T3'!D170,$D$463)</f>
        <v>0</v>
      </c>
      <c r="W465" s="663">
        <f>ROUND('T3'!D171,$D$463)</f>
        <v>0</v>
      </c>
      <c r="X465" s="22"/>
    </row>
    <row r="466" spans="1:28">
      <c r="A466" s="424" t="s">
        <v>506</v>
      </c>
      <c r="B466" s="424" t="s">
        <v>511</v>
      </c>
      <c r="C466" s="430" t="s">
        <v>201</v>
      </c>
      <c r="D466" s="415">
        <v>3</v>
      </c>
      <c r="E466" s="421"/>
      <c r="F466" s="421"/>
      <c r="G466" s="421"/>
      <c r="H466" s="421"/>
      <c r="I466" s="421"/>
      <c r="J466" s="3"/>
      <c r="K466" s="3"/>
      <c r="L466" s="3"/>
      <c r="T466" s="674" t="b">
        <f>ROUND('T2'!C73,$D$466)=ROUND('T3'!D121+'T3'!D132+'T3'!D143+'T3'!D154,$D$466)</f>
        <v>1</v>
      </c>
      <c r="U466" s="675" t="b">
        <f>ROUND('T2'!D73,$D$466)=ROUND('T3'!D122+'T3'!D133+'T3'!D144+'T3'!D155,$D$466)</f>
        <v>1</v>
      </c>
      <c r="V466" s="675" t="b">
        <f>ROUND('T2'!E73,$D$466)=ROUND('T3'!D123+'T3'!D134+'T3'!D145+'T3'!D156,$D$466)</f>
        <v>1</v>
      </c>
      <c r="W466" s="676" t="b">
        <f>ROUND('T2'!F73,$D$466)=ROUND('T3'!D124+'T3'!D135+'T3'!D146+'T3'!D157,$D$466)</f>
        <v>1</v>
      </c>
      <c r="X466" s="22"/>
    </row>
    <row r="467" spans="1:28" outlineLevel="1">
      <c r="A467" s="424"/>
      <c r="B467" s="424"/>
      <c r="C467" s="431" t="s">
        <v>490</v>
      </c>
      <c r="D467" s="432"/>
      <c r="E467" s="421"/>
      <c r="F467" s="421"/>
      <c r="G467" s="421"/>
      <c r="H467" s="421"/>
      <c r="I467" s="421"/>
      <c r="J467" s="3"/>
      <c r="K467" s="3"/>
      <c r="L467" s="3"/>
      <c r="T467" s="662">
        <f>ROUND('T2'!C73,$D$466)</f>
        <v>-10734.436</v>
      </c>
      <c r="U467" s="41">
        <f>ROUND('T2'!D73,$D$466)</f>
        <v>-4217.4160000000002</v>
      </c>
      <c r="V467" s="41">
        <f>ROUND('T2'!E73,$D$466)</f>
        <v>-481</v>
      </c>
      <c r="W467" s="663">
        <f>ROUND('T2'!F73,$D$466)</f>
        <v>-481</v>
      </c>
      <c r="X467" s="22"/>
    </row>
    <row r="468" spans="1:28" outlineLevel="1">
      <c r="A468" s="424"/>
      <c r="B468" s="424"/>
      <c r="C468" s="431" t="s">
        <v>491</v>
      </c>
      <c r="D468" s="432"/>
      <c r="E468" s="421"/>
      <c r="F468" s="421"/>
      <c r="G468" s="421"/>
      <c r="H468" s="421"/>
      <c r="I468" s="421"/>
      <c r="J468" s="3"/>
      <c r="K468" s="3"/>
      <c r="L468" s="3"/>
      <c r="T468" s="662">
        <f>ROUND('T3'!D121+'T3'!D132+'T3'!D143+'T3'!D154,$D$466)</f>
        <v>-10734.436</v>
      </c>
      <c r="U468" s="41">
        <f>ROUND('T3'!D122+'T3'!D133+'T3'!D144+'T3'!D155,$D$466)</f>
        <v>-4217.4160000000002</v>
      </c>
      <c r="V468" s="41">
        <f>ROUND('T3'!D123+'T3'!D134+'T3'!D145+'T3'!D156,$D$466)</f>
        <v>-481</v>
      </c>
      <c r="W468" s="663">
        <f>ROUND('T3'!D124+'T3'!D135+'T3'!D146+'T3'!D157,$D$466)</f>
        <v>-481</v>
      </c>
      <c r="X468" s="22"/>
    </row>
    <row r="469" spans="1:28">
      <c r="A469" s="424" t="s">
        <v>580</v>
      </c>
      <c r="B469" s="424" t="s">
        <v>511</v>
      </c>
      <c r="C469" s="430" t="s">
        <v>201</v>
      </c>
      <c r="D469" s="432"/>
      <c r="E469" s="421"/>
      <c r="F469" s="421"/>
      <c r="G469" s="421"/>
      <c r="H469" s="421"/>
      <c r="I469" s="421"/>
      <c r="J469" s="3"/>
      <c r="K469" s="3"/>
      <c r="L469" s="3"/>
      <c r="T469" s="674" t="b">
        <f>ROUND('T3'!E125+'T3'!E136+'T3'!E147+'T3'!E158+'T3'!F125+'T3'!F136+'T3'!F147+'T3'!F158,$D$466)&lt;=0</f>
        <v>1</v>
      </c>
      <c r="U469" s="675" t="b">
        <f>ROUND('T3'!G125+'T3'!G136+'T3'!G147+'T3'!G158,$D$466)&lt;=0</f>
        <v>1</v>
      </c>
      <c r="V469" s="675" t="b">
        <f>ROUND('T3'!H125+'T3'!H136+'T3'!H147+'T3'!H158,$D$466)&lt;=0</f>
        <v>1</v>
      </c>
      <c r="W469" s="676" t="b">
        <f>ROUND('T3'!I125+'T3'!I136+'T3'!I147+'T3'!I158,$D$466)&lt;=0</f>
        <v>1</v>
      </c>
      <c r="X469" s="22"/>
    </row>
    <row r="470" spans="1:28" outlineLevel="1">
      <c r="A470" s="424"/>
      <c r="B470" s="424"/>
      <c r="C470" s="431" t="s">
        <v>581</v>
      </c>
      <c r="D470" s="432"/>
      <c r="E470" s="421"/>
      <c r="F470" s="421"/>
      <c r="G470" s="421"/>
      <c r="H470" s="421"/>
      <c r="I470" s="421"/>
      <c r="J470" s="3"/>
      <c r="K470" s="3"/>
      <c r="L470" s="3"/>
      <c r="T470" s="662">
        <f>ROUND('T3'!E125+'T3'!E136+'T3'!E147+'T3'!E158+'T3'!F125+'T3'!F136+'T3'!F147+'T3'!F158,$D$466)</f>
        <v>-1765.8</v>
      </c>
      <c r="U470" s="41">
        <f>ROUND('T3'!G125+'T3'!G136+'T3'!G147+'T3'!G158,$D$466)</f>
        <v>-3388.2890000000002</v>
      </c>
      <c r="V470" s="41">
        <f>ROUND('T3'!H125+'T3'!H136+'T3'!H147+'T3'!H158,$D$466)</f>
        <v>-4044.9470000000001</v>
      </c>
      <c r="W470" s="663">
        <f>ROUND('T3'!I125+'T3'!I136+'T3'!I147+'T3'!I158,$D$466)</f>
        <v>-4217.4160000000002</v>
      </c>
      <c r="X470" s="22"/>
    </row>
    <row r="471" spans="1:28" s="421" customFormat="1">
      <c r="A471" s="424" t="s">
        <v>507</v>
      </c>
      <c r="B471" s="424" t="s">
        <v>508</v>
      </c>
      <c r="C471" s="425" t="s">
        <v>512</v>
      </c>
      <c r="D471" s="432"/>
      <c r="L471" s="3"/>
      <c r="M471" s="3"/>
      <c r="S471" s="3"/>
      <c r="T471" s="674" t="b">
        <f>SUM('T3'!E$13:E$16,'T3'!E$24:E$27,'T3'!E$31:E$34,'T3'!E$38:E$41,'T3'!E$45:E$48,'T3'!E$52:E$55,'T3'!E$59:E$62,'T3'!E$66:E$69,'T3'!E$82:E$85,'T3'!E$93:E$96,'T3'!E$110:E$113,'T3'!E$161:E$164)+SUM('T3'!F$13:F$16,'T3'!F$24:F$27,'T3'!F$31:F$34,'T3'!F$38:F$41,'T3'!F$45:F$48,'T3'!F$52:F$55,'T3'!F$59:F$62,'T3'!F$66:F$69,'T3'!F$82:F$85,'T3'!F$93:F$96,'T3'!F$110:F$113,'T3'!F$161:F$164)=0</f>
        <v>1</v>
      </c>
      <c r="U471" s="675" t="b">
        <f>SUM('T3'!G$13:G$16,'T3'!G$24:G$27,'T3'!G$31:G$34,'T3'!G$38:G$41,'T3'!G$45:G$48,'T3'!G$52:G$55,'T3'!G$59:G$62,'T3'!G$66:G$69,'T3'!G$82:G$85,'T3'!G$93:G$96,'T3'!G$110:G$113,'T3'!G$161:G$164)=0</f>
        <v>1</v>
      </c>
      <c r="V471" s="22"/>
      <c r="W471" s="22"/>
      <c r="X471" s="22"/>
      <c r="Y471" s="3"/>
      <c r="AA471" s="3"/>
    </row>
    <row r="472" spans="1:28" outlineLevel="1">
      <c r="A472" s="424"/>
      <c r="B472" s="424"/>
      <c r="C472" s="427" t="s">
        <v>513</v>
      </c>
      <c r="D472" s="432"/>
      <c r="J472" s="3"/>
      <c r="K472" s="3"/>
      <c r="L472" s="3"/>
      <c r="T472" s="662">
        <f>SUM('T3'!E$13:E$16,'T3'!E$24:E$27,'T3'!E$31:E$34,'T3'!E$38:E$41,'T3'!E$45:E$48,'T3'!E$52:E$55,'T3'!E$59:E$62,'T3'!E$66:E$69,'T3'!E$82:E$85,'T3'!E$93:E$96,'T3'!E$110:E$113,'T3'!E$161:E$164)+SUM('T3'!F$13:F$16,'T3'!F$24:F$27,'T3'!F$31:F$34,'T3'!F$38:F$41,'T3'!F$45:F$48,'T3'!F$52:F$55,'T3'!F$59:F$62,'T3'!F$66:F$69,'T3'!F$82:F$85,'T3'!F$93:F$96,'T3'!F$110:F$113,'T3'!F$161:F$164)</f>
        <v>0</v>
      </c>
      <c r="U472" s="41">
        <f>SUM('T3'!G$13:G$16,'T3'!G$24:G$27,'T3'!G$31:G$34,'T3'!G$38:G$41,'T3'!G$45:G$48,'T3'!G$52:G$55,'T3'!G$59:G$62,'T3'!G$66:G$69,'T3'!G$82:G$85,'T3'!G$93:G$96,'T3'!G$110:G$113,'T3'!G$161:G$164)</f>
        <v>0</v>
      </c>
      <c r="V472" s="22"/>
      <c r="W472" s="22"/>
      <c r="X472" s="22"/>
    </row>
    <row r="473" spans="1:28" s="16" customFormat="1" ht="18.75">
      <c r="A473" s="6" t="s">
        <v>13</v>
      </c>
      <c r="B473" s="7" t="s">
        <v>14</v>
      </c>
      <c r="C473" s="8" t="str">
        <f>CONCATENATE("Checks for Route Table 3 ",'T1 ANSP'!$A$5)</f>
        <v>Checks for Route Table 3 Fintraffic ANS</v>
      </c>
      <c r="D473" s="434"/>
      <c r="E473" s="671"/>
      <c r="F473" s="672"/>
      <c r="G473" s="672"/>
      <c r="H473" s="672"/>
      <c r="I473" s="672"/>
      <c r="J473" s="672"/>
      <c r="K473" s="672"/>
      <c r="L473" s="672"/>
      <c r="M473" s="672"/>
      <c r="N473" s="672"/>
      <c r="O473" s="672"/>
      <c r="P473" s="672"/>
      <c r="Q473" s="672"/>
      <c r="R473" s="673"/>
      <c r="S473" s="3"/>
      <c r="T473" s="631" t="s">
        <v>519</v>
      </c>
      <c r="U473" s="631">
        <v>2022</v>
      </c>
      <c r="V473" s="631">
        <v>2023</v>
      </c>
      <c r="W473" s="631">
        <v>2024</v>
      </c>
      <c r="X473" s="22"/>
      <c r="Y473" s="3"/>
      <c r="Z473" s="421"/>
      <c r="AA473" s="3"/>
      <c r="AB473" s="421"/>
    </row>
    <row r="474" spans="1:28" s="433" customFormat="1">
      <c r="A474" s="423" t="s">
        <v>445</v>
      </c>
      <c r="B474" s="424" t="s">
        <v>484</v>
      </c>
      <c r="C474" s="430" t="s">
        <v>485</v>
      </c>
      <c r="D474" s="415">
        <v>3</v>
      </c>
      <c r="E474" s="421"/>
      <c r="F474" s="421"/>
      <c r="G474" s="421"/>
      <c r="H474" s="421"/>
      <c r="I474" s="421"/>
      <c r="S474" s="3"/>
      <c r="T474" s="674" t="b">
        <f>ROUND('T2 ANSP'!C78-'T2 ANSP'!C76,$D$474)=ROUND(SUM('T3 ANSP'!$D$13,'T3 ANSP'!$D$24,'T3 ANSP'!$D$31,'T3 ANSP'!$D$38,'T3 ANSP'!$D$45,'T3 ANSP'!$D$52,'T3 ANSP'!$D$59,'T3 ANSP'!$D$66,'T3 ANSP'!$D$82,'T3 ANSP'!$D$93,'T3 ANSP'!$D$110,'T3 ANSP'!$D$121,'T3 ANSP'!$D$132,'T3 ANSP'!$D$143,'T3 ANSP'!$D$154,'T3 ANSP'!$D$161,'T3 ANSP'!$D$168),$D$474)</f>
        <v>1</v>
      </c>
      <c r="U474" s="675" t="b">
        <f>ROUND('T2 ANSP'!D78-'T2 ANSP'!D76,$D$474)=ROUND(SUM('T3 ANSP'!$D$14,'T3 ANSP'!$D$25,'T3 ANSP'!$D$32,'T3 ANSP'!$D$39,'T3 ANSP'!$D$46,'T3 ANSP'!$D$53,'T3 ANSP'!$D$60,'T3 ANSP'!$D$67,'T3 ANSP'!$D$83,'T3 ANSP'!$D$94,'T3 ANSP'!$D$111,'T3 ANSP'!$D$122,'T3 ANSP'!$D$133,'T3 ANSP'!$D$144,'T3 ANSP'!$D$155,'T3 ANSP'!$D$162,'T3 ANSP'!$D$169),$D$474)</f>
        <v>1</v>
      </c>
      <c r="V474" s="675" t="b">
        <f>ROUND('T2 ANSP'!E78-'T2 ANSP'!E76,$D$474)=ROUND(SUM('T3 ANSP'!$D$15,'T3 ANSP'!$D$26,'T3 ANSP'!$D$33,'T3 ANSP'!$D$40,'T3 ANSP'!$D$47,'T3 ANSP'!$D$54,'T3 ANSP'!$D$61,'T3 ANSP'!$D$68,'T3 ANSP'!$D$84,'T3 ANSP'!$D$95,'T3 ANSP'!$D$112,'T3 ANSP'!$D$123,'T3 ANSP'!$D$134,'T3 ANSP'!$D$145,'T3 ANSP'!$D$156,'T3 ANSP'!$D$163,'T3 ANSP'!$D$170),$D$474)</f>
        <v>1</v>
      </c>
      <c r="W474" s="676" t="b">
        <f>ROUND('T2 ANSP'!F78-'T2 ANSP'!F76,$D$474)=ROUND(SUM('T3 ANSP'!$D$16,'T3 ANSP'!$D$27,'T3 ANSP'!$D$34,'T3 ANSP'!$D$41,'T3 ANSP'!$D$48,'T3 ANSP'!$D$55,'T3 ANSP'!$D$62,'T3 ANSP'!$D$69,'T3 ANSP'!$D$85,'T3 ANSP'!$D$96,'T3 ANSP'!$D$113,'T3 ANSP'!$D$124,'T3 ANSP'!$D$135,'T3 ANSP'!$D$146,'T3 ANSP'!$D$157,'T3 ANSP'!$D$164,'T3 ANSP'!$D$171),$D$474)</f>
        <v>1</v>
      </c>
      <c r="X474" s="22"/>
      <c r="Y474" s="3"/>
      <c r="Z474" s="421"/>
      <c r="AA474" s="421"/>
      <c r="AB474" s="421"/>
    </row>
    <row r="475" spans="1:28" outlineLevel="1">
      <c r="A475" s="424"/>
      <c r="B475" s="424"/>
      <c r="C475" s="431" t="s">
        <v>486</v>
      </c>
      <c r="D475" s="432"/>
      <c r="E475" s="421"/>
      <c r="F475" s="421"/>
      <c r="G475" s="421"/>
      <c r="H475" s="421"/>
      <c r="I475" s="421"/>
      <c r="J475" s="3"/>
      <c r="K475" s="3"/>
      <c r="L475" s="3"/>
      <c r="T475" s="662">
        <f>ROUND('T2 ANSP'!C78-'T2 ANSP'!C76,$D$474)</f>
        <v>16779.168000000001</v>
      </c>
      <c r="U475" s="41">
        <f>ROUND('T2 ANSP'!D78-'T2 ANSP'!D76,$D$474)</f>
        <v>6976.01</v>
      </c>
      <c r="V475" s="41">
        <f>ROUND('T2 ANSP'!E78-'T2 ANSP'!E76,$D$474)</f>
        <v>-481</v>
      </c>
      <c r="W475" s="663">
        <f>ROUND('T2 ANSP'!F78-'T2 ANSP'!F76,$D$474)</f>
        <v>-481</v>
      </c>
      <c r="X475" s="22"/>
      <c r="Z475" s="421"/>
      <c r="AA475" s="421"/>
      <c r="AB475" s="421"/>
    </row>
    <row r="476" spans="1:28" outlineLevel="1">
      <c r="A476" s="424"/>
      <c r="B476" s="424"/>
      <c r="C476" s="431" t="s">
        <v>487</v>
      </c>
      <c r="D476" s="432"/>
      <c r="E476" s="421"/>
      <c r="F476" s="421"/>
      <c r="G476" s="421"/>
      <c r="H476" s="421"/>
      <c r="I476" s="421"/>
      <c r="J476" s="3"/>
      <c r="K476" s="3"/>
      <c r="L476" s="3"/>
      <c r="T476" s="662">
        <f>+ROUND(SUM('T3 ANSP'!$D$13,'T3 ANSP'!$D$24,'T3 ANSP'!$D$31,'T3 ANSP'!$D$38,'T3 ANSP'!$D$45,'T3 ANSP'!$D$52,'T3 ANSP'!$D$59,'T3 ANSP'!$D$66,'T3 ANSP'!$D$82,'T3 ANSP'!$D$93,'T3 ANSP'!$D$110,'T3 ANSP'!$D$121,'T3 ANSP'!$D$132,'T3 ANSP'!$D$143,'T3 ANSP'!$D$154,'T3 ANSP'!$D$161,'T3 ANSP'!$D$168),$D$474)</f>
        <v>16779.168000000001</v>
      </c>
      <c r="U476" s="41">
        <f>ROUND(SUM('T3 ANSP'!$D$14,'T3 ANSP'!$D$25,'T3 ANSP'!$D$32,'T3 ANSP'!$D$39,'T3 ANSP'!$D$46,'T3 ANSP'!$D$53,'T3 ANSP'!$D$60,'T3 ANSP'!$D$67,'T3 ANSP'!$D$83,'T3 ANSP'!$D$94,'T3 ANSP'!$D$111,'T3 ANSP'!$D$122,'T3 ANSP'!$D$133,'T3 ANSP'!$D$144,'T3 ANSP'!$D$155,'T3 ANSP'!$D$162,'T3 ANSP'!$D$169),$D$474)</f>
        <v>6976.01</v>
      </c>
      <c r="V476" s="41">
        <f>ROUND(SUM('T3 ANSP'!$D$15,'T3 ANSP'!$D$26,'T3 ANSP'!$D$33,'T3 ANSP'!$D$40,'T3 ANSP'!$D$47,'T3 ANSP'!$D$54,'T3 ANSP'!$D$61,'T3 ANSP'!$D$68,'T3 ANSP'!$D$84,'T3 ANSP'!$D$95,'T3 ANSP'!$D$112,'T3 ANSP'!$D$123,'T3 ANSP'!$D$134,'T3 ANSP'!$D$145,'T3 ANSP'!$D$156,'T3 ANSP'!$D$163,'T3 ANSP'!$D$170),$D$474)</f>
        <v>-481</v>
      </c>
      <c r="W476" s="663">
        <f>ROUND(SUM('T3 ANSP'!$D$16,'T3 ANSP'!$D$27,'T3 ANSP'!$D$34,'T3 ANSP'!$D$41,'T3 ANSP'!$D$48,'T3 ANSP'!$D$55,'T3 ANSP'!$D$62,'T3 ANSP'!$D$69,'T3 ANSP'!$D$85,'T3 ANSP'!$D$96,'T3 ANSP'!$D$113,'T3 ANSP'!$D$124,'T3 ANSP'!$D$135,'T3 ANSP'!$D$146,'T3 ANSP'!$D$157,'T3 ANSP'!$D$164,'T3 ANSP'!$D$171),$D$474)</f>
        <v>-481</v>
      </c>
      <c r="X476" s="22"/>
      <c r="Z476" s="421"/>
      <c r="AA476" s="421"/>
      <c r="AB476" s="421"/>
    </row>
    <row r="477" spans="1:28">
      <c r="A477" s="424" t="s">
        <v>416</v>
      </c>
      <c r="B477" s="424" t="s">
        <v>488</v>
      </c>
      <c r="C477" s="430" t="s">
        <v>489</v>
      </c>
      <c r="D477" s="415">
        <v>3</v>
      </c>
      <c r="E477" s="421"/>
      <c r="F477" s="421"/>
      <c r="G477" s="421"/>
      <c r="H477" s="421"/>
      <c r="I477" s="421"/>
      <c r="J477" s="3"/>
      <c r="K477" s="3"/>
      <c r="L477" s="3"/>
      <c r="T477" s="674" t="b">
        <f>ROUND('T2 ANSP'!C19,$D$477)=ROUND('T3 ANSP'!$D$13,$D$477)</f>
        <v>1</v>
      </c>
      <c r="U477" s="675" t="b">
        <f>ROUND('T2 ANSP'!D19,$D$477)=ROUND('T3 ANSP'!$D$14,$D$477)</f>
        <v>1</v>
      </c>
      <c r="V477" s="675" t="b">
        <f>ROUND('T2 ANSP'!E19,$D$477)=ROUND('T3 ANSP'!$D$15,$D$477)</f>
        <v>1</v>
      </c>
      <c r="W477" s="676" t="b">
        <f>ROUND('T2 ANSP'!F19,$D$477)=ROUND('T3 ANSP'!$D$16,$D$477)</f>
        <v>1</v>
      </c>
      <c r="X477" s="22"/>
    </row>
    <row r="478" spans="1:28" outlineLevel="1">
      <c r="A478" s="424"/>
      <c r="B478" s="424"/>
      <c r="C478" s="431" t="s">
        <v>490</v>
      </c>
      <c r="D478" s="432"/>
      <c r="E478" s="421"/>
      <c r="F478" s="421"/>
      <c r="G478" s="421"/>
      <c r="H478" s="421"/>
      <c r="I478" s="421"/>
      <c r="J478" s="3"/>
      <c r="K478" s="3"/>
      <c r="L478" s="3"/>
      <c r="T478" s="662">
        <f>ROUND('T2 ANSP'!C19,$D$477)</f>
        <v>196.791</v>
      </c>
      <c r="U478" s="41">
        <f>ROUND('T2 ANSP'!D19,$D$477)</f>
        <v>2188.114</v>
      </c>
      <c r="V478" s="41">
        <f>ROUND('T2 ANSP'!E19,$D$477)</f>
        <v>0</v>
      </c>
      <c r="W478" s="663">
        <f>ROUND('T2 ANSP'!F19,$D$477)</f>
        <v>0</v>
      </c>
      <c r="X478" s="22"/>
    </row>
    <row r="479" spans="1:28" outlineLevel="1">
      <c r="A479" s="424"/>
      <c r="B479" s="424"/>
      <c r="C479" s="431" t="s">
        <v>491</v>
      </c>
      <c r="D479" s="432"/>
      <c r="E479" s="421"/>
      <c r="F479" s="421"/>
      <c r="G479" s="421"/>
      <c r="H479" s="421"/>
      <c r="I479" s="421"/>
      <c r="J479" s="3"/>
      <c r="K479" s="3"/>
      <c r="L479" s="3"/>
      <c r="T479" s="662">
        <f>ROUND('T3 ANSP'!$D$13,$D$477)</f>
        <v>196.791</v>
      </c>
      <c r="U479" s="41">
        <f>ROUND('T3 ANSP'!$D$14,$D$477)</f>
        <v>2188.114</v>
      </c>
      <c r="V479" s="41">
        <f>ROUND('T3 ANSP'!$D$15,$D$477)</f>
        <v>0</v>
      </c>
      <c r="W479" s="663">
        <f>ROUND('T3 ANSP'!$D$16,$D$477)</f>
        <v>0</v>
      </c>
      <c r="X479" s="22"/>
    </row>
    <row r="480" spans="1:28">
      <c r="A480" s="424" t="s">
        <v>424</v>
      </c>
      <c r="B480" s="424" t="s">
        <v>492</v>
      </c>
      <c r="C480" s="430" t="s">
        <v>493</v>
      </c>
      <c r="D480" s="415">
        <v>3</v>
      </c>
      <c r="E480" s="421"/>
      <c r="F480" s="421"/>
      <c r="G480" s="421"/>
      <c r="H480" s="421"/>
      <c r="I480" s="421"/>
      <c r="J480" s="3"/>
      <c r="K480" s="3"/>
      <c r="L480" s="3"/>
      <c r="T480" s="674" t="b">
        <f>ROUND('T2 ANSP'!C28,$D$480)=ROUND('T3 ANSP'!$D$31+'T3 ANSP'!$D$38+'T3 ANSP'!$D$45+'T3 ANSP'!$D$52+'T3 ANSP'!$D$59+'T3 ANSP'!$D$66,$D$480)</f>
        <v>1</v>
      </c>
      <c r="U480" s="675" t="b">
        <f>ROUND('T2 ANSP'!D28,$D$480)=ROUND('T3 ANSP'!$D$32+'T3 ANSP'!$D$39+'T3 ANSP'!$D$46+'T3 ANSP'!$D$53+'T3 ANSP'!$D$60+'T3 ANSP'!$D$67,$D$480)</f>
        <v>1</v>
      </c>
      <c r="V480" s="675" t="b">
        <f>ROUND('T2 ANSP'!E28,$D$480)=ROUND('T3 ANSP'!$D$33+'T3 ANSP'!$D$40+'T3 ANSP'!$D$47+'T3 ANSP'!$D$54+'T3 ANSP'!$D$61+'T3 ANSP'!$D$68,$D$480)</f>
        <v>1</v>
      </c>
      <c r="W480" s="676" t="b">
        <f>ROUND('T2 ANSP'!F28,$D$480)=ROUND('T3 ANSP'!$D$34+'T3 ANSP'!$D$41+'T3 ANSP'!$D$48+'T3 ANSP'!$D$55+'T3 ANSP'!$D$62+'T3 ANSP'!$D$69,$D$480)</f>
        <v>1</v>
      </c>
      <c r="X480" s="22"/>
    </row>
    <row r="481" spans="1:24" outlineLevel="1">
      <c r="A481" s="424"/>
      <c r="B481" s="424"/>
      <c r="C481" s="431" t="s">
        <v>490</v>
      </c>
      <c r="D481" s="432"/>
      <c r="E481" s="421"/>
      <c r="F481" s="421"/>
      <c r="G481" s="421"/>
      <c r="H481" s="421"/>
      <c r="I481" s="421"/>
      <c r="J481" s="3"/>
      <c r="K481" s="3"/>
      <c r="L481" s="3"/>
      <c r="T481" s="662">
        <f>ROUND('T2 ANSP'!C28,$D$480)</f>
        <v>-525.17899999999997</v>
      </c>
      <c r="U481" s="41">
        <f>ROUND('T2 ANSP'!D28,$D$480)</f>
        <v>-1072.4179999999999</v>
      </c>
      <c r="V481" s="41">
        <f>ROUND('T2 ANSP'!E28,$D$480)</f>
        <v>0</v>
      </c>
      <c r="W481" s="663">
        <f>ROUND('T2 ANSP'!F28,$D$480)</f>
        <v>0</v>
      </c>
      <c r="X481" s="22"/>
    </row>
    <row r="482" spans="1:24" outlineLevel="1">
      <c r="A482" s="424"/>
      <c r="B482" s="424"/>
      <c r="C482" s="431" t="s">
        <v>491</v>
      </c>
      <c r="D482" s="432"/>
      <c r="E482" s="421"/>
      <c r="F482" s="421"/>
      <c r="G482" s="421"/>
      <c r="H482" s="421"/>
      <c r="I482" s="421"/>
      <c r="J482" s="3"/>
      <c r="K482" s="3"/>
      <c r="L482" s="3"/>
      <c r="T482" s="662">
        <f>ROUND('T3 ANSP'!$D$31+'T3 ANSP'!$D$38+'T3 ANSP'!$D$45+'T3 ANSP'!$D$52+'T3 ANSP'!$D$59+'T3 ANSP'!$D$66,$D$480)</f>
        <v>-525.17899999999997</v>
      </c>
      <c r="U482" s="41">
        <f>ROUND('T3 ANSP'!$D$32+'T3 ANSP'!$D$39+'T3 ANSP'!$D$46+'T3 ANSP'!$D$53+'T3 ANSP'!$D$60+'T3 ANSP'!$D$67,$D$480)</f>
        <v>-1072.4179999999999</v>
      </c>
      <c r="V482" s="41">
        <f>ROUND('T3 ANSP'!$D$33+'T3 ANSP'!$D$40+'T3 ANSP'!$D$47+'T3 ANSP'!$D$54+'T3 ANSP'!$D$61+'T3 ANSP'!$D$68,$D$480)</f>
        <v>0</v>
      </c>
      <c r="W482" s="663">
        <f>ROUND('T3 ANSP'!$D$34+'T3 ANSP'!$D$41+'T3 ANSP'!$D$48+'T3 ANSP'!$D$55+'T3 ANSP'!$D$62+'T3 ANSP'!$D$69,$D$480)</f>
        <v>0</v>
      </c>
      <c r="X482" s="22"/>
    </row>
    <row r="483" spans="1:24">
      <c r="A483" s="424" t="s">
        <v>421</v>
      </c>
      <c r="B483" s="424" t="s">
        <v>494</v>
      </c>
      <c r="C483" s="430" t="s">
        <v>495</v>
      </c>
      <c r="D483" s="415">
        <v>3</v>
      </c>
      <c r="E483" s="421"/>
      <c r="F483" s="421"/>
      <c r="G483" s="421"/>
      <c r="H483" s="421"/>
      <c r="I483" s="421"/>
      <c r="J483" s="3"/>
      <c r="K483" s="3"/>
      <c r="L483" s="3"/>
      <c r="T483" s="674" t="b">
        <f>ROUND('T2 ANSP'!C41,$D$483)=ROUND('T3 ANSP'!$D$24,$D$483)</f>
        <v>1</v>
      </c>
      <c r="U483" s="675" t="b">
        <f>ROUND('T2 ANSP'!D41,$D$483)=ROUND('T3 ANSP'!$D$25,$D$483)</f>
        <v>1</v>
      </c>
      <c r="V483" s="675" t="b">
        <f>ROUND('T2 ANSP'!E41,$D$483)=ROUND('T3 ANSP'!$D$26,$D$483)</f>
        <v>1</v>
      </c>
      <c r="W483" s="676" t="b">
        <f>ROUND('T2 ANSP'!F41,$D$483)=ROUND('T3 ANSP'!$D$27,$D$483)</f>
        <v>1</v>
      </c>
      <c r="X483" s="22"/>
    </row>
    <row r="484" spans="1:24" outlineLevel="1">
      <c r="A484" s="424"/>
      <c r="B484" s="424"/>
      <c r="C484" s="431" t="s">
        <v>490</v>
      </c>
      <c r="D484" s="432"/>
      <c r="E484" s="421"/>
      <c r="F484" s="421"/>
      <c r="G484" s="421"/>
      <c r="H484" s="421"/>
      <c r="I484" s="421"/>
      <c r="J484" s="3"/>
      <c r="K484" s="3"/>
      <c r="L484" s="3"/>
      <c r="T484" s="662">
        <f>ROUND('T2 ANSP'!C41,$D$483)</f>
        <v>0</v>
      </c>
      <c r="U484" s="41">
        <f>ROUND('T2 ANSP'!D41,$D$483)</f>
        <v>11200.102999999999</v>
      </c>
      <c r="V484" s="41">
        <f>ROUND('T2 ANSP'!E41,$D$483)</f>
        <v>0</v>
      </c>
      <c r="W484" s="663">
        <f>ROUND('T2 ANSP'!F41,$D$483)</f>
        <v>0</v>
      </c>
      <c r="X484" s="22"/>
    </row>
    <row r="485" spans="1:24" outlineLevel="1">
      <c r="A485" s="424"/>
      <c r="B485" s="424"/>
      <c r="C485" s="431" t="s">
        <v>491</v>
      </c>
      <c r="D485" s="432"/>
      <c r="E485" s="421"/>
      <c r="F485" s="421"/>
      <c r="G485" s="421"/>
      <c r="H485" s="421"/>
      <c r="I485" s="421"/>
      <c r="J485" s="3"/>
      <c r="K485" s="3"/>
      <c r="L485" s="3"/>
      <c r="T485" s="662">
        <f>ROUND('T3 ANSP'!$D$24,$D$483)</f>
        <v>0</v>
      </c>
      <c r="U485" s="41">
        <f>ROUND('T3 ANSP'!$D$25,$D$483)</f>
        <v>11200.102999999999</v>
      </c>
      <c r="V485" s="41">
        <f>ROUND('T3 ANSP'!$D$26,$D$483)</f>
        <v>0</v>
      </c>
      <c r="W485" s="663">
        <f>ROUND('T3 ANSP'!$D$27,$D$483)</f>
        <v>0</v>
      </c>
      <c r="X485" s="22"/>
    </row>
    <row r="486" spans="1:24">
      <c r="A486" s="424" t="s">
        <v>433</v>
      </c>
      <c r="B486" s="424" t="s">
        <v>496</v>
      </c>
      <c r="C486" s="430" t="s">
        <v>497</v>
      </c>
      <c r="D486" s="415">
        <v>3</v>
      </c>
      <c r="E486" s="421"/>
      <c r="F486" s="421"/>
      <c r="G486" s="421"/>
      <c r="H486" s="421"/>
      <c r="I486" s="421"/>
      <c r="J486" s="3"/>
      <c r="K486" s="3"/>
      <c r="L486" s="3"/>
      <c r="T486" s="674" t="b">
        <f>ROUND('T2 ANSP'!C46,$D$486)=ROUND('T3 ANSP'!$D$110,$D$486)</f>
        <v>1</v>
      </c>
      <c r="U486" s="675" t="b">
        <f>ROUND('T2 ANSP'!D46,$D$486)=ROUND('T3 ANSP'!$D$111,$D$486)</f>
        <v>1</v>
      </c>
      <c r="V486" s="675" t="b">
        <f>ROUND('T2 ANSP'!E46,$D$486)=ROUND('T3 ANSP'!$D$112,$D$486)</f>
        <v>1</v>
      </c>
      <c r="W486" s="676" t="b">
        <f>ROUND('T2 ANSP'!F46,$D$486)=ROUND('T3 ANSP'!$D$113,$D$486)</f>
        <v>1</v>
      </c>
      <c r="X486" s="22"/>
    </row>
    <row r="487" spans="1:24" outlineLevel="1">
      <c r="A487" s="424"/>
      <c r="B487" s="424"/>
      <c r="C487" s="431" t="s">
        <v>490</v>
      </c>
      <c r="D487" s="432"/>
      <c r="E487" s="421"/>
      <c r="F487" s="421"/>
      <c r="G487" s="421"/>
      <c r="H487" s="421"/>
      <c r="I487" s="421"/>
      <c r="J487" s="3"/>
      <c r="K487" s="3"/>
      <c r="L487" s="3"/>
      <c r="T487" s="662">
        <f>ROUND('T2 ANSP'!C46,$D$486)</f>
        <v>14.132999999999999</v>
      </c>
      <c r="U487" s="41">
        <f>ROUND('T2 ANSP'!D46,$D$486)</f>
        <v>-1122.373</v>
      </c>
      <c r="V487" s="41">
        <f>ROUND('T2 ANSP'!E46,$D$486)</f>
        <v>0</v>
      </c>
      <c r="W487" s="663">
        <f>ROUND('T2 ANSP'!F46,$D$486)</f>
        <v>0</v>
      </c>
      <c r="X487" s="22"/>
    </row>
    <row r="488" spans="1:24" outlineLevel="1">
      <c r="A488" s="424"/>
      <c r="B488" s="424"/>
      <c r="C488" s="431" t="s">
        <v>491</v>
      </c>
      <c r="D488" s="432"/>
      <c r="E488" s="421"/>
      <c r="F488" s="421"/>
      <c r="G488" s="421"/>
      <c r="H488" s="421"/>
      <c r="I488" s="421"/>
      <c r="J488" s="3"/>
      <c r="K488" s="3"/>
      <c r="L488" s="3"/>
      <c r="T488" s="662">
        <f>ROUND('T3 ANSP'!$D$110,$D$486)</f>
        <v>14.132999999999999</v>
      </c>
      <c r="U488" s="41">
        <f>ROUND('T3 ANSP'!$D$111,$D$486)</f>
        <v>-1122.373</v>
      </c>
      <c r="V488" s="41">
        <f>ROUND('T3 ANSP'!$D$112,$D$486)</f>
        <v>0</v>
      </c>
      <c r="W488" s="663">
        <f>ROUND('T3 ANSP'!$D$113,$D$486)</f>
        <v>0</v>
      </c>
      <c r="X488" s="22"/>
    </row>
    <row r="489" spans="1:24">
      <c r="A489" s="424" t="s">
        <v>427</v>
      </c>
      <c r="B489" s="424" t="s">
        <v>498</v>
      </c>
      <c r="C489" s="430" t="s">
        <v>499</v>
      </c>
      <c r="D489" s="415">
        <v>3</v>
      </c>
      <c r="E489" s="421"/>
      <c r="F489" s="421"/>
      <c r="G489" s="421"/>
      <c r="H489" s="421"/>
      <c r="I489" s="421"/>
      <c r="J489" s="3"/>
      <c r="K489" s="3"/>
      <c r="L489" s="3"/>
      <c r="T489" s="674" t="b">
        <f>ROUND('T2 ANSP'!C54,$D$489)=ROUND('T3 ANSP'!$D$82,$D$489)</f>
        <v>1</v>
      </c>
      <c r="U489" s="675" t="b">
        <f>ROUND('T2 ANSP'!D54,$D$489)=ROUND('T3 ANSP'!$D$83,$D$489)</f>
        <v>1</v>
      </c>
      <c r="V489" s="675" t="b">
        <f>ROUND('T2 ANSP'!E54,$D$489)=ROUND('T3 ANSP'!$D$84,$D$489)</f>
        <v>1</v>
      </c>
      <c r="W489" s="676" t="b">
        <f>ROUND('T2 ANSP'!F54,$D$489)=ROUND('T3 ANSP'!$D$85,$D$489)</f>
        <v>1</v>
      </c>
      <c r="X489" s="22"/>
    </row>
    <row r="490" spans="1:24" outlineLevel="1">
      <c r="A490" s="424"/>
      <c r="B490" s="424"/>
      <c r="C490" s="431" t="s">
        <v>490</v>
      </c>
      <c r="D490" s="432"/>
      <c r="E490" s="421"/>
      <c r="F490" s="421"/>
      <c r="G490" s="421"/>
      <c r="H490" s="421"/>
      <c r="I490" s="421"/>
      <c r="J490" s="3"/>
      <c r="K490" s="3"/>
      <c r="L490" s="3"/>
      <c r="T490" s="662">
        <f>ROUND('T2 ANSP'!C54,$D$489)</f>
        <v>0</v>
      </c>
      <c r="U490" s="41">
        <f>ROUND('T2 ANSP'!D54,$D$489)</f>
        <v>0</v>
      </c>
      <c r="V490" s="41">
        <f>ROUND('T2 ANSP'!E54,$D$489)</f>
        <v>0</v>
      </c>
      <c r="W490" s="663">
        <f>ROUND('T2 ANSP'!F54,$D$489)</f>
        <v>0</v>
      </c>
      <c r="X490" s="22"/>
    </row>
    <row r="491" spans="1:24" outlineLevel="1">
      <c r="A491" s="424"/>
      <c r="B491" s="424"/>
      <c r="C491" s="431" t="s">
        <v>491</v>
      </c>
      <c r="D491" s="432"/>
      <c r="E491" s="421"/>
      <c r="F491" s="421"/>
      <c r="G491" s="421"/>
      <c r="H491" s="421"/>
      <c r="I491" s="421"/>
      <c r="J491" s="3"/>
      <c r="K491" s="3"/>
      <c r="L491" s="3"/>
      <c r="T491" s="662">
        <f>ROUND('T3 ANSP'!$D$82,$D$489)</f>
        <v>0</v>
      </c>
      <c r="U491" s="41">
        <f>ROUND('T3 ANSP'!$D$83,$D$489)</f>
        <v>0</v>
      </c>
      <c r="V491" s="41">
        <f>ROUND('T3 ANSP'!$D$84,$D$489)</f>
        <v>0</v>
      </c>
      <c r="W491" s="663">
        <f>ROUND('T3 ANSP'!$D$85,$D$489)</f>
        <v>0</v>
      </c>
      <c r="X491" s="22"/>
    </row>
    <row r="492" spans="1:24">
      <c r="A492" s="424" t="s">
        <v>430</v>
      </c>
      <c r="B492" s="424" t="s">
        <v>500</v>
      </c>
      <c r="C492" s="430" t="s">
        <v>195</v>
      </c>
      <c r="D492" s="415">
        <v>3</v>
      </c>
      <c r="E492" s="421"/>
      <c r="F492" s="421"/>
      <c r="G492" s="421"/>
      <c r="H492" s="421"/>
      <c r="I492" s="421"/>
      <c r="J492" s="3"/>
      <c r="K492" s="3"/>
      <c r="L492" s="3"/>
      <c r="T492" s="674" t="b">
        <f>ROUND('T2 ANSP'!C59,$D$492)=ROUND('T3 ANSP'!$D$93,$D$492)</f>
        <v>1</v>
      </c>
      <c r="U492" s="675" t="b">
        <f>ROUND('T2 ANSP'!D59,$D$492)=ROUND('T3 ANSP'!$D$94,$D$492)</f>
        <v>1</v>
      </c>
      <c r="V492" s="675" t="b">
        <f>ROUND('T2 ANSP'!E59,$D$492)=ROUND('T3 ANSP'!$D$95,$D$492)</f>
        <v>1</v>
      </c>
      <c r="W492" s="676" t="b">
        <f>ROUND('T2 ANSP'!F59,$D$492)=ROUND('T3 ANSP'!$D$96,$D$492)</f>
        <v>1</v>
      </c>
      <c r="X492" s="22"/>
    </row>
    <row r="493" spans="1:24" outlineLevel="1">
      <c r="A493" s="424"/>
      <c r="B493" s="424"/>
      <c r="C493" s="431" t="s">
        <v>490</v>
      </c>
      <c r="D493" s="432"/>
      <c r="E493" s="421"/>
      <c r="F493" s="421"/>
      <c r="G493" s="421"/>
      <c r="H493" s="421"/>
      <c r="I493" s="421"/>
      <c r="J493" s="3"/>
      <c r="K493" s="3"/>
      <c r="L493" s="3"/>
      <c r="T493" s="662">
        <f>ROUND('T2 ANSP'!C59,$D$492)</f>
        <v>0</v>
      </c>
      <c r="U493" s="41">
        <f>ROUND('T2 ANSP'!D59,$D$492)</f>
        <v>0</v>
      </c>
      <c r="V493" s="41">
        <f>ROUND('T2 ANSP'!E59,$D$492)</f>
        <v>0</v>
      </c>
      <c r="W493" s="663">
        <f>ROUND('T2 ANSP'!F59,$D$492)</f>
        <v>0</v>
      </c>
      <c r="X493" s="22"/>
    </row>
    <row r="494" spans="1:24" outlineLevel="1">
      <c r="A494" s="424"/>
      <c r="B494" s="424"/>
      <c r="C494" s="431" t="s">
        <v>491</v>
      </c>
      <c r="D494" s="432"/>
      <c r="E494" s="421"/>
      <c r="F494" s="421"/>
      <c r="G494" s="421"/>
      <c r="H494" s="421"/>
      <c r="I494" s="421"/>
      <c r="J494" s="3"/>
      <c r="K494" s="3"/>
      <c r="L494" s="3"/>
      <c r="T494" s="662">
        <f>ROUND('T3 ANSP'!$D$93,$D$492)</f>
        <v>0</v>
      </c>
      <c r="U494" s="41">
        <f>ROUND('T3 ANSP'!$D$94,$D$492)</f>
        <v>0</v>
      </c>
      <c r="V494" s="41">
        <f>ROUND('T3 ANSP'!$D$95,$D$492)</f>
        <v>0</v>
      </c>
      <c r="W494" s="663">
        <f>ROUND('T3 ANSP'!$D$96,$D$492)</f>
        <v>0</v>
      </c>
      <c r="X494" s="22"/>
    </row>
    <row r="495" spans="1:24">
      <c r="A495" s="424" t="s">
        <v>442</v>
      </c>
      <c r="B495" s="424" t="s">
        <v>501</v>
      </c>
      <c r="C495" s="430" t="s">
        <v>502</v>
      </c>
      <c r="D495" s="415">
        <v>3</v>
      </c>
      <c r="E495" s="421"/>
      <c r="F495" s="421"/>
      <c r="G495" s="421"/>
      <c r="H495" s="421"/>
      <c r="I495" s="421"/>
      <c r="J495" s="3"/>
      <c r="K495" s="3"/>
      <c r="L495" s="3"/>
      <c r="T495" s="674" t="b">
        <f>ROUND('T2 ANSP'!C63,$D$495)=ROUND('T3 ANSP'!$D$161,$D$495)</f>
        <v>1</v>
      </c>
      <c r="U495" s="675" t="b">
        <f>ROUND('T2 ANSP'!D63,$D$495)=ROUND('T3 ANSP'!$D$162,$D$495)</f>
        <v>1</v>
      </c>
      <c r="V495" s="675" t="b">
        <f>ROUND('T2 ANSP'!E63,$D$495)=ROUND('T3 ANSP'!$D$163,$D$495)</f>
        <v>1</v>
      </c>
      <c r="W495" s="676" t="b">
        <f>ROUND('T2 ANSP'!F63,$D$495)=ROUND('T3 ANSP'!$D$164,$D$495)</f>
        <v>1</v>
      </c>
      <c r="X495" s="22"/>
    </row>
    <row r="496" spans="1:24" outlineLevel="1">
      <c r="A496" s="424"/>
      <c r="B496" s="424"/>
      <c r="C496" s="431" t="s">
        <v>490</v>
      </c>
      <c r="D496" s="432"/>
      <c r="E496" s="421"/>
      <c r="F496" s="421"/>
      <c r="G496" s="421"/>
      <c r="H496" s="421"/>
      <c r="I496" s="421"/>
      <c r="J496" s="3"/>
      <c r="K496" s="3"/>
      <c r="L496" s="3"/>
      <c r="T496" s="662">
        <f>ROUND('T2 ANSP'!C63,$D$495)</f>
        <v>27827.86</v>
      </c>
      <c r="U496" s="41">
        <f>ROUND('T2 ANSP'!D63,$D$495)</f>
        <v>0</v>
      </c>
      <c r="V496" s="41">
        <f>ROUND('T2 ANSP'!E63,$D$495)</f>
        <v>0</v>
      </c>
      <c r="W496" s="663">
        <f>ROUND('T2 ANSP'!F63,$D$495)</f>
        <v>0</v>
      </c>
      <c r="X496" s="22"/>
    </row>
    <row r="497" spans="1:28" outlineLevel="1">
      <c r="A497" s="424"/>
      <c r="B497" s="424"/>
      <c r="C497" s="431" t="s">
        <v>491</v>
      </c>
      <c r="D497" s="432"/>
      <c r="E497" s="421"/>
      <c r="F497" s="421"/>
      <c r="G497" s="421"/>
      <c r="H497" s="421"/>
      <c r="I497" s="421"/>
      <c r="J497" s="3"/>
      <c r="K497" s="3"/>
      <c r="L497" s="3"/>
      <c r="T497" s="662">
        <f>ROUND('T3 ANSP'!$D$161,$D$495)</f>
        <v>27827.86</v>
      </c>
      <c r="U497" s="41">
        <f>ROUND('T3 ANSP'!$D$162,$D$495)</f>
        <v>0</v>
      </c>
      <c r="V497" s="41">
        <f>ROUND('T3 ANSP'!$D$163,$D$495)</f>
        <v>0</v>
      </c>
      <c r="W497" s="663">
        <f>ROUND('T3 ANSP'!$D$164,$D$495)</f>
        <v>0</v>
      </c>
      <c r="X497" s="22"/>
    </row>
    <row r="498" spans="1:28">
      <c r="A498" s="424" t="s">
        <v>503</v>
      </c>
      <c r="B498" s="424" t="s">
        <v>504</v>
      </c>
      <c r="C498" s="430" t="s">
        <v>505</v>
      </c>
      <c r="D498" s="415">
        <v>3</v>
      </c>
      <c r="E498" s="421"/>
      <c r="F498" s="421"/>
      <c r="G498" s="421"/>
      <c r="H498" s="421"/>
      <c r="I498" s="421"/>
      <c r="J498" s="3"/>
      <c r="K498" s="3"/>
      <c r="L498" s="3"/>
      <c r="T498" s="674" t="b">
        <f>ROUND('T2 ANSP'!C66,$D$498)=ROUND('T3 ANSP'!$D$168,$D$498)</f>
        <v>1</v>
      </c>
      <c r="U498" s="675" t="b">
        <f>ROUND('T2 ANSP'!D66,$D$498)=ROUND('T3 ANSP'!$D$169,$D$498)</f>
        <v>1</v>
      </c>
      <c r="V498" s="675" t="b">
        <f>ROUND('T2 ANSP'!E66,$D$498)=ROUND('T3 ANSP'!$D$170,$D$498)</f>
        <v>1</v>
      </c>
      <c r="W498" s="676" t="b">
        <f>ROUND('T2 ANSP'!F66,$D$498)=ROUND('T3 ANSP'!$D$171,$D$498)</f>
        <v>1</v>
      </c>
      <c r="X498" s="22"/>
    </row>
    <row r="499" spans="1:28" outlineLevel="1">
      <c r="A499" s="424"/>
      <c r="B499" s="424"/>
      <c r="C499" s="431" t="s">
        <v>490</v>
      </c>
      <c r="D499" s="432"/>
      <c r="E499" s="421"/>
      <c r="F499" s="421"/>
      <c r="G499" s="421"/>
      <c r="H499" s="421"/>
      <c r="I499" s="421"/>
      <c r="J499" s="3"/>
      <c r="K499" s="3"/>
      <c r="L499" s="3"/>
      <c r="T499" s="662">
        <f>ROUND('T2 ANSP'!C66,$D$498)</f>
        <v>0</v>
      </c>
      <c r="U499" s="41">
        <f>ROUND('T2 ANSP'!D66,$D$498)</f>
        <v>0</v>
      </c>
      <c r="V499" s="41">
        <f>ROUND('T2 ANSP'!E66,$D$498)</f>
        <v>0</v>
      </c>
      <c r="W499" s="663">
        <f>ROUND('T2 ANSP'!F66,$D$498)</f>
        <v>0</v>
      </c>
      <c r="X499" s="22"/>
    </row>
    <row r="500" spans="1:28" outlineLevel="1">
      <c r="A500" s="424"/>
      <c r="B500" s="424"/>
      <c r="C500" s="431" t="s">
        <v>491</v>
      </c>
      <c r="D500" s="432"/>
      <c r="E500" s="421"/>
      <c r="F500" s="421"/>
      <c r="G500" s="421"/>
      <c r="H500" s="421"/>
      <c r="I500" s="421"/>
      <c r="J500" s="3"/>
      <c r="K500" s="3"/>
      <c r="L500" s="3"/>
      <c r="T500" s="662">
        <f>ROUND('T3 ANSP'!$D$168,$D$498)</f>
        <v>0</v>
      </c>
      <c r="U500" s="41">
        <f>ROUND('T3 ANSP'!$D$169,$D$498)</f>
        <v>0</v>
      </c>
      <c r="V500" s="41">
        <f>ROUND('T3 ANSP'!$D$170,$D$498)</f>
        <v>0</v>
      </c>
      <c r="W500" s="663">
        <f>ROUND('T3 ANSP'!$D$171,$D$498)</f>
        <v>0</v>
      </c>
      <c r="X500" s="22"/>
    </row>
    <row r="501" spans="1:28">
      <c r="A501" s="424" t="s">
        <v>506</v>
      </c>
      <c r="B501" s="424" t="s">
        <v>511</v>
      </c>
      <c r="C501" s="430" t="s">
        <v>201</v>
      </c>
      <c r="D501" s="415">
        <v>3</v>
      </c>
      <c r="E501" s="421"/>
      <c r="F501" s="421"/>
      <c r="G501" s="421"/>
      <c r="H501" s="421"/>
      <c r="I501" s="421"/>
      <c r="J501" s="3"/>
      <c r="K501" s="3"/>
      <c r="L501" s="3"/>
      <c r="T501" s="674" t="b">
        <f>ROUND('T2 ANSP'!C73,$D$501)=ROUND('T3 ANSP'!$D$121+'T3 ANSP'!$D$132+'T3 ANSP'!$D$143+'T3 ANSP'!$D$154,$D$501)</f>
        <v>1</v>
      </c>
      <c r="U501" s="675" t="b">
        <f>ROUND('T2 ANSP'!D73,$D$501)=ROUND('T3 ANSP'!$D$122+'T3 ANSP'!$D$133+'T3 ANSP'!$D$144+'T3 ANSP'!$D$155,$D$501)</f>
        <v>1</v>
      </c>
      <c r="V501" s="675" t="b">
        <f>ROUND('T2 ANSP'!E73,$D$501)=ROUND('T3 ANSP'!$D$123+'T3 ANSP'!$D$134+'T3 ANSP'!$D$145+'T3 ANSP'!$D$156,$D$501)</f>
        <v>1</v>
      </c>
      <c r="W501" s="676" t="b">
        <f>ROUND('T2 ANSP'!F73,$D$501)=ROUND('T3 ANSP'!$D$124+'T3 ANSP'!$D$135+'T3 ANSP'!$D$146+'T3 ANSP'!$D$157,$D$501)</f>
        <v>1</v>
      </c>
      <c r="X501" s="22"/>
    </row>
    <row r="502" spans="1:28" outlineLevel="1">
      <c r="A502" s="424"/>
      <c r="B502" s="424"/>
      <c r="C502" s="431" t="s">
        <v>490</v>
      </c>
      <c r="D502" s="432"/>
      <c r="E502" s="421"/>
      <c r="F502" s="421"/>
      <c r="G502" s="421"/>
      <c r="H502" s="421"/>
      <c r="I502" s="421"/>
      <c r="J502" s="3"/>
      <c r="K502" s="3"/>
      <c r="L502" s="3"/>
      <c r="T502" s="662">
        <f>ROUND('T2 ANSP'!C73,$D$501)</f>
        <v>-10734.436</v>
      </c>
      <c r="U502" s="41">
        <f>ROUND('T2 ANSP'!D73,$D$501)</f>
        <v>-4217.4160000000002</v>
      </c>
      <c r="V502" s="41">
        <f>ROUND('T2 ANSP'!E73,$D$501)</f>
        <v>-481</v>
      </c>
      <c r="W502" s="663">
        <f>ROUND('T2 ANSP'!F73,$D$501)</f>
        <v>-481</v>
      </c>
      <c r="X502" s="22"/>
    </row>
    <row r="503" spans="1:28" outlineLevel="1">
      <c r="A503" s="424"/>
      <c r="B503" s="424"/>
      <c r="C503" s="431" t="s">
        <v>491</v>
      </c>
      <c r="D503" s="432"/>
      <c r="E503" s="421"/>
      <c r="F503" s="421"/>
      <c r="G503" s="421"/>
      <c r="H503" s="421"/>
      <c r="I503" s="421"/>
      <c r="J503" s="3"/>
      <c r="K503" s="3"/>
      <c r="L503" s="3"/>
      <c r="T503" s="662">
        <f>ROUND('T3 ANSP'!$D$121+'T3 ANSP'!$D$132+'T3 ANSP'!$D$143+'T3 ANSP'!$D$154,$D$501)</f>
        <v>-10734.436</v>
      </c>
      <c r="U503" s="41">
        <f>ROUND('T3 ANSP'!$D$122+'T3 ANSP'!$D$133+'T3 ANSP'!$D$144+'T3 ANSP'!$D$155,$D$501)</f>
        <v>-4217.4160000000002</v>
      </c>
      <c r="V503" s="41">
        <f>ROUND('T3 ANSP'!$D$123+'T3 ANSP'!$D$134+'T3 ANSP'!$D$145+'T3 ANSP'!$D$156,$D$501)</f>
        <v>-481</v>
      </c>
      <c r="W503" s="663">
        <f>ROUND('T3 ANSP'!$D$124+'T3 ANSP'!$D$135+'T3 ANSP'!$D$146+'T3 ANSP'!$D$157,$D$501)</f>
        <v>-481</v>
      </c>
      <c r="X503" s="22"/>
    </row>
    <row r="504" spans="1:28" s="16" customFormat="1" ht="18.75">
      <c r="A504" s="6" t="s">
        <v>13</v>
      </c>
      <c r="B504" s="7" t="s">
        <v>14</v>
      </c>
      <c r="C504" s="8" t="str">
        <f>CONCATENATE("Checks for Route Table 3 ",'T1 MET'!$A$5)</f>
        <v>Checks for Route Table 3 Finnish Meteorological Institute</v>
      </c>
      <c r="D504" s="434"/>
      <c r="E504" s="671"/>
      <c r="F504" s="672"/>
      <c r="G504" s="672"/>
      <c r="H504" s="672"/>
      <c r="I504" s="672"/>
      <c r="J504" s="672"/>
      <c r="K504" s="672"/>
      <c r="L504" s="672"/>
      <c r="M504" s="672"/>
      <c r="N504" s="672"/>
      <c r="O504" s="672"/>
      <c r="P504" s="672"/>
      <c r="Q504" s="672"/>
      <c r="R504" s="673"/>
      <c r="S504" s="3"/>
      <c r="T504" s="631" t="s">
        <v>519</v>
      </c>
      <c r="U504" s="631">
        <v>2022</v>
      </c>
      <c r="V504" s="631">
        <v>2023</v>
      </c>
      <c r="W504" s="631">
        <v>2024</v>
      </c>
      <c r="X504" s="22"/>
      <c r="Y504" s="3"/>
      <c r="Z504" s="421"/>
      <c r="AA504" s="421"/>
      <c r="AB504" s="421"/>
    </row>
    <row r="505" spans="1:28" s="433" customFormat="1">
      <c r="A505" s="423" t="s">
        <v>445</v>
      </c>
      <c r="B505" s="424" t="s">
        <v>484</v>
      </c>
      <c r="C505" s="430" t="s">
        <v>485</v>
      </c>
      <c r="D505" s="415">
        <v>3</v>
      </c>
      <c r="E505" s="421"/>
      <c r="F505" s="421"/>
      <c r="G505" s="421"/>
      <c r="H505" s="421"/>
      <c r="I505" s="421"/>
      <c r="S505" s="3"/>
      <c r="T505" s="674" t="b">
        <f>ROUND('T2 MET'!C78-'T2 MET'!C76,$D$505)=ROUND(SUM('T3 MET'!$D$13,'T3 MET'!$D$24,'T3 MET'!$D$31,'T3 MET'!$D$38,'T3 MET'!$D$45,'T3 MET'!$D$52,'T3 MET'!$D$59,'T3 MET'!$D$66,'T3 MET'!$D$82,'T3 MET'!$D$93,'T3 MET'!$D$110,'T3 MET'!$D$121,'T3 MET'!$D$132,'T3 MET'!$D$143,'T3 MET'!$D$154,'T3 MET'!$D$161,'T3 MET'!$D$168),$D$505)</f>
        <v>1</v>
      </c>
      <c r="U505" s="675" t="b">
        <f>ROUND('T2 MET'!D78-'T2 MET'!D76,$D$505)=ROUND(SUM('T3 MET'!$D$14,'T3 MET'!$D$25,'T3 MET'!$D$32,'T3 MET'!$D$39,'T3 MET'!$D$46,'T3 MET'!$D$53,'T3 MET'!$D$60,'T3 MET'!$D$67,'T3 MET'!$D$83,'T3 MET'!$D$94,'T3 MET'!$D$111,'T3 MET'!$D$122,'T3 MET'!$D$133,'T3 MET'!$D$144,'T3 MET'!$D$155,'T3 MET'!$D$162,'T3 MET'!$D$169),$D$505)</f>
        <v>1</v>
      </c>
      <c r="V505" s="675" t="b">
        <f>ROUND('T2 MET'!E78-'T2 MET'!E76,$D$505)=ROUND(SUM('T3 MET'!$D$15,'T3 MET'!$D$26,'T3 MET'!$D$33,'T3 MET'!$D$40,'T3 MET'!$D$47,'T3 MET'!$D$54,'T3 MET'!$D$61,'T3 MET'!$D$68,'T3 MET'!$D$84,'T3 MET'!$D$95,'T3 MET'!$D$112,'T3 MET'!$D$123,'T3 MET'!$D$134,'T3 MET'!$D$145,'T3 MET'!$D$156,'T3 MET'!$D$163,'T3 MET'!$D$170),$D$505)</f>
        <v>1</v>
      </c>
      <c r="W505" s="676" t="b">
        <f>ROUND('T2 MET'!F78-'T2 MET'!F76,$D$505)=ROUND(SUM('T3 MET'!$D$16,'T3 MET'!$D$27,'T3 MET'!$D$34,'T3 MET'!$D$41,'T3 MET'!$D$48,'T3 MET'!$D$55,'T3 MET'!$D$62,'T3 MET'!$D$69,'T3 MET'!$D$85,'T3 MET'!$D$96,'T3 MET'!$D$113,'T3 MET'!$D$124,'T3 MET'!$D$135,'T3 MET'!$D$146,'T3 MET'!$D$157,'T3 MET'!$D$164,'T3 MET'!$D$171),$D$505)</f>
        <v>1</v>
      </c>
      <c r="X505" s="22"/>
      <c r="Y505" s="3"/>
      <c r="Z505" s="421"/>
      <c r="AA505" s="421"/>
      <c r="AB505" s="421"/>
    </row>
    <row r="506" spans="1:28" outlineLevel="1">
      <c r="A506" s="424"/>
      <c r="B506" s="424"/>
      <c r="C506" s="431" t="s">
        <v>486</v>
      </c>
      <c r="D506" s="432"/>
      <c r="E506" s="421"/>
      <c r="F506" s="421"/>
      <c r="G506" s="421"/>
      <c r="H506" s="421"/>
      <c r="I506" s="421"/>
      <c r="J506" s="3"/>
      <c r="K506" s="3"/>
      <c r="L506" s="3"/>
      <c r="T506" s="662">
        <f>ROUND('T2 MET'!C78-'T2 MET'!C76,$D$505)</f>
        <v>2397.23</v>
      </c>
      <c r="U506" s="41">
        <f>ROUND('T2 MET'!D78-'T2 MET'!D76,$D$505)</f>
        <v>1022.588</v>
      </c>
      <c r="V506" s="41">
        <f>ROUND('T2 MET'!E78-'T2 MET'!E76,$D$505)</f>
        <v>0</v>
      </c>
      <c r="W506" s="663">
        <f>ROUND('T2 MET'!F78-'T2 MET'!F76,$D$505)</f>
        <v>0</v>
      </c>
      <c r="X506" s="22"/>
      <c r="Z506" s="421"/>
      <c r="AA506" s="421"/>
      <c r="AB506" s="421"/>
    </row>
    <row r="507" spans="1:28" outlineLevel="1">
      <c r="A507" s="424"/>
      <c r="B507" s="424"/>
      <c r="C507" s="431" t="s">
        <v>487</v>
      </c>
      <c r="D507" s="432"/>
      <c r="E507" s="421"/>
      <c r="F507" s="421"/>
      <c r="G507" s="421"/>
      <c r="H507" s="421"/>
      <c r="I507" s="421"/>
      <c r="J507" s="3"/>
      <c r="K507" s="3"/>
      <c r="L507" s="3"/>
      <c r="T507" s="662">
        <f>+ROUND(SUM('T3 MET'!$D$13,'T3 MET'!$D$24,'T3 MET'!$D$31,'T3 MET'!$D$38,'T3 MET'!$D$45,'T3 MET'!$D$52,'T3 MET'!$D$59,'T3 MET'!$D$66,'T3 MET'!$D$82,'T3 MET'!$D$93,'T3 MET'!$D$110,'T3 MET'!$D$121,'T3 MET'!$D$132,'T3 MET'!$D$143,'T3 MET'!$D$154,'T3 MET'!$D$161,'T3 MET'!$D$168),$D$505)</f>
        <v>2397.23</v>
      </c>
      <c r="U507" s="41">
        <f>ROUND(SUM('T3 MET'!$D$14,'T3 MET'!$D$25,'T3 MET'!$D$32,'T3 MET'!$D$39,'T3 MET'!$D$46,'T3 MET'!$D$53,'T3 MET'!$D$60,'T3 MET'!$D$67,'T3 MET'!$D$83,'T3 MET'!$D$94,'T3 MET'!$D$111,'T3 MET'!$D$122,'T3 MET'!$D$133,'T3 MET'!$D$144,'T3 MET'!$D$155,'T3 MET'!$D$162,'T3 MET'!$D$169),$D$505)</f>
        <v>1022.588</v>
      </c>
      <c r="V507" s="41">
        <f>ROUND(SUM('T3 MET'!$D$15,'T3 MET'!$D$26,'T3 MET'!$D$33,'T3 MET'!$D$40,'T3 MET'!$D$47,'T3 MET'!$D$54,'T3 MET'!$D$61,'T3 MET'!$D$68,'T3 MET'!$D$84,'T3 MET'!$D$95,'T3 MET'!$D$112,'T3 MET'!$D$123,'T3 MET'!$D$134,'T3 MET'!$D$145,'T3 MET'!$D$156,'T3 MET'!$D$163,'T3 MET'!$D$170),$D$505)</f>
        <v>0</v>
      </c>
      <c r="W507" s="663">
        <f>ROUND(SUM('T3 MET'!$D$16,'T3 MET'!$D$27,'T3 MET'!$D$34,'T3 MET'!$D$41,'T3 MET'!$D$48,'T3 MET'!$D$55,'T3 MET'!$D$62,'T3 MET'!$D$69,'T3 MET'!$D$85,'T3 MET'!$D$96,'T3 MET'!$D$113,'T3 MET'!$D$124,'T3 MET'!$D$135,'T3 MET'!$D$146,'T3 MET'!$D$157,'T3 MET'!$D$164,'T3 MET'!$D$171),$D$505)</f>
        <v>0</v>
      </c>
      <c r="X507" s="22"/>
      <c r="Z507" s="421"/>
      <c r="AA507" s="421"/>
      <c r="AB507" s="421"/>
    </row>
    <row r="508" spans="1:28">
      <c r="A508" s="424" t="s">
        <v>416</v>
      </c>
      <c r="B508" s="424" t="s">
        <v>488</v>
      </c>
      <c r="C508" s="430" t="s">
        <v>489</v>
      </c>
      <c r="D508" s="415">
        <v>3</v>
      </c>
      <c r="E508" s="421"/>
      <c r="F508" s="421"/>
      <c r="G508" s="421"/>
      <c r="H508" s="421"/>
      <c r="I508" s="421"/>
      <c r="J508" s="3"/>
      <c r="K508" s="3"/>
      <c r="L508" s="3"/>
      <c r="T508" s="674" t="b">
        <f>ROUND('T2 MET'!C19,$D$508)=ROUND('T3 MET'!$D$13,$D$508)</f>
        <v>1</v>
      </c>
      <c r="U508" s="675" t="b">
        <f>ROUND('T2 MET'!D19,$D$508)=ROUND('T3 MET'!$D$14,$D$508)</f>
        <v>1</v>
      </c>
      <c r="V508" s="675" t="b">
        <f>ROUND('T2 MET'!E19,$D$508)=ROUND('T3 MET'!$D$15,$D$508)</f>
        <v>1</v>
      </c>
      <c r="W508" s="676" t="b">
        <f>ROUND('T2 MET'!F19,$D$508)=ROUND('T3 MET'!$D$16,$D$508)</f>
        <v>1</v>
      </c>
      <c r="X508" s="22"/>
    </row>
    <row r="509" spans="1:28" outlineLevel="1">
      <c r="A509" s="424"/>
      <c r="B509" s="424"/>
      <c r="C509" s="431" t="s">
        <v>490</v>
      </c>
      <c r="D509" s="432"/>
      <c r="E509" s="421"/>
      <c r="F509" s="421"/>
      <c r="G509" s="421"/>
      <c r="H509" s="421"/>
      <c r="I509" s="421"/>
      <c r="J509" s="3"/>
      <c r="K509" s="3"/>
      <c r="L509" s="3"/>
      <c r="T509" s="662">
        <f>ROUND('T2 MET'!C19,$D$508)</f>
        <v>15.808</v>
      </c>
      <c r="U509" s="41">
        <f>ROUND('T2 MET'!D19,$D$508)</f>
        <v>162.434</v>
      </c>
      <c r="V509" s="41">
        <f>ROUND('T2 MET'!E19,$D$508)</f>
        <v>0</v>
      </c>
      <c r="W509" s="663">
        <f>ROUND('T2 MET'!F19,$D$508)</f>
        <v>0</v>
      </c>
      <c r="X509" s="22"/>
    </row>
    <row r="510" spans="1:28" outlineLevel="1">
      <c r="A510" s="424"/>
      <c r="B510" s="424"/>
      <c r="C510" s="431" t="s">
        <v>491</v>
      </c>
      <c r="D510" s="432"/>
      <c r="E510" s="421"/>
      <c r="F510" s="421"/>
      <c r="G510" s="421"/>
      <c r="H510" s="421"/>
      <c r="I510" s="421"/>
      <c r="J510" s="3"/>
      <c r="K510" s="3"/>
      <c r="L510" s="3"/>
      <c r="T510" s="662">
        <f>ROUND('T3 MET'!$D$13,$D$508)</f>
        <v>15.808</v>
      </c>
      <c r="U510" s="41">
        <f>ROUND('T3 MET'!$D$14,$D$508)</f>
        <v>162.434</v>
      </c>
      <c r="V510" s="41">
        <f>ROUND('T3 MET'!$D$15,$D$508)</f>
        <v>0</v>
      </c>
      <c r="W510" s="663">
        <f>ROUND('T3 MET'!$D$16,$D$508)</f>
        <v>0</v>
      </c>
      <c r="X510" s="22"/>
    </row>
    <row r="511" spans="1:28">
      <c r="A511" s="424" t="s">
        <v>424</v>
      </c>
      <c r="B511" s="424" t="s">
        <v>492</v>
      </c>
      <c r="C511" s="430" t="s">
        <v>493</v>
      </c>
      <c r="D511" s="415">
        <v>3</v>
      </c>
      <c r="E511" s="421"/>
      <c r="F511" s="421"/>
      <c r="G511" s="421"/>
      <c r="H511" s="421"/>
      <c r="I511" s="421"/>
      <c r="J511" s="3"/>
      <c r="K511" s="3"/>
      <c r="L511" s="3"/>
      <c r="T511" s="674" t="b">
        <f>ROUND('T2 MET'!C28,$D$511)=ROUND('T3 MET'!$D$31+'T3 MET'!$D$38+'T3 MET'!$D$45+'T3 MET'!$D$52+'T3 MET'!$D$59+'T3 MET'!$D$66,$D$511)</f>
        <v>1</v>
      </c>
      <c r="U511" s="675" t="b">
        <f>ROUND('T2 MET'!D28,$D$511)=ROUND('T3 MET'!$D$32+'T3 MET'!$D$39+'T3 MET'!$D$46+'T3 MET'!$D$53+'T3 MET'!$D$60+'T3 MET'!$D$67,$D$511)</f>
        <v>1</v>
      </c>
      <c r="V511" s="675" t="b">
        <f>ROUND('T2 MET'!E28,$D$511)=ROUND('T3 MET'!$D$33+'T3 MET'!$D$40+'T3 MET'!$D$47+'T3 MET'!$D$54+'T3 MET'!$D$61+'T3 MET'!$D$68,$D$511)</f>
        <v>1</v>
      </c>
      <c r="W511" s="676" t="b">
        <f>ROUND('T2 MET'!F28,$D$511)=ROUND('T3 MET'!$D$34+'T3 MET'!$D$41+'T3 MET'!$D$48+'T3 MET'!$D$55+'T3 MET'!$D$62+'T3 MET'!$D$69,$D$511)</f>
        <v>1</v>
      </c>
      <c r="X511" s="22"/>
    </row>
    <row r="512" spans="1:28" outlineLevel="1">
      <c r="A512" s="424"/>
      <c r="B512" s="424"/>
      <c r="C512" s="431" t="s">
        <v>490</v>
      </c>
      <c r="D512" s="432"/>
      <c r="E512" s="421"/>
      <c r="F512" s="421"/>
      <c r="G512" s="421"/>
      <c r="H512" s="421"/>
      <c r="I512" s="421"/>
      <c r="J512" s="3"/>
      <c r="K512" s="3"/>
      <c r="L512" s="3"/>
      <c r="T512" s="662">
        <f>ROUND('T2 MET'!C28,$D$511)</f>
        <v>12.068</v>
      </c>
      <c r="U512" s="41">
        <f>ROUND('T2 MET'!D28,$D$511)</f>
        <v>9.3130000000000006</v>
      </c>
      <c r="V512" s="41">
        <f>ROUND('T2 MET'!E28,$D$511)</f>
        <v>0</v>
      </c>
      <c r="W512" s="663">
        <f>ROUND('T2 MET'!F28,$D$511)</f>
        <v>0</v>
      </c>
      <c r="X512" s="22"/>
    </row>
    <row r="513" spans="1:24" outlineLevel="1">
      <c r="A513" s="424"/>
      <c r="B513" s="424"/>
      <c r="C513" s="431" t="s">
        <v>491</v>
      </c>
      <c r="D513" s="432"/>
      <c r="E513" s="421"/>
      <c r="F513" s="421"/>
      <c r="G513" s="421"/>
      <c r="H513" s="421"/>
      <c r="I513" s="421"/>
      <c r="J513" s="3"/>
      <c r="K513" s="3"/>
      <c r="L513" s="3"/>
      <c r="T513" s="662">
        <f>ROUND('T3 MET'!$D$31+'T3 MET'!$D$38+'T3 MET'!$D$45+'T3 MET'!$D$52+'T3 MET'!$D$59+'T3 MET'!$D$66,$D$511)</f>
        <v>12.068</v>
      </c>
      <c r="U513" s="41">
        <f>ROUND('T3 MET'!$D$32+'T3 MET'!$D$39+'T3 MET'!$D$46+'T3 MET'!$D$53+'T3 MET'!$D$60+'T3 MET'!$D$67,$D$511)</f>
        <v>9.3130000000000006</v>
      </c>
      <c r="V513" s="41">
        <f>ROUND('T3 MET'!$D$33+'T3 MET'!$D$40+'T3 MET'!$D$47+'T3 MET'!$D$54+'T3 MET'!$D$61+'T3 MET'!$D$68,$D$511)</f>
        <v>0</v>
      </c>
      <c r="W513" s="663">
        <f>ROUND('T3 MET'!$D$34+'T3 MET'!$D$41+'T3 MET'!$D$48+'T3 MET'!$D$55+'T3 MET'!$D$62+'T3 MET'!$D$69,$D$511)</f>
        <v>0</v>
      </c>
      <c r="X513" s="22"/>
    </row>
    <row r="514" spans="1:24">
      <c r="A514" s="424" t="s">
        <v>421</v>
      </c>
      <c r="B514" s="424" t="s">
        <v>494</v>
      </c>
      <c r="C514" s="430" t="s">
        <v>495</v>
      </c>
      <c r="D514" s="415">
        <v>3</v>
      </c>
      <c r="E514" s="421"/>
      <c r="F514" s="421"/>
      <c r="G514" s="421"/>
      <c r="H514" s="421"/>
      <c r="I514" s="421"/>
      <c r="J514" s="3"/>
      <c r="K514" s="3"/>
      <c r="L514" s="3"/>
      <c r="T514" s="674" t="b">
        <f>ROUND('T2 MET'!C41,$D$514)=ROUND('T3 MET'!$D$24,$D$514)</f>
        <v>1</v>
      </c>
      <c r="U514" s="675" t="b">
        <f>ROUND('T2 MET'!D41,$D$514)=ROUND('T3 MET'!$D$25,$D$514)</f>
        <v>1</v>
      </c>
      <c r="V514" s="675" t="b">
        <f>ROUND('T2 MET'!E41,$D$514)=ROUND('T3 MET'!$D$26,$D$514)</f>
        <v>1</v>
      </c>
      <c r="W514" s="676" t="b">
        <f>ROUND('T2 MET'!F41,$D$514)=ROUND('T3 MET'!$D$27,$D$514)</f>
        <v>1</v>
      </c>
      <c r="X514" s="22"/>
    </row>
    <row r="515" spans="1:24" outlineLevel="1">
      <c r="A515" s="424"/>
      <c r="B515" s="424"/>
      <c r="C515" s="431" t="s">
        <v>490</v>
      </c>
      <c r="D515" s="432"/>
      <c r="E515" s="421"/>
      <c r="F515" s="421"/>
      <c r="G515" s="421"/>
      <c r="H515" s="421"/>
      <c r="I515" s="421"/>
      <c r="J515" s="3"/>
      <c r="K515" s="3"/>
      <c r="L515" s="3"/>
      <c r="T515" s="662">
        <f>ROUND('T2 MET'!C41,$D$514)</f>
        <v>0</v>
      </c>
      <c r="U515" s="41">
        <f>ROUND('T2 MET'!D41,$D$514)</f>
        <v>0</v>
      </c>
      <c r="V515" s="41">
        <f>ROUND('T2 MET'!E41,$D$514)</f>
        <v>0</v>
      </c>
      <c r="W515" s="663">
        <f>ROUND('T2 MET'!F41,$D$514)</f>
        <v>0</v>
      </c>
      <c r="X515" s="22"/>
    </row>
    <row r="516" spans="1:24" outlineLevel="1">
      <c r="A516" s="424"/>
      <c r="B516" s="424"/>
      <c r="C516" s="431" t="s">
        <v>491</v>
      </c>
      <c r="D516" s="432"/>
      <c r="E516" s="421"/>
      <c r="F516" s="421"/>
      <c r="G516" s="421"/>
      <c r="H516" s="421"/>
      <c r="I516" s="421"/>
      <c r="J516" s="3"/>
      <c r="K516" s="3"/>
      <c r="L516" s="3"/>
      <c r="T516" s="662">
        <f>ROUND('T3 MET'!$D$24,$D$514)</f>
        <v>0</v>
      </c>
      <c r="U516" s="41">
        <f>ROUND('T3 MET'!$D$25,$D$514)</f>
        <v>0</v>
      </c>
      <c r="V516" s="41">
        <f>ROUND('T3 MET'!$D$26,$D$514)</f>
        <v>0</v>
      </c>
      <c r="W516" s="663">
        <f>ROUND('T3 MET'!$D$27,$D$514)</f>
        <v>0</v>
      </c>
      <c r="X516" s="22"/>
    </row>
    <row r="517" spans="1:24">
      <c r="A517" s="424" t="s">
        <v>433</v>
      </c>
      <c r="B517" s="424" t="s">
        <v>496</v>
      </c>
      <c r="C517" s="430" t="s">
        <v>497</v>
      </c>
      <c r="D517" s="415">
        <v>3</v>
      </c>
      <c r="E517" s="421"/>
      <c r="F517" s="421"/>
      <c r="G517" s="421"/>
      <c r="H517" s="421"/>
      <c r="I517" s="421"/>
      <c r="J517" s="3"/>
      <c r="K517" s="3"/>
      <c r="L517" s="3"/>
      <c r="T517" s="674" t="b">
        <f>ROUND('T2 MET'!C46,$D$517)=ROUND('T3 MET'!$D$110,$D$517)</f>
        <v>1</v>
      </c>
      <c r="U517" s="675" t="b">
        <f>ROUND('T2 MET'!D46,$D$517)=ROUND('T3 MET'!$D$111,$D$517)</f>
        <v>1</v>
      </c>
      <c r="V517" s="675" t="b">
        <f>ROUND('T2 MET'!E46,$D$517)=ROUND('T3 MET'!$D$112,$D$517)</f>
        <v>1</v>
      </c>
      <c r="W517" s="676" t="b">
        <f>ROUND('T2 MET'!F46,$D$517)=ROUND('T3 MET'!$D$113,$D$517)</f>
        <v>1</v>
      </c>
      <c r="X517" s="22"/>
    </row>
    <row r="518" spans="1:24" outlineLevel="1">
      <c r="A518" s="424"/>
      <c r="B518" s="424"/>
      <c r="C518" s="431" t="s">
        <v>490</v>
      </c>
      <c r="D518" s="432"/>
      <c r="E518" s="421"/>
      <c r="F518" s="421"/>
      <c r="G518" s="421"/>
      <c r="H518" s="421"/>
      <c r="I518" s="421"/>
      <c r="J518" s="3"/>
      <c r="K518" s="3"/>
      <c r="L518" s="3"/>
      <c r="T518" s="662">
        <f>ROUND('T2 MET'!C46,$D$517)</f>
        <v>-66.971999999999994</v>
      </c>
      <c r="U518" s="41">
        <f>ROUND('T2 MET'!D46,$D$517)</f>
        <v>850.84100000000001</v>
      </c>
      <c r="V518" s="41">
        <f>ROUND('T2 MET'!E46,$D$517)</f>
        <v>0</v>
      </c>
      <c r="W518" s="663">
        <f>ROUND('T2 MET'!F46,$D$517)</f>
        <v>0</v>
      </c>
      <c r="X518" s="22"/>
    </row>
    <row r="519" spans="1:24" outlineLevel="1">
      <c r="A519" s="424"/>
      <c r="B519" s="424"/>
      <c r="C519" s="431" t="s">
        <v>491</v>
      </c>
      <c r="D519" s="432"/>
      <c r="E519" s="421"/>
      <c r="F519" s="421"/>
      <c r="G519" s="421"/>
      <c r="H519" s="421"/>
      <c r="I519" s="421"/>
      <c r="J519" s="3"/>
      <c r="K519" s="3"/>
      <c r="L519" s="3"/>
      <c r="T519" s="662">
        <f>ROUND('T3 MET'!$D$110,$D$517)</f>
        <v>-66.971999999999994</v>
      </c>
      <c r="U519" s="41">
        <f>ROUND('T3 MET'!$D$111,$D$517)</f>
        <v>850.84100000000001</v>
      </c>
      <c r="V519" s="41">
        <f>ROUND('T3 MET'!$D$112,$D$517)</f>
        <v>0</v>
      </c>
      <c r="W519" s="663">
        <f>ROUND('T3 MET'!$D$113,$D$517)</f>
        <v>0</v>
      </c>
      <c r="X519" s="22"/>
    </row>
    <row r="520" spans="1:24">
      <c r="A520" s="424" t="s">
        <v>427</v>
      </c>
      <c r="B520" s="424" t="s">
        <v>498</v>
      </c>
      <c r="C520" s="430" t="s">
        <v>499</v>
      </c>
      <c r="D520" s="415">
        <v>3</v>
      </c>
      <c r="E520" s="421"/>
      <c r="F520" s="421"/>
      <c r="G520" s="421"/>
      <c r="H520" s="421"/>
      <c r="I520" s="421"/>
      <c r="J520" s="3"/>
      <c r="K520" s="3"/>
      <c r="L520" s="3"/>
      <c r="T520" s="674" t="b">
        <f>ROUND('T2 MET'!C54,$D$520)=ROUND('T3 MET'!$D$82,$D$520)</f>
        <v>1</v>
      </c>
      <c r="U520" s="675" t="b">
        <f>ROUND('T2 MET'!D54,$D$520)=ROUND('T3 MET'!$D$83,$D$520)</f>
        <v>1</v>
      </c>
      <c r="V520" s="675" t="b">
        <f>ROUND('T2 MET'!E54,$D$520)=ROUND('T3 MET'!$D$84,$D$520)</f>
        <v>1</v>
      </c>
      <c r="W520" s="676" t="b">
        <f>ROUND('T2 MET'!F54,$D$520)=ROUND('T3 MET'!$D$85,$D$520)</f>
        <v>1</v>
      </c>
      <c r="X520" s="22"/>
    </row>
    <row r="521" spans="1:24" outlineLevel="1">
      <c r="A521" s="424"/>
      <c r="B521" s="424"/>
      <c r="C521" s="431" t="s">
        <v>490</v>
      </c>
      <c r="D521" s="432"/>
      <c r="E521" s="421"/>
      <c r="F521" s="421"/>
      <c r="G521" s="421"/>
      <c r="H521" s="421"/>
      <c r="I521" s="421"/>
      <c r="J521" s="3"/>
      <c r="K521" s="3"/>
      <c r="L521" s="3"/>
      <c r="T521" s="662">
        <f>ROUND('T2 MET'!C54,$D$520)</f>
        <v>0</v>
      </c>
      <c r="U521" s="41">
        <f>ROUND('T2 MET'!D54,$D$520)</f>
        <v>0</v>
      </c>
      <c r="V521" s="41">
        <f>ROUND('T2 MET'!E54,$D$520)</f>
        <v>0</v>
      </c>
      <c r="W521" s="663">
        <f>ROUND('T2 MET'!F54,$D$520)</f>
        <v>0</v>
      </c>
      <c r="X521" s="22"/>
    </row>
    <row r="522" spans="1:24" outlineLevel="1">
      <c r="A522" s="424"/>
      <c r="B522" s="424"/>
      <c r="C522" s="431" t="s">
        <v>491</v>
      </c>
      <c r="D522" s="432"/>
      <c r="E522" s="421"/>
      <c r="F522" s="421"/>
      <c r="G522" s="421"/>
      <c r="H522" s="421"/>
      <c r="I522" s="421"/>
      <c r="J522" s="3"/>
      <c r="K522" s="3"/>
      <c r="L522" s="3"/>
      <c r="T522" s="662">
        <f>ROUND('T3 MET'!$D$82,$D$520)</f>
        <v>0</v>
      </c>
      <c r="U522" s="41">
        <f>ROUND('T3 MET'!$D$83,$D$520)</f>
        <v>0</v>
      </c>
      <c r="V522" s="41">
        <f>ROUND('T3 MET'!$D$84,$D$520)</f>
        <v>0</v>
      </c>
      <c r="W522" s="663">
        <f>ROUND('T3 MET'!$D$85,$D$520)</f>
        <v>0</v>
      </c>
      <c r="X522" s="22"/>
    </row>
    <row r="523" spans="1:24">
      <c r="A523" s="424" t="s">
        <v>430</v>
      </c>
      <c r="B523" s="424" t="s">
        <v>500</v>
      </c>
      <c r="C523" s="430" t="s">
        <v>195</v>
      </c>
      <c r="D523" s="415">
        <v>3</v>
      </c>
      <c r="E523" s="421"/>
      <c r="F523" s="421"/>
      <c r="G523" s="421"/>
      <c r="H523" s="421"/>
      <c r="I523" s="421"/>
      <c r="J523" s="3"/>
      <c r="K523" s="3"/>
      <c r="L523" s="3"/>
      <c r="T523" s="674" t="b">
        <f>ROUND('T2 MET'!C59,$D$523)=ROUND('T3 MET'!$D$93,$D$523)</f>
        <v>1</v>
      </c>
      <c r="U523" s="675" t="b">
        <f>ROUND('T2 MET'!D59,$D$523)=ROUND('T3 MET'!$D$94,$D$523)</f>
        <v>1</v>
      </c>
      <c r="V523" s="675" t="b">
        <f>ROUND('T2 MET'!E59,$D$523)=ROUND('T3 MET'!$D$95,$D$523)</f>
        <v>1</v>
      </c>
      <c r="W523" s="676" t="b">
        <f>ROUND('T2 MET'!F59,$D$523)=ROUND('T3 MET'!$D$96,$D$523)</f>
        <v>1</v>
      </c>
      <c r="X523" s="22"/>
    </row>
    <row r="524" spans="1:24" outlineLevel="1">
      <c r="A524" s="424"/>
      <c r="B524" s="424"/>
      <c r="C524" s="431" t="s">
        <v>490</v>
      </c>
      <c r="D524" s="432"/>
      <c r="E524" s="421"/>
      <c r="F524" s="421"/>
      <c r="G524" s="421"/>
      <c r="H524" s="421"/>
      <c r="I524" s="421"/>
      <c r="J524" s="3"/>
      <c r="K524" s="3"/>
      <c r="L524" s="3"/>
      <c r="T524" s="662">
        <f>ROUND('T2 MET'!C59,$D$523)</f>
        <v>0</v>
      </c>
      <c r="U524" s="41">
        <f>ROUND('T2 MET'!D59,$D$523)</f>
        <v>0</v>
      </c>
      <c r="V524" s="41">
        <f>ROUND('T2 MET'!E59,$D$523)</f>
        <v>0</v>
      </c>
      <c r="W524" s="663">
        <f>ROUND('T2 MET'!F59,$D$523)</f>
        <v>0</v>
      </c>
      <c r="X524" s="22"/>
    </row>
    <row r="525" spans="1:24" outlineLevel="1">
      <c r="A525" s="424"/>
      <c r="B525" s="424"/>
      <c r="C525" s="431" t="s">
        <v>491</v>
      </c>
      <c r="D525" s="432"/>
      <c r="E525" s="421"/>
      <c r="F525" s="421"/>
      <c r="G525" s="421"/>
      <c r="H525" s="421"/>
      <c r="I525" s="421"/>
      <c r="J525" s="3"/>
      <c r="K525" s="3"/>
      <c r="L525" s="3"/>
      <c r="T525" s="662">
        <f>ROUND('T3 MET'!$D$93,$D$523)</f>
        <v>0</v>
      </c>
      <c r="U525" s="41">
        <f>ROUND('T3 MET'!$D$94,$D$523)</f>
        <v>0</v>
      </c>
      <c r="V525" s="41">
        <f>ROUND('T3 MET'!$D$95,$D$523)</f>
        <v>0</v>
      </c>
      <c r="W525" s="663">
        <f>ROUND('T3 MET'!$D$96,$D$523)</f>
        <v>0</v>
      </c>
      <c r="X525" s="22"/>
    </row>
    <row r="526" spans="1:24">
      <c r="A526" s="424" t="s">
        <v>442</v>
      </c>
      <c r="B526" s="424" t="s">
        <v>501</v>
      </c>
      <c r="C526" s="430" t="s">
        <v>502</v>
      </c>
      <c r="D526" s="415">
        <v>3</v>
      </c>
      <c r="E526" s="421"/>
      <c r="F526" s="421"/>
      <c r="G526" s="421"/>
      <c r="H526" s="421"/>
      <c r="I526" s="421"/>
      <c r="J526" s="3"/>
      <c r="K526" s="3"/>
      <c r="L526" s="3"/>
      <c r="T526" s="674" t="b">
        <f>ROUND('T2 MET'!C63,$D$526)=ROUND('T3 MET'!$D$161,$D$526)</f>
        <v>1</v>
      </c>
      <c r="U526" s="675" t="b">
        <f>ROUND('T2 MET'!D63,$D$526)=ROUND('T3 MET'!$D$162,$D$526)</f>
        <v>1</v>
      </c>
      <c r="V526" s="675" t="b">
        <f>ROUND('T2 MET'!E63,$D$526)=ROUND('T3 MET'!$D$163,$D$526)</f>
        <v>1</v>
      </c>
      <c r="W526" s="676" t="b">
        <f>ROUND('T2 MET'!F63,$D$526)=ROUND('T3 MET'!$D$164,$D$526)</f>
        <v>1</v>
      </c>
      <c r="X526" s="22"/>
    </row>
    <row r="527" spans="1:24" outlineLevel="1">
      <c r="A527" s="424"/>
      <c r="B527" s="424"/>
      <c r="C527" s="431" t="s">
        <v>490</v>
      </c>
      <c r="D527" s="432"/>
      <c r="E527" s="421"/>
      <c r="F527" s="421"/>
      <c r="G527" s="421"/>
      <c r="H527" s="421"/>
      <c r="I527" s="421"/>
      <c r="J527" s="3"/>
      <c r="K527" s="3"/>
      <c r="L527" s="3"/>
      <c r="T527" s="662">
        <f>ROUND('T2 MET'!C63,$D$526)</f>
        <v>2436.3249999999998</v>
      </c>
      <c r="U527" s="41">
        <f>ROUND('T2 MET'!D63,$D$526)</f>
        <v>0</v>
      </c>
      <c r="V527" s="41">
        <f>ROUND('T2 MET'!E63,$D$526)</f>
        <v>0</v>
      </c>
      <c r="W527" s="663">
        <f>ROUND('T2 MET'!F63,$D$526)</f>
        <v>0</v>
      </c>
      <c r="X527" s="22"/>
    </row>
    <row r="528" spans="1:24" outlineLevel="1">
      <c r="A528" s="424"/>
      <c r="B528" s="424"/>
      <c r="C528" s="431" t="s">
        <v>491</v>
      </c>
      <c r="D528" s="432"/>
      <c r="E528" s="421"/>
      <c r="F528" s="421"/>
      <c r="G528" s="421"/>
      <c r="H528" s="421"/>
      <c r="I528" s="421"/>
      <c r="J528" s="3"/>
      <c r="K528" s="3"/>
      <c r="L528" s="3"/>
      <c r="T528" s="662">
        <f>ROUND('T3 MET'!$D$161,$D$526)</f>
        <v>2436.3249999999998</v>
      </c>
      <c r="U528" s="41">
        <f>ROUND('T3 MET'!$D$162,$D$526)</f>
        <v>0</v>
      </c>
      <c r="V528" s="41">
        <f>ROUND('T3 MET'!$D$163,$D$526)</f>
        <v>0</v>
      </c>
      <c r="W528" s="663">
        <f>ROUND('T3 MET'!$D$164,$D$526)</f>
        <v>0</v>
      </c>
      <c r="X528" s="22"/>
    </row>
    <row r="529" spans="1:28">
      <c r="A529" s="424" t="s">
        <v>503</v>
      </c>
      <c r="B529" s="424" t="s">
        <v>504</v>
      </c>
      <c r="C529" s="430" t="s">
        <v>505</v>
      </c>
      <c r="D529" s="415">
        <v>3</v>
      </c>
      <c r="E529" s="421"/>
      <c r="F529" s="421"/>
      <c r="G529" s="421"/>
      <c r="H529" s="421"/>
      <c r="I529" s="421"/>
      <c r="J529" s="3"/>
      <c r="K529" s="3"/>
      <c r="L529" s="3"/>
      <c r="T529" s="674" t="b">
        <f>ROUND('T2 MET'!C66,$D$529)=ROUND('T3 MET'!$D$168,$D$529)</f>
        <v>1</v>
      </c>
      <c r="U529" s="675" t="b">
        <f>ROUND('T2 MET'!D66,$D$529)=ROUND('T3 MET'!$D$169,$D$529)</f>
        <v>1</v>
      </c>
      <c r="V529" s="675" t="b">
        <f>ROUND('T2 MET'!E66,$D$529)=ROUND('T3 MET'!$D$170,$D$529)</f>
        <v>1</v>
      </c>
      <c r="W529" s="676" t="b">
        <f>ROUND('T2 MET'!F66,$D$529)=ROUND('T3 MET'!$D$171,$D$529)</f>
        <v>1</v>
      </c>
      <c r="X529" s="22"/>
    </row>
    <row r="530" spans="1:28" outlineLevel="1">
      <c r="A530" s="424"/>
      <c r="B530" s="424"/>
      <c r="C530" s="431" t="s">
        <v>490</v>
      </c>
      <c r="D530" s="432"/>
      <c r="E530" s="421"/>
      <c r="F530" s="421"/>
      <c r="G530" s="421"/>
      <c r="H530" s="421"/>
      <c r="I530" s="421"/>
      <c r="J530" s="3"/>
      <c r="K530" s="3"/>
      <c r="L530" s="3"/>
      <c r="T530" s="662">
        <f>ROUND('T2 MET'!C66,$D$529)</f>
        <v>0</v>
      </c>
      <c r="U530" s="41">
        <f>ROUND('T2 MET'!D66,$D$529)</f>
        <v>0</v>
      </c>
      <c r="V530" s="41">
        <f>ROUND('T2 MET'!E66,$D$529)</f>
        <v>0</v>
      </c>
      <c r="W530" s="663">
        <f>ROUND('T2 MET'!F66,$D$529)</f>
        <v>0</v>
      </c>
      <c r="X530" s="22"/>
    </row>
    <row r="531" spans="1:28" outlineLevel="1">
      <c r="A531" s="424"/>
      <c r="B531" s="424"/>
      <c r="C531" s="431" t="s">
        <v>491</v>
      </c>
      <c r="D531" s="432"/>
      <c r="E531" s="421"/>
      <c r="F531" s="421"/>
      <c r="G531" s="421"/>
      <c r="H531" s="421"/>
      <c r="I531" s="421"/>
      <c r="J531" s="3"/>
      <c r="K531" s="3"/>
      <c r="L531" s="3"/>
      <c r="T531" s="662">
        <f>ROUND('T3 MET'!$D$168,$D$529)</f>
        <v>0</v>
      </c>
      <c r="U531" s="41">
        <f>ROUND('T3 MET'!$D$169,$D$529)</f>
        <v>0</v>
      </c>
      <c r="V531" s="41">
        <f>ROUND('T3 MET'!$D$170,$D$529)</f>
        <v>0</v>
      </c>
      <c r="W531" s="663">
        <f>ROUND('T3 MET'!$D$171,$D$529)</f>
        <v>0</v>
      </c>
      <c r="X531" s="22"/>
    </row>
    <row r="532" spans="1:28">
      <c r="A532" s="424" t="s">
        <v>506</v>
      </c>
      <c r="B532" s="424" t="s">
        <v>511</v>
      </c>
      <c r="C532" s="430" t="s">
        <v>201</v>
      </c>
      <c r="D532" s="415">
        <v>3</v>
      </c>
      <c r="E532" s="421"/>
      <c r="F532" s="421"/>
      <c r="G532" s="421"/>
      <c r="H532" s="421"/>
      <c r="I532" s="421"/>
      <c r="J532" s="3"/>
      <c r="K532" s="3"/>
      <c r="L532" s="3"/>
      <c r="T532" s="674" t="b">
        <f>ROUND('T2 MET'!C73,$D$532)=ROUND('T3 MET'!$D$121+'T3 MET'!$D$132+'T3 MET'!$D$143+'T3 MET'!$D$154,$D$532)</f>
        <v>1</v>
      </c>
      <c r="U532" s="675" t="b">
        <f>ROUND('T2 MET'!D73,$D$532)=ROUND('T3 MET'!$D$122+'T3 MET'!$D$133+'T3 MET'!$D$144+'T3 MET'!$D$155,$D$532)</f>
        <v>1</v>
      </c>
      <c r="V532" s="675" t="b">
        <f>ROUND('T2 MET'!E73,$D$532)=ROUND('T3 MET'!$D$123+'T3 MET'!$D$134+'T3 MET'!$D$145+'T3 MET'!$D$156,$D$532)</f>
        <v>1</v>
      </c>
      <c r="W532" s="676" t="b">
        <f>ROUND('T2 MET'!F73,$D$532)=ROUND('T3 MET'!$D$124+'T3 MET'!$D$135+'T3 MET'!$D$146+'T3 MET'!$D$157,$D$532)</f>
        <v>1</v>
      </c>
      <c r="X532" s="22"/>
    </row>
    <row r="533" spans="1:28" outlineLevel="1">
      <c r="A533" s="424"/>
      <c r="B533" s="424"/>
      <c r="C533" s="431" t="s">
        <v>490</v>
      </c>
      <c r="D533" s="432"/>
      <c r="E533" s="421"/>
      <c r="F533" s="421"/>
      <c r="G533" s="421"/>
      <c r="H533" s="421"/>
      <c r="I533" s="421"/>
      <c r="J533" s="3"/>
      <c r="K533" s="3"/>
      <c r="L533" s="3"/>
      <c r="T533" s="662">
        <f>ROUND('T2 MET'!C73,$D$532)</f>
        <v>0</v>
      </c>
      <c r="U533" s="41">
        <f>ROUND('T2 MET'!D73,$D$532)</f>
        <v>0</v>
      </c>
      <c r="V533" s="41">
        <f>ROUND('T2 MET'!E73,$D$532)</f>
        <v>0</v>
      </c>
      <c r="W533" s="663">
        <f>ROUND('T2 MET'!F73,$D$532)</f>
        <v>0</v>
      </c>
      <c r="X533" s="22"/>
    </row>
    <row r="534" spans="1:28" outlineLevel="1">
      <c r="A534" s="424"/>
      <c r="B534" s="424"/>
      <c r="C534" s="431" t="s">
        <v>491</v>
      </c>
      <c r="D534" s="432"/>
      <c r="E534" s="421"/>
      <c r="F534" s="421"/>
      <c r="G534" s="421"/>
      <c r="H534" s="421"/>
      <c r="I534" s="421"/>
      <c r="J534" s="3"/>
      <c r="K534" s="3"/>
      <c r="L534" s="3"/>
      <c r="T534" s="662">
        <f>ROUND('T3 MET'!$D$121+'T3 MET'!$D$132+'T3 MET'!$D$143+'T3 MET'!$D$154,$D$532)</f>
        <v>0</v>
      </c>
      <c r="U534" s="41">
        <f>ROUND('T3 MET'!$D$122+'T3 MET'!$D$133+'T3 MET'!$D$144+'T3 MET'!$D$155,$D$532)</f>
        <v>0</v>
      </c>
      <c r="V534" s="41">
        <f>ROUND('T3 MET'!$D$123+'T3 MET'!$D$134+'T3 MET'!$D$145+'T3 MET'!$D$156,$D$532)</f>
        <v>0</v>
      </c>
      <c r="W534" s="663">
        <f>ROUND('T3 MET'!$D$124+'T3 MET'!$D$135+'T3 MET'!$D$146+'T3 MET'!$D$157,$D$532)</f>
        <v>0</v>
      </c>
      <c r="X534" s="22"/>
    </row>
    <row r="535" spans="1:28" s="16" customFormat="1" ht="18.75">
      <c r="A535" s="6" t="s">
        <v>13</v>
      </c>
      <c r="B535" s="7" t="s">
        <v>14</v>
      </c>
      <c r="C535" s="8" t="str">
        <f>CONCATENATE("Checks for Route Table 3 ",'T1 NSA'!$A$5)</f>
        <v>Checks for Route Table 3 NSA</v>
      </c>
      <c r="D535" s="434"/>
      <c r="E535" s="671"/>
      <c r="F535" s="672"/>
      <c r="G535" s="672"/>
      <c r="H535" s="672"/>
      <c r="I535" s="672"/>
      <c r="J535" s="672"/>
      <c r="K535" s="672"/>
      <c r="L535" s="672"/>
      <c r="M535" s="672"/>
      <c r="N535" s="672"/>
      <c r="O535" s="672"/>
      <c r="P535" s="672"/>
      <c r="Q535" s="672"/>
      <c r="R535" s="673"/>
      <c r="S535" s="3"/>
      <c r="T535" s="631" t="s">
        <v>519</v>
      </c>
      <c r="U535" s="631">
        <v>2022</v>
      </c>
      <c r="V535" s="631">
        <v>2023</v>
      </c>
      <c r="W535" s="631">
        <v>2024</v>
      </c>
      <c r="X535" s="22"/>
      <c r="Y535" s="3"/>
      <c r="Z535" s="421"/>
      <c r="AA535" s="421"/>
      <c r="AB535" s="421"/>
    </row>
    <row r="536" spans="1:28" s="433" customFormat="1">
      <c r="A536" s="423" t="s">
        <v>445</v>
      </c>
      <c r="B536" s="424" t="s">
        <v>484</v>
      </c>
      <c r="C536" s="430" t="s">
        <v>485</v>
      </c>
      <c r="D536" s="415">
        <v>3</v>
      </c>
      <c r="E536" s="421"/>
      <c r="F536" s="421"/>
      <c r="G536" s="421"/>
      <c r="H536" s="421"/>
      <c r="I536" s="421"/>
      <c r="S536" s="3"/>
      <c r="T536" s="674" t="b">
        <f>ROUND('T2 NSA'!C78-'T2 NSA'!C76,$D$536)=ROUND(SUM('T3 NSA'!$D$13,'T3 NSA'!$D$24,'T3 NSA'!$D$31,'T3 NSA'!$D$38,'T3 NSA'!$D$45,'T3 NSA'!$D$52,'T3 NSA'!$D$59,'T3 NSA'!$D$66,'T3 NSA'!$D$82,'T3 NSA'!$D$93,'T3 NSA'!$D$110,'T3 NSA'!$D$121,'T3 NSA'!$D$132,'T3 NSA'!$D$143,'T3 NSA'!$D$154,'T3 NSA'!$D$161,'T3 NSA'!$D$168),$D$536)</f>
        <v>1</v>
      </c>
      <c r="U536" s="675" t="b">
        <f>ROUND('T2 NSA'!D78-'T2 NSA'!D76,$D$536)=ROUND(SUM('T3 NSA'!$D$14,'T3 NSA'!$D$25,'T3 NSA'!$D$32,'T3 NSA'!$D$39,'T3 NSA'!$D$46,'T3 NSA'!$D$53,'T3 NSA'!$D$60,'T3 NSA'!$D$67,'T3 NSA'!$D$83,'T3 NSA'!$D$94,'T3 NSA'!$D$111,'T3 NSA'!$D$122,'T3 NSA'!$D$133,'T3 NSA'!$D$144,'T3 NSA'!$D$155,'T3 NSA'!$D$162,'T3 NSA'!$D$169),$D$536)</f>
        <v>1</v>
      </c>
      <c r="V536" s="675" t="b">
        <f>ROUND('T2 NSA'!E78-'T2 NSA'!E76,$D$536)=ROUND(SUM('T3 NSA'!$D$15,'T3 NSA'!$D$26,'T3 NSA'!$D$33,'T3 NSA'!$D$40,'T3 NSA'!$D$47,'T3 NSA'!$D$54,'T3 NSA'!$D$61,'T3 NSA'!$D$68,'T3 NSA'!$D$84,'T3 NSA'!$D$95,'T3 NSA'!$D$112,'T3 NSA'!$D$123,'T3 NSA'!$D$134,'T3 NSA'!$D$145,'T3 NSA'!$D$156,'T3 NSA'!$D$163,'T3 NSA'!$D$170),$D$536)</f>
        <v>1</v>
      </c>
      <c r="W536" s="676" t="b">
        <f>ROUND('T2 NSA'!F78-'T2 NSA'!F76,$D$536)=ROUND(SUM('T3 NSA'!$D$16,'T3 NSA'!$D$27,'T3 NSA'!$D$34,'T3 NSA'!$D$41,'T3 NSA'!$D$48,'T3 NSA'!$D$55,'T3 NSA'!$D$62,'T3 NSA'!$D$69,'T3 NSA'!$D$85,'T3 NSA'!$D$96,'T3 NSA'!$D$113,'T3 NSA'!$D$124,'T3 NSA'!$D$135,'T3 NSA'!$D$146,'T3 NSA'!$D$157,'T3 NSA'!$D$164,'T3 NSA'!$D$171),$D$536)</f>
        <v>1</v>
      </c>
      <c r="X536" s="22"/>
      <c r="Y536" s="3"/>
      <c r="Z536" s="421"/>
      <c r="AA536" s="421"/>
      <c r="AB536" s="421"/>
    </row>
    <row r="537" spans="1:28" outlineLevel="1">
      <c r="A537" s="424"/>
      <c r="B537" s="424"/>
      <c r="C537" s="431" t="s">
        <v>486</v>
      </c>
      <c r="D537" s="432"/>
      <c r="E537" s="421"/>
      <c r="F537" s="421"/>
      <c r="G537" s="421"/>
      <c r="H537" s="421"/>
      <c r="I537" s="421"/>
      <c r="J537" s="3"/>
      <c r="K537" s="3"/>
      <c r="L537" s="3"/>
      <c r="T537" s="662">
        <f>ROUND('T2 NSA'!C78-'T2 NSA'!C76,$D$536)</f>
        <v>3534.1689999999999</v>
      </c>
      <c r="U537" s="41">
        <f>ROUND('T2 NSA'!D78-'T2 NSA'!D76,$D$536)</f>
        <v>1244.625</v>
      </c>
      <c r="V537" s="41">
        <f>ROUND('T2 NSA'!E78-'T2 NSA'!E76,$D$536)</f>
        <v>0</v>
      </c>
      <c r="W537" s="663">
        <f>ROUND('T2 NSA'!F78-'T2 NSA'!F76,$D$536)</f>
        <v>0</v>
      </c>
      <c r="X537" s="22"/>
      <c r="Z537" s="421"/>
      <c r="AA537" s="421"/>
      <c r="AB537" s="421"/>
    </row>
    <row r="538" spans="1:28" outlineLevel="1">
      <c r="A538" s="424"/>
      <c r="B538" s="424"/>
      <c r="C538" s="431" t="s">
        <v>487</v>
      </c>
      <c r="D538" s="432"/>
      <c r="E538" s="421"/>
      <c r="F538" s="421"/>
      <c r="G538" s="421"/>
      <c r="H538" s="421"/>
      <c r="I538" s="421"/>
      <c r="J538" s="3"/>
      <c r="K538" s="3"/>
      <c r="L538" s="3"/>
      <c r="T538" s="662">
        <f>+ROUND(SUM('T3 NSA'!$D$13,'T3 NSA'!$D$24,'T3 NSA'!$D$31,'T3 NSA'!$D$38,'T3 NSA'!$D$45,'T3 NSA'!$D$52,'T3 NSA'!$D$59,'T3 NSA'!$D$66,'T3 NSA'!$D$82,'T3 NSA'!$D$93,'T3 NSA'!$D$110,'T3 NSA'!$D$121,'T3 NSA'!$D$132,'T3 NSA'!$D$143,'T3 NSA'!$D$154,'T3 NSA'!$D$161,'T3 NSA'!$D$168),$D$536)</f>
        <v>3534.1689999999999</v>
      </c>
      <c r="U538" s="41">
        <f>ROUND(SUM('T3 NSA'!$D$14,'T3 NSA'!$D$25,'T3 NSA'!$D$32,'T3 NSA'!$D$39,'T3 NSA'!$D$46,'T3 NSA'!$D$53,'T3 NSA'!$D$60,'T3 NSA'!$D$67,'T3 NSA'!$D$83,'T3 NSA'!$D$94,'T3 NSA'!$D$111,'T3 NSA'!$D$122,'T3 NSA'!$D$133,'T3 NSA'!$D$144,'T3 NSA'!$D$155,'T3 NSA'!$D$162,'T3 NSA'!$D$169),$D$536)</f>
        <v>1244.625</v>
      </c>
      <c r="V538" s="41">
        <f>ROUND(SUM('T3 NSA'!$D$15,'T3 NSA'!$D$26,'T3 NSA'!$D$33,'T3 NSA'!$D$40,'T3 NSA'!$D$47,'T3 NSA'!$D$54,'T3 NSA'!$D$61,'T3 NSA'!$D$68,'T3 NSA'!$D$84,'T3 NSA'!$D$95,,'T3 NSA'!$D$112,'T3 NSA'!$D$123,'T3 NSA'!$D$134,'T3 NSA'!$D$145,'T3 NSA'!$D$156,'T3 NSA'!$D$163,'T3 NSA'!$D$170),$D$536)</f>
        <v>0</v>
      </c>
      <c r="W538" s="663">
        <f>ROUND(SUM('T3 NSA'!$D$16,'T3 NSA'!$D$27,'T3 NSA'!$D$34,'T3 NSA'!$D$41,'T3 NSA'!$D$48,'T3 NSA'!$D$55,'T3 NSA'!$D$62,'T3 NSA'!$D$69,'T3 NSA'!$D$85,'T3 NSA'!$D$96,'T3 NSA'!$D$113,'T3 NSA'!$D$124,'T3 NSA'!$D$135,'T3 NSA'!$D$146,'T3 NSA'!$D$157,'T3 NSA'!$D$164,'T3 NSA'!$D$171),$D$536)</f>
        <v>0</v>
      </c>
      <c r="X538" s="22"/>
      <c r="Z538" s="421"/>
      <c r="AA538" s="421"/>
      <c r="AB538" s="421"/>
    </row>
    <row r="539" spans="1:28">
      <c r="A539" s="424" t="s">
        <v>416</v>
      </c>
      <c r="B539" s="424" t="s">
        <v>488</v>
      </c>
      <c r="C539" s="430" t="s">
        <v>489</v>
      </c>
      <c r="D539" s="415">
        <v>3</v>
      </c>
      <c r="E539" s="421"/>
      <c r="F539" s="421"/>
      <c r="G539" s="421"/>
      <c r="H539" s="421"/>
      <c r="I539" s="421"/>
      <c r="J539" s="3"/>
      <c r="K539" s="3"/>
      <c r="L539" s="3"/>
      <c r="T539" s="674" t="b">
        <f>ROUND('T2 NSA'!C19,$D$539)=ROUND('T3 NSA'!$D$13,$D$539)</f>
        <v>1</v>
      </c>
      <c r="U539" s="675" t="b">
        <f>ROUND('T2 NSA'!D19,$D$539)=ROUND('T3 NSA'!$D$14,$D$539)</f>
        <v>1</v>
      </c>
      <c r="V539" s="675" t="b">
        <f>ROUND('T2 NSA'!E19,$D$539)=ROUND('T3 NSA'!$D$15,$D$539)</f>
        <v>1</v>
      </c>
      <c r="W539" s="676" t="b">
        <f>ROUND('T2 NSA'!F19,$D$539)=ROUND('T3 NSA'!$D$16,$D$539)</f>
        <v>1</v>
      </c>
      <c r="X539" s="22"/>
    </row>
    <row r="540" spans="1:28" outlineLevel="1">
      <c r="A540" s="424"/>
      <c r="B540" s="424"/>
      <c r="C540" s="431" t="s">
        <v>490</v>
      </c>
      <c r="D540" s="432"/>
      <c r="E540" s="421"/>
      <c r="F540" s="421"/>
      <c r="G540" s="421"/>
      <c r="H540" s="421"/>
      <c r="I540" s="421"/>
      <c r="J540" s="3"/>
      <c r="K540" s="3"/>
      <c r="L540" s="3"/>
      <c r="T540" s="662">
        <f>ROUND('T2 NSA'!C19,$D$539)</f>
        <v>0</v>
      </c>
      <c r="U540" s="41">
        <f>ROUND('T2 NSA'!D19,$D$539)</f>
        <v>0</v>
      </c>
      <c r="V540" s="41">
        <f>ROUND('T2 NSA'!E19,$D$539)</f>
        <v>0</v>
      </c>
      <c r="W540" s="663">
        <f>ROUND('T2 NSA'!F19,$D$539)</f>
        <v>0</v>
      </c>
      <c r="X540" s="22"/>
    </row>
    <row r="541" spans="1:28" outlineLevel="1">
      <c r="A541" s="424"/>
      <c r="B541" s="424"/>
      <c r="C541" s="431" t="s">
        <v>491</v>
      </c>
      <c r="D541" s="432"/>
      <c r="E541" s="421"/>
      <c r="F541" s="421"/>
      <c r="G541" s="421"/>
      <c r="H541" s="421"/>
      <c r="I541" s="421"/>
      <c r="J541" s="3"/>
      <c r="K541" s="3"/>
      <c r="L541" s="3"/>
      <c r="T541" s="662">
        <f>ROUND('T3 NSA'!$D$13,$D$539)</f>
        <v>0</v>
      </c>
      <c r="U541" s="41">
        <f>ROUND('T3 NSA'!$D$14,$D$539)</f>
        <v>0</v>
      </c>
      <c r="V541" s="41">
        <f>ROUND('T3 NSA'!$D$15,$D$539)</f>
        <v>0</v>
      </c>
      <c r="W541" s="663">
        <f>ROUND('T3 NSA'!$D$16,$D$539)</f>
        <v>0</v>
      </c>
      <c r="X541" s="22"/>
    </row>
    <row r="542" spans="1:28">
      <c r="A542" s="424" t="s">
        <v>424</v>
      </c>
      <c r="B542" s="424" t="s">
        <v>492</v>
      </c>
      <c r="C542" s="430" t="s">
        <v>493</v>
      </c>
      <c r="D542" s="415">
        <v>3</v>
      </c>
      <c r="E542" s="421"/>
      <c r="F542" s="421"/>
      <c r="G542" s="421"/>
      <c r="H542" s="421"/>
      <c r="I542" s="421"/>
      <c r="J542" s="3"/>
      <c r="K542" s="3"/>
      <c r="L542" s="3"/>
      <c r="T542" s="674" t="b">
        <f>ROUND('T2 NSA'!C28,$D$542)=ROUND('T3 NSA'!$D$31+'T3 NSA'!$D$38+'T3 NSA'!$D$45+'T3 NSA'!$D$52+'T3 NSA'!$D$59+'T3 NSA'!$D$66,$D$542)</f>
        <v>1</v>
      </c>
      <c r="U542" s="675" t="b">
        <f>ROUND('T2 NSA'!D28,$D$542)=ROUND('T3 NSA'!$D$32+'T3 NSA'!$D$39+'T3 NSA'!$D$46+'T3 NSA'!$D$53+'T3 NSA'!$D$60+'T3 NSA'!$D$67,$D$542)</f>
        <v>1</v>
      </c>
      <c r="V542" s="675" t="b">
        <f>ROUND('T2 NSA'!E28,$D$542)=ROUND('T3 NSA'!$D$33+'T3 NSA'!$D$40+'T3 NSA'!$D$47+'T3 NSA'!$D$54+'T3 NSA'!$D$61+'T3 NSA'!$D$68,$D$542)</f>
        <v>1</v>
      </c>
      <c r="W542" s="676" t="b">
        <f>ROUND('T2 NSA'!F28,$D$542)=ROUND('T3 NSA'!$D$34+'T3 NSA'!$D$41+'T3 NSA'!$D$48+'T3 NSA'!$D$55+'T3 NSA'!$D$62+'T3 NSA'!$D$69,$D$542)</f>
        <v>1</v>
      </c>
      <c r="X542" s="22"/>
    </row>
    <row r="543" spans="1:28" outlineLevel="1">
      <c r="A543" s="424"/>
      <c r="B543" s="424"/>
      <c r="C543" s="431" t="s">
        <v>490</v>
      </c>
      <c r="D543" s="432"/>
      <c r="E543" s="421"/>
      <c r="F543" s="421"/>
      <c r="G543" s="421"/>
      <c r="H543" s="421"/>
      <c r="I543" s="421"/>
      <c r="J543" s="3"/>
      <c r="K543" s="3"/>
      <c r="L543" s="3"/>
      <c r="T543" s="662">
        <f>ROUND('T2 NSA'!C28,$D$542)</f>
        <v>-364.423</v>
      </c>
      <c r="U543" s="41">
        <f>ROUND('T2 NSA'!D28,$D$542)</f>
        <v>-58.494999999999997</v>
      </c>
      <c r="V543" s="41">
        <f>ROUND('T2 NSA'!E28,$D$542)</f>
        <v>0</v>
      </c>
      <c r="W543" s="663">
        <f>ROUND('T2 NSA'!F28,$D$542)</f>
        <v>0</v>
      </c>
      <c r="X543" s="22"/>
    </row>
    <row r="544" spans="1:28" outlineLevel="1">
      <c r="A544" s="424"/>
      <c r="B544" s="424"/>
      <c r="C544" s="431" t="s">
        <v>491</v>
      </c>
      <c r="D544" s="432"/>
      <c r="E544" s="421"/>
      <c r="F544" s="421"/>
      <c r="G544" s="421"/>
      <c r="H544" s="421"/>
      <c r="I544" s="421"/>
      <c r="J544" s="3"/>
      <c r="K544" s="3"/>
      <c r="L544" s="3"/>
      <c r="T544" s="662">
        <f>ROUND('T3 NSA'!$D$31+'T3 NSA'!$D$38+'T3 NSA'!$D$45+'T3 NSA'!$D$52+'T3 NSA'!$D$59+'T3 NSA'!$D$66,$D$542)</f>
        <v>-364.423</v>
      </c>
      <c r="U544" s="41">
        <f>ROUND('T3 NSA'!$D$32+'T3 NSA'!$D$39+'T3 NSA'!$D$46+'T3 NSA'!$D$53+'T3 NSA'!$D$60+'T3 NSA'!$D$67,$D$542)</f>
        <v>-58.494999999999997</v>
      </c>
      <c r="V544" s="41">
        <f>ROUND('T3 NSA'!$D$33+'T3 NSA'!$D$40+'T3 NSA'!$D$47+'T3 NSA'!$D$54+'T3 NSA'!$D$61+'T3 NSA'!$D$68,$D$542)</f>
        <v>0</v>
      </c>
      <c r="W544" s="663">
        <f>ROUND('T3 NSA'!$D$34+'T3 NSA'!$D$41+'T3 NSA'!$D$48+'T3 NSA'!$D$55+'T3 NSA'!$D$62+'T3 NSA'!$D$69,$D$542)</f>
        <v>0</v>
      </c>
      <c r="X544" s="22"/>
    </row>
    <row r="545" spans="1:24">
      <c r="A545" s="424" t="s">
        <v>421</v>
      </c>
      <c r="B545" s="424" t="s">
        <v>494</v>
      </c>
      <c r="C545" s="430" t="s">
        <v>495</v>
      </c>
      <c r="D545" s="415">
        <v>3</v>
      </c>
      <c r="E545" s="421"/>
      <c r="F545" s="421"/>
      <c r="G545" s="421"/>
      <c r="H545" s="421"/>
      <c r="I545" s="421"/>
      <c r="J545" s="3"/>
      <c r="K545" s="3"/>
      <c r="L545" s="3"/>
      <c r="T545" s="674" t="b">
        <f>ROUND('T2 NSA'!C41,$D$545)=ROUND('T3 NSA'!$D$24,$D$545)</f>
        <v>1</v>
      </c>
      <c r="U545" s="675" t="b">
        <f>ROUND('T2 NSA'!D41,$D$545)=ROUND('T3 NSA'!$D$25,$D$545)</f>
        <v>1</v>
      </c>
      <c r="V545" s="675" t="b">
        <f>ROUND('T2 NSA'!E41,$D$545)=ROUND('T3 NSA'!$D$26,$D$545)</f>
        <v>1</v>
      </c>
      <c r="W545" s="676" t="b">
        <f>ROUND('T2 NSA'!F41,$D$545)=ROUND('T3 NSA'!$D$27,$D$545)</f>
        <v>1</v>
      </c>
      <c r="X545" s="22"/>
    </row>
    <row r="546" spans="1:24" outlineLevel="1">
      <c r="A546" s="424"/>
      <c r="B546" s="424"/>
      <c r="C546" s="431" t="s">
        <v>490</v>
      </c>
      <c r="D546" s="432"/>
      <c r="E546" s="421"/>
      <c r="F546" s="421"/>
      <c r="G546" s="421"/>
      <c r="H546" s="421"/>
      <c r="I546" s="421"/>
      <c r="J546" s="3"/>
      <c r="K546" s="3"/>
      <c r="L546" s="3"/>
      <c r="T546" s="662">
        <f>ROUND('T2 NSA'!C41,$D$545)</f>
        <v>0</v>
      </c>
      <c r="U546" s="41">
        <f>ROUND('T2 NSA'!D41,$D$545)</f>
        <v>0</v>
      </c>
      <c r="V546" s="41">
        <f>ROUND('T2 NSA'!E41,$D$545)</f>
        <v>0</v>
      </c>
      <c r="W546" s="663">
        <f>ROUND('T2 NSA'!F41,$D$545)</f>
        <v>0</v>
      </c>
      <c r="X546" s="22"/>
    </row>
    <row r="547" spans="1:24" outlineLevel="1">
      <c r="A547" s="424"/>
      <c r="B547" s="424"/>
      <c r="C547" s="431" t="s">
        <v>491</v>
      </c>
      <c r="D547" s="432"/>
      <c r="E547" s="421"/>
      <c r="F547" s="421"/>
      <c r="G547" s="421"/>
      <c r="H547" s="421"/>
      <c r="I547" s="421"/>
      <c r="J547" s="3"/>
      <c r="K547" s="3"/>
      <c r="L547" s="3"/>
      <c r="T547" s="662">
        <f>ROUND('T3 NSA'!$D$24,$D$545)</f>
        <v>0</v>
      </c>
      <c r="U547" s="41">
        <f>ROUND('T3 NSA'!$D$25,$D$545)</f>
        <v>0</v>
      </c>
      <c r="V547" s="41">
        <f>ROUND('T3 NSA'!$D$26,$D$545)</f>
        <v>0</v>
      </c>
      <c r="W547" s="663">
        <f>ROUND('T3 NSA'!$D$27,$D$545)</f>
        <v>0</v>
      </c>
      <c r="X547" s="22"/>
    </row>
    <row r="548" spans="1:24">
      <c r="A548" s="424" t="s">
        <v>433</v>
      </c>
      <c r="B548" s="424" t="s">
        <v>496</v>
      </c>
      <c r="C548" s="430" t="s">
        <v>497</v>
      </c>
      <c r="D548" s="415">
        <v>3</v>
      </c>
      <c r="E548" s="421"/>
      <c r="F548" s="421"/>
      <c r="G548" s="421"/>
      <c r="H548" s="421"/>
      <c r="I548" s="421"/>
      <c r="J548" s="3"/>
      <c r="K548" s="3"/>
      <c r="L548" s="3"/>
      <c r="T548" s="674" t="b">
        <f>ROUND('T2 NSA'!C46,$D$548)=ROUND('T3 NSA'!$D$110,$D$548)</f>
        <v>1</v>
      </c>
      <c r="U548" s="675" t="b">
        <f>ROUND('T2 NSA'!D46,$D$548)=ROUND('T3 NSA'!$D$111,$D$548)</f>
        <v>1</v>
      </c>
      <c r="V548" s="675" t="b">
        <f>ROUND('T2 NSA'!E46,$D$548)=ROUND('T3 NSA'!$D$112,$D$548)</f>
        <v>1</v>
      </c>
      <c r="W548" s="676" t="b">
        <f>ROUND('T2 NSA'!F46,$D$548)=ROUND('T3 NSA'!$D$113,$D$548)</f>
        <v>1</v>
      </c>
      <c r="X548" s="22"/>
    </row>
    <row r="549" spans="1:24" outlineLevel="1">
      <c r="A549" s="424"/>
      <c r="B549" s="424"/>
      <c r="C549" s="431" t="s">
        <v>490</v>
      </c>
      <c r="D549" s="432"/>
      <c r="E549" s="421"/>
      <c r="F549" s="421"/>
      <c r="G549" s="421"/>
      <c r="H549" s="421"/>
      <c r="I549" s="421"/>
      <c r="J549" s="3"/>
      <c r="K549" s="3"/>
      <c r="L549" s="3"/>
      <c r="T549" s="662">
        <f>ROUND('T2 NSA'!C46,$D$548)</f>
        <v>-113.3</v>
      </c>
      <c r="U549" s="41">
        <f>ROUND('T2 NSA'!D46,$D$548)</f>
        <v>1303.1199999999999</v>
      </c>
      <c r="V549" s="41">
        <f>ROUND('T2 NSA'!E46,$D$548)</f>
        <v>0</v>
      </c>
      <c r="W549" s="663">
        <f>ROUND('T2 NSA'!F46,$D$548)</f>
        <v>0</v>
      </c>
      <c r="X549" s="22"/>
    </row>
    <row r="550" spans="1:24" outlineLevel="1">
      <c r="A550" s="424"/>
      <c r="B550" s="424"/>
      <c r="C550" s="431" t="s">
        <v>491</v>
      </c>
      <c r="D550" s="432"/>
      <c r="E550" s="421"/>
      <c r="F550" s="421"/>
      <c r="G550" s="421"/>
      <c r="H550" s="421"/>
      <c r="I550" s="421"/>
      <c r="J550" s="3"/>
      <c r="K550" s="3"/>
      <c r="L550" s="3"/>
      <c r="T550" s="662">
        <f>ROUND('T3 NSA'!$D$110,$D$548)</f>
        <v>-113.3</v>
      </c>
      <c r="U550" s="41">
        <f>ROUND('T3 NSA'!$D$111,$D$548)</f>
        <v>1303.1199999999999</v>
      </c>
      <c r="V550" s="41">
        <f>ROUND('T3 NSA'!$D$112,$D$548)</f>
        <v>0</v>
      </c>
      <c r="W550" s="663">
        <f>ROUND('T3 NSA'!$D$113,$D$548)</f>
        <v>0</v>
      </c>
      <c r="X550" s="22"/>
    </row>
    <row r="551" spans="1:24">
      <c r="A551" s="424" t="s">
        <v>427</v>
      </c>
      <c r="B551" s="424" t="s">
        <v>498</v>
      </c>
      <c r="C551" s="430" t="s">
        <v>499</v>
      </c>
      <c r="D551" s="415">
        <v>3</v>
      </c>
      <c r="E551" s="421"/>
      <c r="F551" s="421"/>
      <c r="G551" s="421"/>
      <c r="H551" s="421"/>
      <c r="I551" s="421"/>
      <c r="J551" s="3"/>
      <c r="K551" s="3"/>
      <c r="L551" s="3"/>
      <c r="T551" s="674" t="b">
        <f>ROUND('T2 NSA'!C54,$D$551)=ROUND('T3 NSA'!$D$82,$D$551)</f>
        <v>1</v>
      </c>
      <c r="U551" s="675" t="b">
        <f>ROUND('T2 NSA'!D54,$D$551)=ROUND('T3 NSA'!$D$83,$D$551)</f>
        <v>1</v>
      </c>
      <c r="V551" s="675" t="b">
        <f>ROUND('T2 NSA'!E54,$D$551)=ROUND('T3 NSA'!$D$84,$D$551)</f>
        <v>1</v>
      </c>
      <c r="W551" s="676" t="b">
        <f>ROUND('T2 NSA'!F54,$D$551)=ROUND('T3 NSA'!$D$85,$D$551)</f>
        <v>1</v>
      </c>
      <c r="X551" s="22"/>
    </row>
    <row r="552" spans="1:24" outlineLevel="1">
      <c r="A552" s="424"/>
      <c r="B552" s="424"/>
      <c r="C552" s="431" t="s">
        <v>490</v>
      </c>
      <c r="D552" s="432"/>
      <c r="E552" s="421"/>
      <c r="F552" s="421"/>
      <c r="G552" s="421"/>
      <c r="H552" s="421"/>
      <c r="I552" s="421"/>
      <c r="J552" s="3"/>
      <c r="K552" s="3"/>
      <c r="L552" s="3"/>
      <c r="T552" s="662">
        <f>ROUND('T2 NSA'!C54,$D$551)</f>
        <v>0</v>
      </c>
      <c r="U552" s="41">
        <f>ROUND('T2 NSA'!D54,$D$551)</f>
        <v>0</v>
      </c>
      <c r="V552" s="41">
        <f>ROUND('T2 NSA'!E54,$D$551)</f>
        <v>0</v>
      </c>
      <c r="W552" s="663">
        <f>ROUND('T2 NSA'!F54,$D$551)</f>
        <v>0</v>
      </c>
      <c r="X552" s="22"/>
    </row>
    <row r="553" spans="1:24" outlineLevel="1">
      <c r="A553" s="424"/>
      <c r="B553" s="424"/>
      <c r="C553" s="431" t="s">
        <v>491</v>
      </c>
      <c r="D553" s="432"/>
      <c r="E553" s="421"/>
      <c r="F553" s="421"/>
      <c r="G553" s="421"/>
      <c r="H553" s="421"/>
      <c r="I553" s="421"/>
      <c r="J553" s="3"/>
      <c r="K553" s="3"/>
      <c r="L553" s="3"/>
      <c r="T553" s="662">
        <f>ROUND('T3 NSA'!$D$82,$D$551)</f>
        <v>0</v>
      </c>
      <c r="U553" s="41">
        <f>ROUND('T3 NSA'!$D$83,$D$551)</f>
        <v>0</v>
      </c>
      <c r="V553" s="41">
        <f>ROUND('T3 NSA'!$D$84,$D$551)</f>
        <v>0</v>
      </c>
      <c r="W553" s="663">
        <f>ROUND('T3 NSA'!$D$85,$D$551)</f>
        <v>0</v>
      </c>
      <c r="X553" s="22"/>
    </row>
    <row r="554" spans="1:24">
      <c r="A554" s="424" t="s">
        <v>430</v>
      </c>
      <c r="B554" s="424" t="s">
        <v>500</v>
      </c>
      <c r="C554" s="430" t="s">
        <v>195</v>
      </c>
      <c r="D554" s="415">
        <v>3</v>
      </c>
      <c r="E554" s="421"/>
      <c r="F554" s="421"/>
      <c r="G554" s="421"/>
      <c r="H554" s="421"/>
      <c r="I554" s="421"/>
      <c r="J554" s="3"/>
      <c r="K554" s="3"/>
      <c r="L554" s="3"/>
      <c r="T554" s="674" t="b">
        <f>ROUND('T2 NSA'!C59,$D$554)=ROUND('T3 NSA'!$D$93,$D$554)</f>
        <v>1</v>
      </c>
      <c r="U554" s="675" t="b">
        <f>ROUND('T2 NSA'!D59,$D$554)=ROUND('T3 NSA'!$D$94,$D$554)</f>
        <v>1</v>
      </c>
      <c r="V554" s="675" t="b">
        <f>ROUND('T2 NSA'!E59,$D$554)=ROUND('T3 NSA'!$D$95,$D$554)</f>
        <v>1</v>
      </c>
      <c r="W554" s="676" t="b">
        <f>ROUND('T2 NSA'!F59,$D$554)=ROUND('T3 NSA'!$D$96,$D$554)</f>
        <v>1</v>
      </c>
      <c r="X554" s="22"/>
    </row>
    <row r="555" spans="1:24" outlineLevel="1">
      <c r="A555" s="424"/>
      <c r="B555" s="424"/>
      <c r="C555" s="431" t="s">
        <v>490</v>
      </c>
      <c r="D555" s="432"/>
      <c r="E555" s="421"/>
      <c r="F555" s="421"/>
      <c r="G555" s="421"/>
      <c r="H555" s="421"/>
      <c r="I555" s="421"/>
      <c r="J555" s="3"/>
      <c r="K555" s="3"/>
      <c r="L555" s="3"/>
      <c r="T555" s="662">
        <f>ROUND('T2 NSA'!C59,$D$554)</f>
        <v>0</v>
      </c>
      <c r="U555" s="41">
        <f>ROUND('T2 NSA'!D59,$D$554)</f>
        <v>0</v>
      </c>
      <c r="V555" s="41">
        <f>ROUND('T2 NSA'!E59,$D$554)</f>
        <v>0</v>
      </c>
      <c r="W555" s="663">
        <f>ROUND('T2 NSA'!F59,$D$554)</f>
        <v>0</v>
      </c>
      <c r="X555" s="22"/>
    </row>
    <row r="556" spans="1:24" outlineLevel="1">
      <c r="A556" s="424"/>
      <c r="B556" s="424"/>
      <c r="C556" s="431" t="s">
        <v>491</v>
      </c>
      <c r="D556" s="432"/>
      <c r="E556" s="421"/>
      <c r="F556" s="421"/>
      <c r="G556" s="421"/>
      <c r="H556" s="421"/>
      <c r="I556" s="421"/>
      <c r="J556" s="3"/>
      <c r="K556" s="3"/>
      <c r="L556" s="3"/>
      <c r="T556" s="662">
        <f>ROUND('T3 NSA'!$D$93,$D$554)</f>
        <v>0</v>
      </c>
      <c r="U556" s="41">
        <f>ROUND('T3 NSA'!$D$94,$D$554)</f>
        <v>0</v>
      </c>
      <c r="V556" s="41">
        <f>ROUND('T3 NSA'!$D$95,$D$554)</f>
        <v>0</v>
      </c>
      <c r="W556" s="663">
        <f>ROUND('T3 NSA'!$D$96,$D$554)</f>
        <v>0</v>
      </c>
      <c r="X556" s="22"/>
    </row>
    <row r="557" spans="1:24">
      <c r="A557" s="424" t="s">
        <v>442</v>
      </c>
      <c r="B557" s="424" t="s">
        <v>501</v>
      </c>
      <c r="C557" s="430" t="s">
        <v>502</v>
      </c>
      <c r="D557" s="415">
        <v>3</v>
      </c>
      <c r="E557" s="421"/>
      <c r="F557" s="421"/>
      <c r="G557" s="421"/>
      <c r="H557" s="421"/>
      <c r="I557" s="421"/>
      <c r="J557" s="3"/>
      <c r="K557" s="3"/>
      <c r="L557" s="3"/>
      <c r="T557" s="674" t="b">
        <f>ROUND('T2 NSA'!C63,$D$557)=ROUND('T3 NSA'!$D$161,$D$557)</f>
        <v>1</v>
      </c>
      <c r="U557" s="675" t="b">
        <f>ROUND('T2 NSA'!D63,$D$557)=ROUND('T3 NSA'!$D$162,$D$557)</f>
        <v>1</v>
      </c>
      <c r="V557" s="675" t="b">
        <f>ROUND('T2 NSA'!E63,$D$557)=ROUND('T3 NSA'!$D$163,$D$557)</f>
        <v>1</v>
      </c>
      <c r="W557" s="676" t="b">
        <f>ROUND('T2 NSA'!F63,$D$557)=ROUND('T3 NSA'!$D$164,$D$557)</f>
        <v>1</v>
      </c>
      <c r="X557" s="22"/>
    </row>
    <row r="558" spans="1:24" outlineLevel="1">
      <c r="A558" s="424"/>
      <c r="B558" s="424"/>
      <c r="C558" s="431" t="s">
        <v>490</v>
      </c>
      <c r="D558" s="432"/>
      <c r="E558" s="421"/>
      <c r="F558" s="421"/>
      <c r="G558" s="421"/>
      <c r="H558" s="421"/>
      <c r="I558" s="421"/>
      <c r="J558" s="3"/>
      <c r="K558" s="3"/>
      <c r="L558" s="3"/>
      <c r="T558" s="662">
        <f>ROUND('T2 NSA'!C63,$D$557)</f>
        <v>4011.8919999999998</v>
      </c>
      <c r="U558" s="41">
        <f>ROUND('T2 NSA'!D63,$D$557)</f>
        <v>0</v>
      </c>
      <c r="V558" s="41">
        <f>ROUND('T2 NSA'!E63,$D$557)</f>
        <v>0</v>
      </c>
      <c r="W558" s="663">
        <f>ROUND('T2 NSA'!F63,$D$557)</f>
        <v>0</v>
      </c>
      <c r="X558" s="22"/>
    </row>
    <row r="559" spans="1:24" outlineLevel="1">
      <c r="A559" s="424"/>
      <c r="B559" s="424"/>
      <c r="C559" s="431" t="s">
        <v>491</v>
      </c>
      <c r="D559" s="432"/>
      <c r="E559" s="421"/>
      <c r="F559" s="421"/>
      <c r="G559" s="421"/>
      <c r="H559" s="421"/>
      <c r="I559" s="421"/>
      <c r="J559" s="3"/>
      <c r="K559" s="3"/>
      <c r="L559" s="3"/>
      <c r="T559" s="662">
        <f>ROUND('T3 NSA'!$D$161,$D$557)</f>
        <v>4011.8919999999998</v>
      </c>
      <c r="U559" s="41">
        <f>ROUND('T3 NSA'!$D$162,$D$557)</f>
        <v>0</v>
      </c>
      <c r="V559" s="41">
        <f>ROUND('T3 NSA'!$D$163,$D$557)</f>
        <v>0</v>
      </c>
      <c r="W559" s="663">
        <f>ROUND('T3 NSA'!$D$164,$D$557)</f>
        <v>0</v>
      </c>
      <c r="X559" s="22"/>
    </row>
    <row r="560" spans="1:24">
      <c r="A560" s="424" t="s">
        <v>503</v>
      </c>
      <c r="B560" s="424" t="s">
        <v>504</v>
      </c>
      <c r="C560" s="430" t="s">
        <v>505</v>
      </c>
      <c r="D560" s="415">
        <v>3</v>
      </c>
      <c r="E560" s="421"/>
      <c r="F560" s="421"/>
      <c r="G560" s="421"/>
      <c r="H560" s="421"/>
      <c r="I560" s="421"/>
      <c r="J560" s="3"/>
      <c r="K560" s="3"/>
      <c r="L560" s="3"/>
      <c r="T560" s="674" t="b">
        <f>ROUND('T2 NSA'!C66,$D$560)=ROUND('T3 NSA'!$D$168,$D$560)</f>
        <v>1</v>
      </c>
      <c r="U560" s="675" t="b">
        <f>ROUND('T2 NSA'!D66,$D$560)=ROUND('T3 NSA'!$D$169,$D$560)</f>
        <v>1</v>
      </c>
      <c r="V560" s="675" t="b">
        <f>ROUND('T2 NSA'!E66,$D$560)=ROUND('T3 NSA'!$D$170,$D$560)</f>
        <v>1</v>
      </c>
      <c r="W560" s="676" t="b">
        <f>ROUND('T2 NSA'!F66,$D$560)=ROUND('T3 NSA'!$D$171,$D$560)</f>
        <v>1</v>
      </c>
      <c r="X560" s="22"/>
    </row>
    <row r="561" spans="1:26" outlineLevel="1">
      <c r="A561" s="424"/>
      <c r="B561" s="424"/>
      <c r="C561" s="431" t="s">
        <v>490</v>
      </c>
      <c r="D561" s="432"/>
      <c r="E561" s="421"/>
      <c r="F561" s="421"/>
      <c r="G561" s="421"/>
      <c r="H561" s="421"/>
      <c r="I561" s="421"/>
      <c r="J561" s="3"/>
      <c r="K561" s="3"/>
      <c r="L561" s="3"/>
      <c r="T561" s="662">
        <f>ROUND('T2 NSA'!C66,$D$560)</f>
        <v>0</v>
      </c>
      <c r="U561" s="41">
        <f>ROUND('T2 NSA'!D66,$D$560)</f>
        <v>0</v>
      </c>
      <c r="V561" s="41">
        <f>ROUND('T2 NSA'!E66,$D$560)</f>
        <v>0</v>
      </c>
      <c r="W561" s="663">
        <f>ROUND('T2 NSA'!F66,$D$560)</f>
        <v>0</v>
      </c>
      <c r="X561" s="22"/>
    </row>
    <row r="562" spans="1:26" outlineLevel="1">
      <c r="A562" s="424"/>
      <c r="B562" s="424"/>
      <c r="C562" s="431" t="s">
        <v>491</v>
      </c>
      <c r="D562" s="432"/>
      <c r="E562" s="421"/>
      <c r="F562" s="421"/>
      <c r="G562" s="421"/>
      <c r="H562" s="421"/>
      <c r="I562" s="421"/>
      <c r="J562" s="3"/>
      <c r="K562" s="3"/>
      <c r="L562" s="3"/>
      <c r="T562" s="662">
        <f>ROUND('T3 NSA'!$D$168,$D$560)</f>
        <v>0</v>
      </c>
      <c r="U562" s="41">
        <f>ROUND('T3 NSA'!$D$169,$D$560)</f>
        <v>0</v>
      </c>
      <c r="V562" s="41">
        <f>ROUND('T3 NSA'!$D$170,$D$560)</f>
        <v>0</v>
      </c>
      <c r="W562" s="663">
        <f>ROUND('T3 NSA'!$D$171,$D$560)</f>
        <v>0</v>
      </c>
      <c r="X562" s="22"/>
    </row>
    <row r="563" spans="1:26">
      <c r="A563" s="424" t="s">
        <v>506</v>
      </c>
      <c r="B563" s="424" t="s">
        <v>511</v>
      </c>
      <c r="C563" s="430" t="s">
        <v>201</v>
      </c>
      <c r="D563" s="415">
        <v>3</v>
      </c>
      <c r="E563" s="421"/>
      <c r="F563" s="421"/>
      <c r="G563" s="421"/>
      <c r="H563" s="421"/>
      <c r="I563" s="421"/>
      <c r="J563" s="3"/>
      <c r="K563" s="3"/>
      <c r="L563" s="3"/>
      <c r="T563" s="674" t="b">
        <f>ROUND('T2 NSA'!C73,$D$563)=ROUND('T3 NSA'!$D$121+'T3 NSA'!$D$132+'T3 NSA'!$D$143+'T3 NSA'!$D$154,$D$563)</f>
        <v>1</v>
      </c>
      <c r="U563" s="675" t="b">
        <f>ROUND('T2 NSA'!D73,$D$563)=ROUND('T3 NSA'!$D$122+'T3 NSA'!$D$133+'T3 NSA'!$D$144+'T3 NSA'!$D$155,$D$563)</f>
        <v>1</v>
      </c>
      <c r="V563" s="675" t="b">
        <f>ROUND('T2 NSA'!E73,$D$563)=ROUND('T3 NSA'!$D$123+'T3 NSA'!$D$134+'T3 NSA'!$D$145+'T3 NSA'!$D$156,$D$563)</f>
        <v>1</v>
      </c>
      <c r="W563" s="676" t="b">
        <f>ROUND('T2 NSA'!F73,$D$563)=ROUND('T3 NSA'!$D$124+'T3 NSA'!$D$135+'T3 NSA'!$D$146+'T3 NSA'!$D$157,$D$563)</f>
        <v>1</v>
      </c>
      <c r="X563" s="22"/>
    </row>
    <row r="564" spans="1:26" outlineLevel="1">
      <c r="A564" s="424"/>
      <c r="B564" s="424"/>
      <c r="C564" s="431" t="s">
        <v>490</v>
      </c>
      <c r="D564" s="432"/>
      <c r="E564" s="421"/>
      <c r="F564" s="421"/>
      <c r="G564" s="421"/>
      <c r="H564" s="421"/>
      <c r="I564" s="421"/>
      <c r="J564" s="3"/>
      <c r="K564" s="3"/>
      <c r="L564" s="3"/>
      <c r="T564" s="662">
        <f>ROUND('T2 NSA'!C73,$D$563)</f>
        <v>0</v>
      </c>
      <c r="U564" s="41">
        <f>ROUND('T2 NSA'!D73,$D$563)</f>
        <v>0</v>
      </c>
      <c r="V564" s="41">
        <f>ROUND('T2 NSA'!E73,$D$563)</f>
        <v>0</v>
      </c>
      <c r="W564" s="663">
        <f>ROUND('T2 NSA'!F73,$D$563)</f>
        <v>0</v>
      </c>
      <c r="X564" s="22"/>
    </row>
    <row r="565" spans="1:26" outlineLevel="1">
      <c r="A565" s="424"/>
      <c r="B565" s="424"/>
      <c r="C565" s="431" t="s">
        <v>491</v>
      </c>
      <c r="D565" s="432"/>
      <c r="E565" s="421"/>
      <c r="F565" s="421"/>
      <c r="G565" s="421"/>
      <c r="H565" s="421"/>
      <c r="I565" s="421"/>
      <c r="J565" s="3"/>
      <c r="K565" s="3"/>
      <c r="L565" s="3"/>
      <c r="T565" s="688">
        <f>ROUND('T3 NSA'!$D$121+'T3 NSA'!$D$132+'T3 NSA'!$D$143+'T3 NSA'!$D$154,$D$563)</f>
        <v>0</v>
      </c>
      <c r="U565" s="689">
        <f>ROUND('T3 NSA'!$D$122+'T3 NSA'!$D$133+'T3 NSA'!$D$144+'T3 NSA'!$D$155,$D$563)</f>
        <v>0</v>
      </c>
      <c r="V565" s="689">
        <f>ROUND('T3 NSA'!$D$123+'T3 NSA'!$D$134+'T3 NSA'!$D$145+'T3 NSA'!$D$156,$D$563)</f>
        <v>0</v>
      </c>
      <c r="W565" s="690">
        <f>ROUND('T3 NSA'!$D$124+'T3 NSA'!$D$135+'T3 NSA'!$D$146+'T3 NSA'!$D$157,$D$563)</f>
        <v>0</v>
      </c>
      <c r="X565" s="22"/>
    </row>
    <row r="566" spans="1:26" s="44" customFormat="1">
      <c r="A566" s="42"/>
      <c r="B566" s="43"/>
      <c r="D566" s="45"/>
      <c r="E566" s="45"/>
      <c r="F566" s="45"/>
      <c r="G566" s="45"/>
      <c r="H566" s="45"/>
      <c r="I566" s="45"/>
      <c r="J566" s="45"/>
      <c r="K566" s="45"/>
      <c r="L566" s="45"/>
      <c r="S566" s="3"/>
      <c r="X566" s="22"/>
      <c r="Y566" s="3"/>
      <c r="Z566" s="3"/>
    </row>
  </sheetData>
  <sheetProtection sheet="1" objects="1" scenarios="1"/>
  <mergeCells count="14">
    <mergeCell ref="T437:W437"/>
    <mergeCell ref="A7:B7"/>
    <mergeCell ref="A9:C9"/>
    <mergeCell ref="E9:L9"/>
    <mergeCell ref="M9:R9"/>
    <mergeCell ref="T9:Y9"/>
    <mergeCell ref="A172:C172"/>
    <mergeCell ref="T172:W172"/>
    <mergeCell ref="A6:B6"/>
    <mergeCell ref="A1:C1"/>
    <mergeCell ref="A2:B2"/>
    <mergeCell ref="A3:B3"/>
    <mergeCell ref="A4:B4"/>
    <mergeCell ref="A5:B5"/>
  </mergeCells>
  <conditionalFormatting sqref="F28:N28 P28:R28 E73:N73 E61:N61 E58:N58 F46:N46 E64:N64 E109:N109 E106:N106 F94:N94 E118:N118 E112:N112 E160:N160 E166:N166 E49:N49 O124 E20:R20 E17:R17 E14:R14 E11:R11 E23:R23 T23 T11 T14 T17 T20 T28 P46:R46 P58:R58 P61:R61 P64:R64 P73:R73 P49:R49 P94:R94 P106:R106 P109:R109 P112:R112 P118:R118 P160:R160 P166:R166 E83:R83 E89:R89 E103:L103 E100:R100 E86:R86 E97:R97 E151:R151 E154:R154 E157:L157 E134:R134 E131:R131 E137:R137 E145:R145 E148:R148 T148 T145 T142 T137 T131 T134 T154 T151 T97 T86 T100 T89 T83 T166 T160 T118 T112 T109 T106 T94 T76 T49 T40 T52 T43 T37 T73 T64 T61 T58 T46 E37:R37 E43:R43 E40:R40 E52:R52 E55:L55 M76:R76 T31 F31:R31 E142:N142 P142:R142">
    <cfRule type="containsErrors" dxfId="1046" priority="1029" stopIfTrue="1">
      <formula>ISERROR(E11)</formula>
    </cfRule>
    <cfRule type="expression" dxfId="1045" priority="1034" stopIfTrue="1">
      <formula>OR(E12=0,E13=0)</formula>
    </cfRule>
    <cfRule type="cellIs" dxfId="1044" priority="1035" stopIfTrue="1" operator="equal">
      <formula>FALSE</formula>
    </cfRule>
    <cfRule type="cellIs" dxfId="1043" priority="1036" stopIfTrue="1" operator="equal">
      <formula>TRUE</formula>
    </cfRule>
    <cfRule type="containsText" dxfId="1042" priority="1037" stopIfTrue="1" operator="containsText" text="N/A">
      <formula>NOT(ISERROR(SEARCH("N/A",E11)))</formula>
    </cfRule>
  </conditionalFormatting>
  <conditionalFormatting sqref="E67:N67 E115:N115 E163:N163 P67:R67 P115:R115 P163:R163 T163 T115 T67">
    <cfRule type="containsErrors" dxfId="1041" priority="1023" stopIfTrue="1">
      <formula>ISERROR(E67)</formula>
    </cfRule>
    <cfRule type="expression" dxfId="1040" priority="1030" stopIfTrue="1">
      <formula>(E68=0)</formula>
    </cfRule>
    <cfRule type="cellIs" dxfId="1039" priority="1031" stopIfTrue="1" operator="equal">
      <formula>FALSE</formula>
    </cfRule>
    <cfRule type="cellIs" dxfId="1038" priority="1032" stopIfTrue="1" operator="equal">
      <formula>TRUE</formula>
    </cfRule>
    <cfRule type="containsText" dxfId="1037" priority="1033" stopIfTrue="1" operator="containsText" text="N/A">
      <formula>NOT(ISERROR(SEARCH("N/A",E67)))</formula>
    </cfRule>
  </conditionalFormatting>
  <conditionalFormatting sqref="E121:N121 E169:N169 P121:R121 P169:R169 T169 T121 T460:W460 T457:W457 T451:W451 T454:W454 T463:W463 T448:W448 T445:W445 T442:W442 T439:W439 T466:W466 T557 T554 T548 T551 T560 T545 T542 T539 T536 T563 T526 T523 T517 T520 T529 T514 T511 T508 T505 T532 T495 T492 T486 T489 T498 T483 T480 T477 T474 T501 T328:W328 T189:W189 T263:W263">
    <cfRule type="containsErrors" dxfId="1036" priority="1024" stopIfTrue="1">
      <formula>ISERROR(E121)</formula>
    </cfRule>
    <cfRule type="cellIs" dxfId="1035" priority="1025" stopIfTrue="1" operator="equal">
      <formula>FALSE</formula>
    </cfRule>
    <cfRule type="expression" dxfId="1034" priority="1026" stopIfTrue="1">
      <formula>OR(E122=0,E123=0)</formula>
    </cfRule>
    <cfRule type="cellIs" dxfId="1033" priority="1027" stopIfTrue="1" operator="equal">
      <formula>TRUE</formula>
    </cfRule>
    <cfRule type="containsText" dxfId="1032" priority="1028" stopIfTrue="1" operator="containsText" text="N/A">
      <formula>NOT(ISERROR(SEARCH("N/A",E121)))</formula>
    </cfRule>
  </conditionalFormatting>
  <conditionalFormatting sqref="K26:N26 P26:R26 T26 T140 E140:N140 P140:R140">
    <cfRule type="containsErrors" dxfId="1031" priority="1038" stopIfTrue="1">
      <formula>ISERROR(E26)</formula>
    </cfRule>
    <cfRule type="expression" dxfId="1030" priority="1039" stopIfTrue="1">
      <formula>OR(E27=0,#REF!=0)</formula>
    </cfRule>
    <cfRule type="cellIs" dxfId="1029" priority="1040" stopIfTrue="1" operator="equal">
      <formula>FALSE</formula>
    </cfRule>
    <cfRule type="cellIs" dxfId="1028" priority="1041" stopIfTrue="1" operator="equal">
      <formula>TRUE</formula>
    </cfRule>
    <cfRule type="containsText" dxfId="1027" priority="1042" stopIfTrue="1" operator="containsText" text="N/A">
      <formula>NOT(ISERROR(SEARCH("N/A",E26)))</formula>
    </cfRule>
  </conditionalFormatting>
  <conditionalFormatting sqref="E70:N70 P70:R70 T70">
    <cfRule type="containsErrors" dxfId="1026" priority="1018" stopIfTrue="1">
      <formula>ISERROR(E70)</formula>
    </cfRule>
    <cfRule type="expression" dxfId="1025" priority="1019" stopIfTrue="1">
      <formula>OR(E71=0,E72=0)</formula>
    </cfRule>
    <cfRule type="cellIs" dxfId="1024" priority="1020" stopIfTrue="1" operator="equal">
      <formula>FALSE</formula>
    </cfRule>
    <cfRule type="cellIs" dxfId="1023" priority="1021" stopIfTrue="1" operator="equal">
      <formula>TRUE</formula>
    </cfRule>
    <cfRule type="containsText" dxfId="1022" priority="1022" stopIfTrue="1" operator="containsText" text="N/A">
      <formula>NOT(ISERROR(SEARCH("N/A",E70)))</formula>
    </cfRule>
  </conditionalFormatting>
  <conditionalFormatting sqref="M79:N79 P79:R79 T79">
    <cfRule type="containsErrors" dxfId="1021" priority="1013" stopIfTrue="1">
      <formula>ISERROR(M79)</formula>
    </cfRule>
    <cfRule type="expression" dxfId="1020" priority="1014" stopIfTrue="1">
      <formula>OR(M80=0,M81=0)</formula>
    </cfRule>
    <cfRule type="cellIs" dxfId="1019" priority="1015" stopIfTrue="1" operator="equal">
      <formula>FALSE</formula>
    </cfRule>
    <cfRule type="cellIs" dxfId="1018" priority="1016" stopIfTrue="1" operator="equal">
      <formula>TRUE</formula>
    </cfRule>
    <cfRule type="containsText" dxfId="1017" priority="1017" stopIfTrue="1" operator="containsText" text="N/A">
      <formula>NOT(ISERROR(SEARCH("N/A",M79)))</formula>
    </cfRule>
  </conditionalFormatting>
  <conditionalFormatting sqref="M124:N124 P124:R124 T124">
    <cfRule type="containsErrors" dxfId="1016" priority="1008" stopIfTrue="1">
      <formula>ISERROR(M124)</formula>
    </cfRule>
    <cfRule type="expression" dxfId="1015" priority="1009" stopIfTrue="1">
      <formula>OR(M125=0,M126=0)</formula>
    </cfRule>
    <cfRule type="cellIs" dxfId="1014" priority="1010" stopIfTrue="1" operator="equal">
      <formula>FALSE</formula>
    </cfRule>
    <cfRule type="cellIs" dxfId="1013" priority="1011" stopIfTrue="1" operator="equal">
      <formula>TRUE</formula>
    </cfRule>
    <cfRule type="containsText" dxfId="1012" priority="1012" stopIfTrue="1" operator="containsText" text="N/A">
      <formula>NOT(ISERROR(SEARCH("N/A",M124)))</formula>
    </cfRule>
  </conditionalFormatting>
  <conditionalFormatting sqref="M127:N127 P127:R127 T127">
    <cfRule type="containsErrors" dxfId="1011" priority="1003" stopIfTrue="1">
      <formula>ISERROR(M127)</formula>
    </cfRule>
    <cfRule type="expression" dxfId="1010" priority="1004" stopIfTrue="1">
      <formula>OR(M128=0,M129=0)</formula>
    </cfRule>
    <cfRule type="cellIs" dxfId="1009" priority="1005" stopIfTrue="1" operator="equal">
      <formula>FALSE</formula>
    </cfRule>
    <cfRule type="cellIs" dxfId="1008" priority="1006" stopIfTrue="1" operator="equal">
      <formula>TRUE</formula>
    </cfRule>
    <cfRule type="containsText" dxfId="1007" priority="1007" stopIfTrue="1" operator="containsText" text="N/A">
      <formula>NOT(ISERROR(SEARCH("N/A",M127)))</formula>
    </cfRule>
  </conditionalFormatting>
  <conditionalFormatting sqref="T186:W186">
    <cfRule type="containsErrors" dxfId="1006" priority="983" stopIfTrue="1">
      <formula>ISERROR(T186)</formula>
    </cfRule>
    <cfRule type="cellIs" dxfId="1005" priority="984" stopIfTrue="1" operator="equal">
      <formula>FALSE</formula>
    </cfRule>
    <cfRule type="expression" dxfId="1004" priority="985" stopIfTrue="1">
      <formula>OR(T187=0,T188=0)</formula>
    </cfRule>
    <cfRule type="cellIs" dxfId="1003" priority="986" stopIfTrue="1" operator="equal">
      <formula>TRUE</formula>
    </cfRule>
    <cfRule type="containsText" dxfId="1002" priority="987" stopIfTrue="1" operator="containsText" text="N/A">
      <formula>NOT(ISERROR(SEARCH("N/A",T186)))</formula>
    </cfRule>
  </conditionalFormatting>
  <conditionalFormatting sqref="T225:W225">
    <cfRule type="containsErrors" dxfId="1001" priority="978" stopIfTrue="1">
      <formula>ISERROR(T225)</formula>
    </cfRule>
    <cfRule type="cellIs" dxfId="1000" priority="979" stopIfTrue="1" operator="equal">
      <formula>FALSE</formula>
    </cfRule>
    <cfRule type="expression" dxfId="999" priority="980" stopIfTrue="1">
      <formula>OR(T226=0,T227=0)</formula>
    </cfRule>
    <cfRule type="cellIs" dxfId="998" priority="981" stopIfTrue="1" operator="equal">
      <formula>TRUE</formula>
    </cfRule>
    <cfRule type="containsText" dxfId="997" priority="982" stopIfTrue="1" operator="containsText" text="N/A">
      <formula>NOT(ISERROR(SEARCH("N/A",T225)))</formula>
    </cfRule>
  </conditionalFormatting>
  <conditionalFormatting sqref="T174:W174">
    <cfRule type="containsErrors" dxfId="996" priority="993" stopIfTrue="1">
      <formula>ISERROR(T174)</formula>
    </cfRule>
    <cfRule type="cellIs" dxfId="995" priority="994" stopIfTrue="1" operator="equal">
      <formula>FALSE</formula>
    </cfRule>
    <cfRule type="expression" dxfId="994" priority="995" stopIfTrue="1">
      <formula>OR(T175=0,T176=0)</formula>
    </cfRule>
    <cfRule type="cellIs" dxfId="993" priority="996" stopIfTrue="1" operator="equal">
      <formula>TRUE</formula>
    </cfRule>
    <cfRule type="containsText" dxfId="992" priority="997" stopIfTrue="1" operator="containsText" text="N/A">
      <formula>NOT(ISERROR(SEARCH("N/A",T174)))</formula>
    </cfRule>
  </conditionalFormatting>
  <conditionalFormatting sqref="U180:W180">
    <cfRule type="containsErrors" dxfId="991" priority="988" stopIfTrue="1">
      <formula>ISERROR(U180)</formula>
    </cfRule>
    <cfRule type="cellIs" dxfId="990" priority="989" stopIfTrue="1" operator="equal">
      <formula>FALSE</formula>
    </cfRule>
    <cfRule type="expression" dxfId="989" priority="990" stopIfTrue="1">
      <formula>OR(U181=0,U182=0)</formula>
    </cfRule>
    <cfRule type="cellIs" dxfId="988" priority="991" stopIfTrue="1" operator="equal">
      <formula>TRUE</formula>
    </cfRule>
    <cfRule type="containsText" dxfId="987" priority="992" stopIfTrue="1" operator="containsText" text="N/A">
      <formula>NOT(ISERROR(SEARCH("N/A",U180)))</formula>
    </cfRule>
  </conditionalFormatting>
  <conditionalFormatting sqref="T177:W177">
    <cfRule type="containsErrors" dxfId="986" priority="973" stopIfTrue="1">
      <formula>ISERROR(T177)</formula>
    </cfRule>
    <cfRule type="cellIs" dxfId="985" priority="974" stopIfTrue="1" operator="equal">
      <formula>FALSE</formula>
    </cfRule>
    <cfRule type="expression" dxfId="984" priority="975" stopIfTrue="1">
      <formula>OR(T178=0,T179=0)</formula>
    </cfRule>
    <cfRule type="cellIs" dxfId="983" priority="976" stopIfTrue="1" operator="equal">
      <formula>TRUE</formula>
    </cfRule>
    <cfRule type="containsText" dxfId="982" priority="977" stopIfTrue="1" operator="containsText" text="N/A">
      <formula>NOT(ISERROR(SEARCH("N/A",T177)))</formula>
    </cfRule>
  </conditionalFormatting>
  <conditionalFormatting sqref="T183:W183">
    <cfRule type="containsErrors" dxfId="981" priority="968" stopIfTrue="1">
      <formula>ISERROR(T183)</formula>
    </cfRule>
    <cfRule type="cellIs" dxfId="980" priority="969" stopIfTrue="1" operator="equal">
      <formula>FALSE</formula>
    </cfRule>
    <cfRule type="expression" dxfId="979" priority="970" stopIfTrue="1">
      <formula>OR(T184=0,T185=0)</formula>
    </cfRule>
    <cfRule type="cellIs" dxfId="978" priority="971" stopIfTrue="1" operator="equal">
      <formula>TRUE</formula>
    </cfRule>
    <cfRule type="containsText" dxfId="977" priority="972" stopIfTrue="1" operator="containsText" text="N/A">
      <formula>NOT(ISERROR(SEARCH("N/A",T183)))</formula>
    </cfRule>
  </conditionalFormatting>
  <conditionalFormatting sqref="T195:W195">
    <cfRule type="containsErrors" dxfId="976" priority="963" stopIfTrue="1">
      <formula>ISERROR(T195)</formula>
    </cfRule>
    <cfRule type="cellIs" dxfId="975" priority="964" stopIfTrue="1" operator="equal">
      <formula>FALSE</formula>
    </cfRule>
    <cfRule type="expression" dxfId="974" priority="965" stopIfTrue="1">
      <formula>OR(T196=0,T197=0)</formula>
    </cfRule>
    <cfRule type="cellIs" dxfId="973" priority="966" stopIfTrue="1" operator="equal">
      <formula>TRUE</formula>
    </cfRule>
    <cfRule type="containsText" dxfId="972" priority="967" stopIfTrue="1" operator="containsText" text="N/A">
      <formula>NOT(ISERROR(SEARCH("N/A",T195)))</formula>
    </cfRule>
  </conditionalFormatting>
  <conditionalFormatting sqref="T228:W228">
    <cfRule type="containsErrors" dxfId="971" priority="958" stopIfTrue="1">
      <formula>ISERROR(T228)</formula>
    </cfRule>
    <cfRule type="cellIs" dxfId="970" priority="959" stopIfTrue="1" operator="equal">
      <formula>FALSE</formula>
    </cfRule>
    <cfRule type="expression" dxfId="969" priority="960" stopIfTrue="1">
      <formula>OR(T229=0,T230=0)</formula>
    </cfRule>
    <cfRule type="cellIs" dxfId="968" priority="961" stopIfTrue="1" operator="equal">
      <formula>TRUE</formula>
    </cfRule>
    <cfRule type="containsText" dxfId="967" priority="962" stopIfTrue="1" operator="containsText" text="N/A">
      <formula>NOT(ISERROR(SEARCH("N/A",T228)))</formula>
    </cfRule>
  </conditionalFormatting>
  <conditionalFormatting sqref="T198:W198">
    <cfRule type="containsErrors" dxfId="966" priority="953" stopIfTrue="1">
      <formula>ISERROR(T198)</formula>
    </cfRule>
    <cfRule type="cellIs" dxfId="965" priority="954" stopIfTrue="1" operator="equal">
      <formula>FALSE</formula>
    </cfRule>
    <cfRule type="expression" dxfId="964" priority="955" stopIfTrue="1">
      <formula>OR(T199=0,T200=0)</formula>
    </cfRule>
    <cfRule type="cellIs" dxfId="963" priority="956" stopIfTrue="1" operator="equal">
      <formula>TRUE</formula>
    </cfRule>
    <cfRule type="containsText" dxfId="962" priority="957" stopIfTrue="1" operator="containsText" text="N/A">
      <formula>NOT(ISERROR(SEARCH("N/A",T198)))</formula>
    </cfRule>
  </conditionalFormatting>
  <conditionalFormatting sqref="T201:W201">
    <cfRule type="containsErrors" dxfId="961" priority="948" stopIfTrue="1">
      <formula>ISERROR(T201)</formula>
    </cfRule>
    <cfRule type="cellIs" dxfId="960" priority="949" stopIfTrue="1" operator="equal">
      <formula>FALSE</formula>
    </cfRule>
    <cfRule type="expression" dxfId="959" priority="950" stopIfTrue="1">
      <formula>OR(T202=0,T203=0)</formula>
    </cfRule>
    <cfRule type="cellIs" dxfId="958" priority="951" stopIfTrue="1" operator="equal">
      <formula>TRUE</formula>
    </cfRule>
    <cfRule type="containsText" dxfId="957" priority="952" stopIfTrue="1" operator="containsText" text="N/A">
      <formula>NOT(ISERROR(SEARCH("N/A",T201)))</formula>
    </cfRule>
  </conditionalFormatting>
  <conditionalFormatting sqref="T204:W204">
    <cfRule type="containsErrors" dxfId="956" priority="943" stopIfTrue="1">
      <formula>ISERROR(T204)</formula>
    </cfRule>
    <cfRule type="cellIs" dxfId="955" priority="944" stopIfTrue="1" operator="equal">
      <formula>FALSE</formula>
    </cfRule>
    <cfRule type="expression" dxfId="954" priority="945" stopIfTrue="1">
      <formula>OR(T205=0,T206=0)</formula>
    </cfRule>
    <cfRule type="cellIs" dxfId="953" priority="946" stopIfTrue="1" operator="equal">
      <formula>TRUE</formula>
    </cfRule>
    <cfRule type="containsText" dxfId="952" priority="947" stopIfTrue="1" operator="containsText" text="N/A">
      <formula>NOT(ISERROR(SEARCH("N/A",T204)))</formula>
    </cfRule>
  </conditionalFormatting>
  <conditionalFormatting sqref="T207:W207">
    <cfRule type="containsErrors" dxfId="951" priority="938" stopIfTrue="1">
      <formula>ISERROR(T207)</formula>
    </cfRule>
    <cfRule type="cellIs" dxfId="950" priority="939" stopIfTrue="1" operator="equal">
      <formula>FALSE</formula>
    </cfRule>
    <cfRule type="expression" dxfId="949" priority="940" stopIfTrue="1">
      <formula>OR(T208=0,T209=0)</formula>
    </cfRule>
    <cfRule type="cellIs" dxfId="948" priority="941" stopIfTrue="1" operator="equal">
      <formula>TRUE</formula>
    </cfRule>
    <cfRule type="containsText" dxfId="947" priority="942" stopIfTrue="1" operator="containsText" text="N/A">
      <formula>NOT(ISERROR(SEARCH("N/A",T207)))</formula>
    </cfRule>
  </conditionalFormatting>
  <conditionalFormatting sqref="T210:W210">
    <cfRule type="containsErrors" dxfId="946" priority="933" stopIfTrue="1">
      <formula>ISERROR(T210)</formula>
    </cfRule>
    <cfRule type="cellIs" dxfId="945" priority="934" stopIfTrue="1" operator="equal">
      <formula>FALSE</formula>
    </cfRule>
    <cfRule type="expression" dxfId="944" priority="935" stopIfTrue="1">
      <formula>OR(T211=0,T212=0)</formula>
    </cfRule>
    <cfRule type="cellIs" dxfId="943" priority="936" stopIfTrue="1" operator="equal">
      <formula>TRUE</formula>
    </cfRule>
    <cfRule type="containsText" dxfId="942" priority="937" stopIfTrue="1" operator="containsText" text="N/A">
      <formula>NOT(ISERROR(SEARCH("N/A",T210)))</formula>
    </cfRule>
  </conditionalFormatting>
  <conditionalFormatting sqref="T213:W213">
    <cfRule type="containsErrors" dxfId="941" priority="928" stopIfTrue="1">
      <formula>ISERROR(T213)</formula>
    </cfRule>
    <cfRule type="cellIs" dxfId="940" priority="929" stopIfTrue="1" operator="equal">
      <formula>FALSE</formula>
    </cfRule>
    <cfRule type="expression" dxfId="939" priority="930" stopIfTrue="1">
      <formula>OR(T214=0,T215=0)</formula>
    </cfRule>
    <cfRule type="cellIs" dxfId="938" priority="931" stopIfTrue="1" operator="equal">
      <formula>TRUE</formula>
    </cfRule>
    <cfRule type="containsText" dxfId="937" priority="932" stopIfTrue="1" operator="containsText" text="N/A">
      <formula>NOT(ISERROR(SEARCH("N/A",T213)))</formula>
    </cfRule>
  </conditionalFormatting>
  <conditionalFormatting sqref="T216:W216">
    <cfRule type="containsErrors" dxfId="936" priority="923" stopIfTrue="1">
      <formula>ISERROR(T216)</formula>
    </cfRule>
    <cfRule type="cellIs" dxfId="935" priority="924" stopIfTrue="1" operator="equal">
      <formula>FALSE</formula>
    </cfRule>
    <cfRule type="expression" dxfId="934" priority="925" stopIfTrue="1">
      <formula>OR(T217=0,T218=0)</formula>
    </cfRule>
    <cfRule type="cellIs" dxfId="933" priority="926" stopIfTrue="1" operator="equal">
      <formula>TRUE</formula>
    </cfRule>
    <cfRule type="containsText" dxfId="932" priority="927" stopIfTrue="1" operator="containsText" text="N/A">
      <formula>NOT(ISERROR(SEARCH("N/A",T216)))</formula>
    </cfRule>
  </conditionalFormatting>
  <conditionalFormatting sqref="T219:W219">
    <cfRule type="containsErrors" dxfId="931" priority="918" stopIfTrue="1">
      <formula>ISERROR(T219)</formula>
    </cfRule>
    <cfRule type="cellIs" dxfId="930" priority="919" stopIfTrue="1" operator="equal">
      <formula>FALSE</formula>
    </cfRule>
    <cfRule type="expression" dxfId="929" priority="920" stopIfTrue="1">
      <formula>OR(T220=0,T221=0)</formula>
    </cfRule>
    <cfRule type="cellIs" dxfId="928" priority="921" stopIfTrue="1" operator="equal">
      <formula>TRUE</formula>
    </cfRule>
    <cfRule type="containsText" dxfId="927" priority="922" stopIfTrue="1" operator="containsText" text="N/A">
      <formula>NOT(ISERROR(SEARCH("N/A",T219)))</formula>
    </cfRule>
  </conditionalFormatting>
  <conditionalFormatting sqref="T192:W192">
    <cfRule type="containsErrors" dxfId="926" priority="913" stopIfTrue="1">
      <formula>ISERROR(T192)</formula>
    </cfRule>
    <cfRule type="cellIs" dxfId="925" priority="914" stopIfTrue="1" operator="equal">
      <formula>FALSE</formula>
    </cfRule>
    <cfRule type="expression" dxfId="924" priority="915" stopIfTrue="1">
      <formula>OR(T193=0,T194=0)</formula>
    </cfRule>
    <cfRule type="cellIs" dxfId="923" priority="916" stopIfTrue="1" operator="equal">
      <formula>TRUE</formula>
    </cfRule>
    <cfRule type="containsText" dxfId="922" priority="917" stopIfTrue="1" operator="containsText" text="N/A">
      <formula>NOT(ISERROR(SEARCH("N/A",T192)))</formula>
    </cfRule>
  </conditionalFormatting>
  <conditionalFormatting sqref="T222:W222">
    <cfRule type="containsErrors" dxfId="921" priority="908" stopIfTrue="1">
      <formula>ISERROR(T222)</formula>
    </cfRule>
    <cfRule type="cellIs" dxfId="920" priority="909" stopIfTrue="1" operator="equal">
      <formula>FALSE</formula>
    </cfRule>
    <cfRule type="expression" dxfId="919" priority="910" stopIfTrue="1">
      <formula>OR(T223=0,T224=0)</formula>
    </cfRule>
    <cfRule type="cellIs" dxfId="918" priority="911" stopIfTrue="1" operator="equal">
      <formula>TRUE</formula>
    </cfRule>
    <cfRule type="containsText" dxfId="917" priority="912" stopIfTrue="1" operator="containsText" text="N/A">
      <formula>NOT(ISERROR(SEARCH("N/A",T222)))</formula>
    </cfRule>
  </conditionalFormatting>
  <conditionalFormatting sqref="T278:W278">
    <cfRule type="containsErrors" dxfId="916" priority="853" stopIfTrue="1">
      <formula>ISERROR(T278)</formula>
    </cfRule>
    <cfRule type="cellIs" dxfId="915" priority="854" stopIfTrue="1" operator="equal">
      <formula>FALSE</formula>
    </cfRule>
    <cfRule type="expression" dxfId="914" priority="855" stopIfTrue="1">
      <formula>OR(T279=0,T280=0)</formula>
    </cfRule>
    <cfRule type="cellIs" dxfId="913" priority="856" stopIfTrue="1" operator="equal">
      <formula>TRUE</formula>
    </cfRule>
    <cfRule type="containsText" dxfId="912" priority="857" stopIfTrue="1" operator="containsText" text="N/A">
      <formula>NOT(ISERROR(SEARCH("N/A",T278)))</formula>
    </cfRule>
  </conditionalFormatting>
  <conditionalFormatting sqref="T284:W284">
    <cfRule type="containsErrors" dxfId="911" priority="843" stopIfTrue="1">
      <formula>ISERROR(T284)</formula>
    </cfRule>
    <cfRule type="cellIs" dxfId="910" priority="844" stopIfTrue="1" operator="equal">
      <formula>FALSE</formula>
    </cfRule>
    <cfRule type="expression" dxfId="909" priority="845" stopIfTrue="1">
      <formula>OR(T285=0,T286=0)</formula>
    </cfRule>
    <cfRule type="cellIs" dxfId="908" priority="846" stopIfTrue="1" operator="equal">
      <formula>TRUE</formula>
    </cfRule>
    <cfRule type="containsText" dxfId="907" priority="847" stopIfTrue="1" operator="containsText" text="N/A">
      <formula>NOT(ISERROR(SEARCH("N/A",T284)))</formula>
    </cfRule>
  </conditionalFormatting>
  <conditionalFormatting sqref="T290:W290">
    <cfRule type="containsErrors" dxfId="906" priority="833" stopIfTrue="1">
      <formula>ISERROR(T290)</formula>
    </cfRule>
    <cfRule type="cellIs" dxfId="905" priority="834" stopIfTrue="1" operator="equal">
      <formula>FALSE</formula>
    </cfRule>
    <cfRule type="expression" dxfId="904" priority="835" stopIfTrue="1">
      <formula>OR(T291=0,T292=0)</formula>
    </cfRule>
    <cfRule type="cellIs" dxfId="903" priority="836" stopIfTrue="1" operator="equal">
      <formula>TRUE</formula>
    </cfRule>
    <cfRule type="containsText" dxfId="902" priority="837" stopIfTrue="1" operator="containsText" text="N/A">
      <formula>NOT(ISERROR(SEARCH("N/A",T290)))</formula>
    </cfRule>
  </conditionalFormatting>
  <conditionalFormatting sqref="T252:W252 T258:W258 T256:W256 T254:W254">
    <cfRule type="containsErrors" dxfId="901" priority="998" stopIfTrue="1">
      <formula>ISERROR(T252)</formula>
    </cfRule>
    <cfRule type="cellIs" dxfId="900" priority="999" stopIfTrue="1" operator="equal">
      <formula>FALSE</formula>
    </cfRule>
    <cfRule type="expression" dxfId="899" priority="1000" stopIfTrue="1">
      <formula>OR(T253=0,#REF!=0)</formula>
    </cfRule>
    <cfRule type="cellIs" dxfId="898" priority="1001" stopIfTrue="1" operator="equal">
      <formula>TRUE</formula>
    </cfRule>
    <cfRule type="containsText" dxfId="897" priority="1002" stopIfTrue="1" operator="containsText" text="N/A">
      <formula>NOT(ISERROR(SEARCH("N/A",T252)))</formula>
    </cfRule>
  </conditionalFormatting>
  <conditionalFormatting sqref="T240:W240">
    <cfRule type="containsErrors" dxfId="896" priority="903" stopIfTrue="1">
      <formula>ISERROR(T240)</formula>
    </cfRule>
    <cfRule type="cellIs" dxfId="895" priority="904" stopIfTrue="1" operator="equal">
      <formula>FALSE</formula>
    </cfRule>
    <cfRule type="expression" dxfId="894" priority="905" stopIfTrue="1">
      <formula>OR(T241=0,T242=0)</formula>
    </cfRule>
    <cfRule type="cellIs" dxfId="893" priority="906" stopIfTrue="1" operator="equal">
      <formula>TRUE</formula>
    </cfRule>
    <cfRule type="containsText" dxfId="892" priority="907" stopIfTrue="1" operator="containsText" text="N/A">
      <formula>NOT(ISERROR(SEARCH("N/A",T240)))</formula>
    </cfRule>
  </conditionalFormatting>
  <conditionalFormatting sqref="U246:W246">
    <cfRule type="containsErrors" dxfId="891" priority="898" stopIfTrue="1">
      <formula>ISERROR(U246)</formula>
    </cfRule>
    <cfRule type="cellIs" dxfId="890" priority="899" stopIfTrue="1" operator="equal">
      <formula>FALSE</formula>
    </cfRule>
    <cfRule type="expression" dxfId="889" priority="900" stopIfTrue="1">
      <formula>OR(U247=0,U248=0)</formula>
    </cfRule>
    <cfRule type="cellIs" dxfId="888" priority="901" stopIfTrue="1" operator="equal">
      <formula>TRUE</formula>
    </cfRule>
    <cfRule type="containsText" dxfId="887" priority="902" stopIfTrue="1" operator="containsText" text="N/A">
      <formula>NOT(ISERROR(SEARCH("N/A",U246)))</formula>
    </cfRule>
  </conditionalFormatting>
  <conditionalFormatting sqref="T260:W260">
    <cfRule type="containsErrors" dxfId="886" priority="893" stopIfTrue="1">
      <formula>ISERROR(T260)</formula>
    </cfRule>
    <cfRule type="cellIs" dxfId="885" priority="894" stopIfTrue="1" operator="equal">
      <formula>FALSE</formula>
    </cfRule>
    <cfRule type="expression" dxfId="884" priority="895" stopIfTrue="1">
      <formula>OR(T261=0,T262=0)</formula>
    </cfRule>
    <cfRule type="cellIs" dxfId="883" priority="896" stopIfTrue="1" operator="equal">
      <formula>TRUE</formula>
    </cfRule>
    <cfRule type="containsText" dxfId="882" priority="897" stopIfTrue="1" operator="containsText" text="N/A">
      <formula>NOT(ISERROR(SEARCH("N/A",T260)))</formula>
    </cfRule>
  </conditionalFormatting>
  <conditionalFormatting sqref="T299:W299">
    <cfRule type="containsErrors" dxfId="881" priority="888" stopIfTrue="1">
      <formula>ISERROR(T299)</formula>
    </cfRule>
    <cfRule type="cellIs" dxfId="880" priority="889" stopIfTrue="1" operator="equal">
      <formula>FALSE</formula>
    </cfRule>
    <cfRule type="expression" dxfId="879" priority="890" stopIfTrue="1">
      <formula>OR(T300=0,T301=0)</formula>
    </cfRule>
    <cfRule type="cellIs" dxfId="878" priority="891" stopIfTrue="1" operator="equal">
      <formula>TRUE</formula>
    </cfRule>
    <cfRule type="containsText" dxfId="877" priority="892" stopIfTrue="1" operator="containsText" text="N/A">
      <formula>NOT(ISERROR(SEARCH("N/A",T299)))</formula>
    </cfRule>
  </conditionalFormatting>
  <conditionalFormatting sqref="T243:W243">
    <cfRule type="containsErrors" dxfId="876" priority="883" stopIfTrue="1">
      <formula>ISERROR(T243)</formula>
    </cfRule>
    <cfRule type="cellIs" dxfId="875" priority="884" stopIfTrue="1" operator="equal">
      <formula>FALSE</formula>
    </cfRule>
    <cfRule type="expression" dxfId="874" priority="885" stopIfTrue="1">
      <formula>OR(T244=0,T245=0)</formula>
    </cfRule>
    <cfRule type="cellIs" dxfId="873" priority="886" stopIfTrue="1" operator="equal">
      <formula>TRUE</formula>
    </cfRule>
    <cfRule type="containsText" dxfId="872" priority="887" stopIfTrue="1" operator="containsText" text="N/A">
      <formula>NOT(ISERROR(SEARCH("N/A",T243)))</formula>
    </cfRule>
  </conditionalFormatting>
  <conditionalFormatting sqref="T269:W269">
    <cfRule type="containsErrors" dxfId="871" priority="873" stopIfTrue="1">
      <formula>ISERROR(T269)</formula>
    </cfRule>
    <cfRule type="cellIs" dxfId="870" priority="874" stopIfTrue="1" operator="equal">
      <formula>FALSE</formula>
    </cfRule>
    <cfRule type="expression" dxfId="869" priority="875" stopIfTrue="1">
      <formula>OR(T270=0,T271=0)</formula>
    </cfRule>
    <cfRule type="cellIs" dxfId="868" priority="876" stopIfTrue="1" operator="equal">
      <formula>TRUE</formula>
    </cfRule>
    <cfRule type="containsText" dxfId="867" priority="877" stopIfTrue="1" operator="containsText" text="N/A">
      <formula>NOT(ISERROR(SEARCH("N/A",T269)))</formula>
    </cfRule>
  </conditionalFormatting>
  <conditionalFormatting sqref="T302:W302">
    <cfRule type="containsErrors" dxfId="866" priority="868" stopIfTrue="1">
      <formula>ISERROR(T302)</formula>
    </cfRule>
    <cfRule type="cellIs" dxfId="865" priority="869" stopIfTrue="1" operator="equal">
      <formula>FALSE</formula>
    </cfRule>
    <cfRule type="expression" dxfId="864" priority="870" stopIfTrue="1">
      <formula>OR(T303=0,T304=0)</formula>
    </cfRule>
    <cfRule type="cellIs" dxfId="863" priority="871" stopIfTrue="1" operator="equal">
      <formula>TRUE</formula>
    </cfRule>
    <cfRule type="containsText" dxfId="862" priority="872" stopIfTrue="1" operator="containsText" text="N/A">
      <formula>NOT(ISERROR(SEARCH("N/A",T302)))</formula>
    </cfRule>
  </conditionalFormatting>
  <conditionalFormatting sqref="T249:W249">
    <cfRule type="containsErrors" dxfId="861" priority="878" stopIfTrue="1">
      <formula>ISERROR(T249)</formula>
    </cfRule>
    <cfRule type="cellIs" dxfId="860" priority="879" stopIfTrue="1" operator="equal">
      <formula>FALSE</formula>
    </cfRule>
    <cfRule type="expression" dxfId="859" priority="880" stopIfTrue="1">
      <formula>OR(T250=0,T251=0)</formula>
    </cfRule>
    <cfRule type="cellIs" dxfId="858" priority="881" stopIfTrue="1" operator="equal">
      <formula>TRUE</formula>
    </cfRule>
    <cfRule type="containsText" dxfId="857" priority="882" stopIfTrue="1" operator="containsText" text="N/A">
      <formula>NOT(ISERROR(SEARCH("N/A",T249)))</formula>
    </cfRule>
  </conditionalFormatting>
  <conditionalFormatting sqref="T272:W272">
    <cfRule type="containsErrors" dxfId="856" priority="863" stopIfTrue="1">
      <formula>ISERROR(T272)</formula>
    </cfRule>
    <cfRule type="cellIs" dxfId="855" priority="864" stopIfTrue="1" operator="equal">
      <formula>FALSE</formula>
    </cfRule>
    <cfRule type="expression" dxfId="854" priority="865" stopIfTrue="1">
      <formula>OR(T273=0,T274=0)</formula>
    </cfRule>
    <cfRule type="cellIs" dxfId="853" priority="866" stopIfTrue="1" operator="equal">
      <formula>TRUE</formula>
    </cfRule>
    <cfRule type="containsText" dxfId="852" priority="867" stopIfTrue="1" operator="containsText" text="N/A">
      <formula>NOT(ISERROR(SEARCH("N/A",T272)))</formula>
    </cfRule>
  </conditionalFormatting>
  <conditionalFormatting sqref="T275:W275">
    <cfRule type="containsErrors" dxfId="851" priority="858" stopIfTrue="1">
      <formula>ISERROR(T275)</formula>
    </cfRule>
    <cfRule type="cellIs" dxfId="850" priority="859" stopIfTrue="1" operator="equal">
      <formula>FALSE</formula>
    </cfRule>
    <cfRule type="expression" dxfId="849" priority="860" stopIfTrue="1">
      <formula>OR(T276=0,T277=0)</formula>
    </cfRule>
    <cfRule type="cellIs" dxfId="848" priority="861" stopIfTrue="1" operator="equal">
      <formula>TRUE</formula>
    </cfRule>
    <cfRule type="containsText" dxfId="847" priority="862" stopIfTrue="1" operator="containsText" text="N/A">
      <formula>NOT(ISERROR(SEARCH("N/A",T275)))</formula>
    </cfRule>
  </conditionalFormatting>
  <conditionalFormatting sqref="T281:W281">
    <cfRule type="containsErrors" dxfId="846" priority="848" stopIfTrue="1">
      <formula>ISERROR(T281)</formula>
    </cfRule>
    <cfRule type="cellIs" dxfId="845" priority="849" stopIfTrue="1" operator="equal">
      <formula>FALSE</formula>
    </cfRule>
    <cfRule type="expression" dxfId="844" priority="850" stopIfTrue="1">
      <formula>OR(T282=0,T283=0)</formula>
    </cfRule>
    <cfRule type="cellIs" dxfId="843" priority="851" stopIfTrue="1" operator="equal">
      <formula>TRUE</formula>
    </cfRule>
    <cfRule type="containsText" dxfId="842" priority="852" stopIfTrue="1" operator="containsText" text="N/A">
      <formula>NOT(ISERROR(SEARCH("N/A",T281)))</formula>
    </cfRule>
  </conditionalFormatting>
  <conditionalFormatting sqref="T287:W287">
    <cfRule type="containsErrors" dxfId="841" priority="838" stopIfTrue="1">
      <formula>ISERROR(T287)</formula>
    </cfRule>
    <cfRule type="cellIs" dxfId="840" priority="839" stopIfTrue="1" operator="equal">
      <formula>FALSE</formula>
    </cfRule>
    <cfRule type="expression" dxfId="839" priority="840" stopIfTrue="1">
      <formula>OR(T288=0,T289=0)</formula>
    </cfRule>
    <cfRule type="cellIs" dxfId="838" priority="841" stopIfTrue="1" operator="equal">
      <formula>TRUE</formula>
    </cfRule>
    <cfRule type="containsText" dxfId="837" priority="842" stopIfTrue="1" operator="containsText" text="N/A">
      <formula>NOT(ISERROR(SEARCH("N/A",T287)))</formula>
    </cfRule>
  </conditionalFormatting>
  <conditionalFormatting sqref="T293:W293">
    <cfRule type="containsErrors" dxfId="836" priority="828" stopIfTrue="1">
      <formula>ISERROR(T293)</formula>
    </cfRule>
    <cfRule type="cellIs" dxfId="835" priority="829" stopIfTrue="1" operator="equal">
      <formula>FALSE</formula>
    </cfRule>
    <cfRule type="expression" dxfId="834" priority="830" stopIfTrue="1">
      <formula>OR(T294=0,T295=0)</formula>
    </cfRule>
    <cfRule type="cellIs" dxfId="833" priority="831" stopIfTrue="1" operator="equal">
      <formula>TRUE</formula>
    </cfRule>
    <cfRule type="containsText" dxfId="832" priority="832" stopIfTrue="1" operator="containsText" text="N/A">
      <formula>NOT(ISERROR(SEARCH("N/A",T293)))</formula>
    </cfRule>
  </conditionalFormatting>
  <conditionalFormatting sqref="T266:W266">
    <cfRule type="containsErrors" dxfId="831" priority="823" stopIfTrue="1">
      <formula>ISERROR(T266)</formula>
    </cfRule>
    <cfRule type="cellIs" dxfId="830" priority="824" stopIfTrue="1" operator="equal">
      <formula>FALSE</formula>
    </cfRule>
    <cfRule type="expression" dxfId="829" priority="825" stopIfTrue="1">
      <formula>OR(T267=0,T268=0)</formula>
    </cfRule>
    <cfRule type="cellIs" dxfId="828" priority="826" stopIfTrue="1" operator="equal">
      <formula>TRUE</formula>
    </cfRule>
    <cfRule type="containsText" dxfId="827" priority="827" stopIfTrue="1" operator="containsText" text="N/A">
      <formula>NOT(ISERROR(SEARCH("N/A",T266)))</formula>
    </cfRule>
  </conditionalFormatting>
  <conditionalFormatting sqref="T296:W296">
    <cfRule type="containsErrors" dxfId="826" priority="818" stopIfTrue="1">
      <formula>ISERROR(T296)</formula>
    </cfRule>
    <cfRule type="cellIs" dxfId="825" priority="819" stopIfTrue="1" operator="equal">
      <formula>FALSE</formula>
    </cfRule>
    <cfRule type="expression" dxfId="824" priority="820" stopIfTrue="1">
      <formula>OR(T297=0,T298=0)</formula>
    </cfRule>
    <cfRule type="cellIs" dxfId="823" priority="821" stopIfTrue="1" operator="equal">
      <formula>TRUE</formula>
    </cfRule>
    <cfRule type="containsText" dxfId="822" priority="822" stopIfTrue="1" operator="containsText" text="N/A">
      <formula>NOT(ISERROR(SEARCH("N/A",T296)))</formula>
    </cfRule>
  </conditionalFormatting>
  <conditionalFormatting sqref="T367:W367">
    <cfRule type="containsErrors" dxfId="821" priority="783" stopIfTrue="1">
      <formula>ISERROR(T367)</formula>
    </cfRule>
    <cfRule type="cellIs" dxfId="820" priority="784" stopIfTrue="1" operator="equal">
      <formula>FALSE</formula>
    </cfRule>
    <cfRule type="expression" dxfId="819" priority="785" stopIfTrue="1">
      <formula>OR(T368=0,T369=0)</formula>
    </cfRule>
    <cfRule type="cellIs" dxfId="818" priority="786" stopIfTrue="1" operator="equal">
      <formula>TRUE</formula>
    </cfRule>
    <cfRule type="containsText" dxfId="817" priority="787" stopIfTrue="1" operator="containsText" text="N/A">
      <formula>NOT(ISERROR(SEARCH("N/A",T367)))</formula>
    </cfRule>
  </conditionalFormatting>
  <conditionalFormatting sqref="T349:W349">
    <cfRule type="containsErrors" dxfId="816" priority="758" stopIfTrue="1">
      <formula>ISERROR(T349)</formula>
    </cfRule>
    <cfRule type="cellIs" dxfId="815" priority="759" stopIfTrue="1" operator="equal">
      <formula>FALSE</formula>
    </cfRule>
    <cfRule type="expression" dxfId="814" priority="760" stopIfTrue="1">
      <formula>OR(T350=0,T351=0)</formula>
    </cfRule>
    <cfRule type="cellIs" dxfId="813" priority="761" stopIfTrue="1" operator="equal">
      <formula>TRUE</formula>
    </cfRule>
    <cfRule type="containsText" dxfId="812" priority="762" stopIfTrue="1" operator="containsText" text="N/A">
      <formula>NOT(ISERROR(SEARCH("N/A",T349)))</formula>
    </cfRule>
  </conditionalFormatting>
  <conditionalFormatting sqref="T426:W426">
    <cfRule type="containsErrors" dxfId="811" priority="708" stopIfTrue="1">
      <formula>ISERROR(T426)</formula>
    </cfRule>
    <cfRule type="cellIs" dxfId="810" priority="709" stopIfTrue="1" operator="equal">
      <formula>FALSE</formula>
    </cfRule>
    <cfRule type="expression" dxfId="809" priority="710" stopIfTrue="1">
      <formula>OR(T427=0,T428=0)</formula>
    </cfRule>
    <cfRule type="cellIs" dxfId="808" priority="711" stopIfTrue="1" operator="equal">
      <formula>TRUE</formula>
    </cfRule>
    <cfRule type="containsText" dxfId="807" priority="712" stopIfTrue="1" operator="containsText" text="N/A">
      <formula>NOT(ISERROR(SEARCH("N/A",T426)))</formula>
    </cfRule>
  </conditionalFormatting>
  <conditionalFormatting sqref="T346:W346">
    <cfRule type="containsErrors" dxfId="806" priority="763" stopIfTrue="1">
      <formula>ISERROR(T346)</formula>
    </cfRule>
    <cfRule type="cellIs" dxfId="805" priority="764" stopIfTrue="1" operator="equal">
      <formula>FALSE</formula>
    </cfRule>
    <cfRule type="expression" dxfId="804" priority="765" stopIfTrue="1">
      <formula>OR(T347=0,T348=0)</formula>
    </cfRule>
    <cfRule type="cellIs" dxfId="803" priority="766" stopIfTrue="1" operator="equal">
      <formula>TRUE</formula>
    </cfRule>
    <cfRule type="containsText" dxfId="802" priority="767" stopIfTrue="1" operator="containsText" text="N/A">
      <formula>NOT(ISERROR(SEARCH("N/A",T346)))</formula>
    </cfRule>
  </conditionalFormatting>
  <conditionalFormatting sqref="T408:W408">
    <cfRule type="containsErrors" dxfId="801" priority="683" stopIfTrue="1">
      <formula>ISERROR(T408)</formula>
    </cfRule>
    <cfRule type="cellIs" dxfId="800" priority="684" stopIfTrue="1" operator="equal">
      <formula>FALSE</formula>
    </cfRule>
    <cfRule type="expression" dxfId="799" priority="685" stopIfTrue="1">
      <formula>OR(T409=0,T410=0)</formula>
    </cfRule>
    <cfRule type="cellIs" dxfId="798" priority="686" stopIfTrue="1" operator="equal">
      <formula>TRUE</formula>
    </cfRule>
    <cfRule type="containsText" dxfId="797" priority="687" stopIfTrue="1" operator="containsText" text="N/A">
      <formula>NOT(ISERROR(SEARCH("N/A",T408)))</formula>
    </cfRule>
  </conditionalFormatting>
  <conditionalFormatting sqref="T352:W352">
    <cfRule type="containsErrors" dxfId="796" priority="753" stopIfTrue="1">
      <formula>ISERROR(T352)</formula>
    </cfRule>
    <cfRule type="cellIs" dxfId="795" priority="754" stopIfTrue="1" operator="equal">
      <formula>FALSE</formula>
    </cfRule>
    <cfRule type="expression" dxfId="794" priority="755" stopIfTrue="1">
      <formula>OR(T353=0,T354=0)</formula>
    </cfRule>
    <cfRule type="cellIs" dxfId="793" priority="756" stopIfTrue="1" operator="equal">
      <formula>TRUE</formula>
    </cfRule>
    <cfRule type="containsText" dxfId="792" priority="757" stopIfTrue="1" operator="containsText" text="N/A">
      <formula>NOT(ISERROR(SEARCH("N/A",T352)))</formula>
    </cfRule>
  </conditionalFormatting>
  <conditionalFormatting sqref="T405:W405">
    <cfRule type="containsErrors" dxfId="791" priority="688" stopIfTrue="1">
      <formula>ISERROR(T405)</formula>
    </cfRule>
    <cfRule type="cellIs" dxfId="790" priority="689" stopIfTrue="1" operator="equal">
      <formula>FALSE</formula>
    </cfRule>
    <cfRule type="expression" dxfId="789" priority="690" stopIfTrue="1">
      <formula>OR(T406=0,T407=0)</formula>
    </cfRule>
    <cfRule type="cellIs" dxfId="788" priority="691" stopIfTrue="1" operator="equal">
      <formula>TRUE</formula>
    </cfRule>
    <cfRule type="containsText" dxfId="787" priority="692" stopIfTrue="1" operator="containsText" text="N/A">
      <formula>NOT(ISERROR(SEARCH("N/A",T405)))</formula>
    </cfRule>
  </conditionalFormatting>
  <conditionalFormatting sqref="T314:W314">
    <cfRule type="containsErrors" dxfId="786" priority="813" stopIfTrue="1">
      <formula>ISERROR(T314)</formula>
    </cfRule>
    <cfRule type="cellIs" dxfId="785" priority="814" stopIfTrue="1" operator="equal">
      <formula>FALSE</formula>
    </cfRule>
    <cfRule type="expression" dxfId="784" priority="815" stopIfTrue="1">
      <formula>OR(T315=0,T316=0)</formula>
    </cfRule>
    <cfRule type="cellIs" dxfId="783" priority="816" stopIfTrue="1" operator="equal">
      <formula>TRUE</formula>
    </cfRule>
    <cfRule type="containsText" dxfId="782" priority="817" stopIfTrue="1" operator="containsText" text="N/A">
      <formula>NOT(ISERROR(SEARCH("N/A",T314)))</formula>
    </cfRule>
  </conditionalFormatting>
  <conditionalFormatting sqref="U320:W320">
    <cfRule type="containsErrors" dxfId="781" priority="808" stopIfTrue="1">
      <formula>ISERROR(U320)</formula>
    </cfRule>
    <cfRule type="cellIs" dxfId="780" priority="809" stopIfTrue="1" operator="equal">
      <formula>FALSE</formula>
    </cfRule>
    <cfRule type="expression" dxfId="779" priority="810" stopIfTrue="1">
      <formula>OR(U321=0,U322=0)</formula>
    </cfRule>
    <cfRule type="cellIs" dxfId="778" priority="811" stopIfTrue="1" operator="equal">
      <formula>TRUE</formula>
    </cfRule>
    <cfRule type="containsText" dxfId="777" priority="812" stopIfTrue="1" operator="containsText" text="N/A">
      <formula>NOT(ISERROR(SEARCH("N/A",U320)))</formula>
    </cfRule>
  </conditionalFormatting>
  <conditionalFormatting sqref="T325:W325">
    <cfRule type="containsErrors" dxfId="776" priority="803" stopIfTrue="1">
      <formula>ISERROR(T325)</formula>
    </cfRule>
    <cfRule type="cellIs" dxfId="775" priority="804" stopIfTrue="1" operator="equal">
      <formula>FALSE</formula>
    </cfRule>
    <cfRule type="expression" dxfId="774" priority="805" stopIfTrue="1">
      <formula>OR(T326=0,T327=0)</formula>
    </cfRule>
    <cfRule type="cellIs" dxfId="773" priority="806" stopIfTrue="1" operator="equal">
      <formula>TRUE</formula>
    </cfRule>
    <cfRule type="containsText" dxfId="772" priority="807" stopIfTrue="1" operator="containsText" text="N/A">
      <formula>NOT(ISERROR(SEARCH("N/A",T325)))</formula>
    </cfRule>
  </conditionalFormatting>
  <conditionalFormatting sqref="T364:W364">
    <cfRule type="containsErrors" dxfId="771" priority="798" stopIfTrue="1">
      <formula>ISERROR(T364)</formula>
    </cfRule>
    <cfRule type="cellIs" dxfId="770" priority="799" stopIfTrue="1" operator="equal">
      <formula>FALSE</formula>
    </cfRule>
    <cfRule type="expression" dxfId="769" priority="800" stopIfTrue="1">
      <formula>OR(T365=0,T366=0)</formula>
    </cfRule>
    <cfRule type="cellIs" dxfId="768" priority="801" stopIfTrue="1" operator="equal">
      <formula>TRUE</formula>
    </cfRule>
    <cfRule type="containsText" dxfId="767" priority="802" stopIfTrue="1" operator="containsText" text="N/A">
      <formula>NOT(ISERROR(SEARCH("N/A",T364)))</formula>
    </cfRule>
  </conditionalFormatting>
  <conditionalFormatting sqref="T317:W317">
    <cfRule type="containsErrors" dxfId="766" priority="793" stopIfTrue="1">
      <formula>ISERROR(T317)</formula>
    </cfRule>
    <cfRule type="cellIs" dxfId="765" priority="794" stopIfTrue="1" operator="equal">
      <formula>FALSE</formula>
    </cfRule>
    <cfRule type="expression" dxfId="764" priority="795" stopIfTrue="1">
      <formula>OR(T318=0,T319=0)</formula>
    </cfRule>
    <cfRule type="cellIs" dxfId="763" priority="796" stopIfTrue="1" operator="equal">
      <formula>TRUE</formula>
    </cfRule>
    <cfRule type="containsText" dxfId="762" priority="797" stopIfTrue="1" operator="containsText" text="N/A">
      <formula>NOT(ISERROR(SEARCH("N/A",T317)))</formula>
    </cfRule>
  </conditionalFormatting>
  <conditionalFormatting sqref="T334:W334">
    <cfRule type="containsErrors" dxfId="761" priority="788" stopIfTrue="1">
      <formula>ISERROR(T334)</formula>
    </cfRule>
    <cfRule type="cellIs" dxfId="760" priority="789" stopIfTrue="1" operator="equal">
      <formula>FALSE</formula>
    </cfRule>
    <cfRule type="expression" dxfId="759" priority="790" stopIfTrue="1">
      <formula>OR(T335=0,T336=0)</formula>
    </cfRule>
    <cfRule type="cellIs" dxfId="758" priority="791" stopIfTrue="1" operator="equal">
      <formula>TRUE</formula>
    </cfRule>
    <cfRule type="containsText" dxfId="757" priority="792" stopIfTrue="1" operator="containsText" text="N/A">
      <formula>NOT(ISERROR(SEARCH("N/A",T334)))</formula>
    </cfRule>
  </conditionalFormatting>
  <conditionalFormatting sqref="T337:W337">
    <cfRule type="containsErrors" dxfId="756" priority="778" stopIfTrue="1">
      <formula>ISERROR(T337)</formula>
    </cfRule>
    <cfRule type="cellIs" dxfId="755" priority="779" stopIfTrue="1" operator="equal">
      <formula>FALSE</formula>
    </cfRule>
    <cfRule type="expression" dxfId="754" priority="780" stopIfTrue="1">
      <formula>OR(T338=0,T339=0)</formula>
    </cfRule>
    <cfRule type="cellIs" dxfId="753" priority="781" stopIfTrue="1" operator="equal">
      <formula>TRUE</formula>
    </cfRule>
    <cfRule type="containsText" dxfId="752" priority="782" stopIfTrue="1" operator="containsText" text="N/A">
      <formula>NOT(ISERROR(SEARCH("N/A",T337)))</formula>
    </cfRule>
  </conditionalFormatting>
  <conditionalFormatting sqref="T340:W340">
    <cfRule type="containsErrors" dxfId="751" priority="773" stopIfTrue="1">
      <formula>ISERROR(T340)</formula>
    </cfRule>
    <cfRule type="cellIs" dxfId="750" priority="774" stopIfTrue="1" operator="equal">
      <formula>FALSE</formula>
    </cfRule>
    <cfRule type="expression" dxfId="749" priority="775" stopIfTrue="1">
      <formula>OR(T341=0,T342=0)</formula>
    </cfRule>
    <cfRule type="cellIs" dxfId="748" priority="776" stopIfTrue="1" operator="equal">
      <formula>TRUE</formula>
    </cfRule>
    <cfRule type="containsText" dxfId="747" priority="777" stopIfTrue="1" operator="containsText" text="N/A">
      <formula>NOT(ISERROR(SEARCH("N/A",T340)))</formula>
    </cfRule>
  </conditionalFormatting>
  <conditionalFormatting sqref="T343:W343">
    <cfRule type="containsErrors" dxfId="746" priority="768" stopIfTrue="1">
      <formula>ISERROR(T343)</formula>
    </cfRule>
    <cfRule type="cellIs" dxfId="745" priority="769" stopIfTrue="1" operator="equal">
      <formula>FALSE</formula>
    </cfRule>
    <cfRule type="expression" dxfId="744" priority="770" stopIfTrue="1">
      <formula>OR(T344=0,T345=0)</formula>
    </cfRule>
    <cfRule type="cellIs" dxfId="743" priority="771" stopIfTrue="1" operator="equal">
      <formula>TRUE</formula>
    </cfRule>
    <cfRule type="containsText" dxfId="742" priority="772" stopIfTrue="1" operator="containsText" text="N/A">
      <formula>NOT(ISERROR(SEARCH("N/A",T343)))</formula>
    </cfRule>
  </conditionalFormatting>
  <conditionalFormatting sqref="T358:W358">
    <cfRule type="containsErrors" dxfId="741" priority="743" stopIfTrue="1">
      <formula>ISERROR(T358)</formula>
    </cfRule>
    <cfRule type="cellIs" dxfId="740" priority="744" stopIfTrue="1" operator="equal">
      <formula>FALSE</formula>
    </cfRule>
    <cfRule type="expression" dxfId="739" priority="745" stopIfTrue="1">
      <formula>OR(T359=0,T360=0)</formula>
    </cfRule>
    <cfRule type="cellIs" dxfId="738" priority="746" stopIfTrue="1" operator="equal">
      <formula>TRUE</formula>
    </cfRule>
    <cfRule type="containsText" dxfId="737" priority="747" stopIfTrue="1" operator="containsText" text="N/A">
      <formula>NOT(ISERROR(SEARCH("N/A",T358)))</formula>
    </cfRule>
  </conditionalFormatting>
  <conditionalFormatting sqref="T355:W355">
    <cfRule type="containsErrors" dxfId="736" priority="748" stopIfTrue="1">
      <formula>ISERROR(T355)</formula>
    </cfRule>
    <cfRule type="cellIs" dxfId="735" priority="749" stopIfTrue="1" operator="equal">
      <formula>FALSE</formula>
    </cfRule>
    <cfRule type="expression" dxfId="734" priority="750" stopIfTrue="1">
      <formula>OR(T356=0,T357=0)</formula>
    </cfRule>
    <cfRule type="cellIs" dxfId="733" priority="751" stopIfTrue="1" operator="equal">
      <formula>TRUE</formula>
    </cfRule>
    <cfRule type="containsText" dxfId="732" priority="752" stopIfTrue="1" operator="containsText" text="N/A">
      <formula>NOT(ISERROR(SEARCH("N/A",T355)))</formula>
    </cfRule>
  </conditionalFormatting>
  <conditionalFormatting sqref="T331:W331">
    <cfRule type="containsErrors" dxfId="731" priority="738" stopIfTrue="1">
      <formula>ISERROR(T331)</formula>
    </cfRule>
    <cfRule type="cellIs" dxfId="730" priority="739" stopIfTrue="1" operator="equal">
      <formula>FALSE</formula>
    </cfRule>
    <cfRule type="expression" dxfId="729" priority="740" stopIfTrue="1">
      <formula>OR(T332=0,T333=0)</formula>
    </cfRule>
    <cfRule type="cellIs" dxfId="728" priority="741" stopIfTrue="1" operator="equal">
      <formula>TRUE</formula>
    </cfRule>
    <cfRule type="containsText" dxfId="727" priority="742" stopIfTrue="1" operator="containsText" text="N/A">
      <formula>NOT(ISERROR(SEARCH("N/A",T331)))</formula>
    </cfRule>
  </conditionalFormatting>
  <conditionalFormatting sqref="T361:W361">
    <cfRule type="containsErrors" dxfId="726" priority="733" stopIfTrue="1">
      <formula>ISERROR(T361)</formula>
    </cfRule>
    <cfRule type="cellIs" dxfId="725" priority="734" stopIfTrue="1" operator="equal">
      <formula>FALSE</formula>
    </cfRule>
    <cfRule type="expression" dxfId="724" priority="735" stopIfTrue="1">
      <formula>OR(T362=0,T363=0)</formula>
    </cfRule>
    <cfRule type="cellIs" dxfId="723" priority="736" stopIfTrue="1" operator="equal">
      <formula>TRUE</formula>
    </cfRule>
    <cfRule type="containsText" dxfId="722" priority="737" stopIfTrue="1" operator="containsText" text="N/A">
      <formula>NOT(ISERROR(SEARCH("N/A",T361)))</formula>
    </cfRule>
  </conditionalFormatting>
  <conditionalFormatting sqref="T411:W411">
    <cfRule type="containsErrors" dxfId="721" priority="678" stopIfTrue="1">
      <formula>ISERROR(T411)</formula>
    </cfRule>
    <cfRule type="cellIs" dxfId="720" priority="679" stopIfTrue="1" operator="equal">
      <formula>FALSE</formula>
    </cfRule>
    <cfRule type="expression" dxfId="719" priority="680" stopIfTrue="1">
      <formula>OR(T412=0,T413=0)</formula>
    </cfRule>
    <cfRule type="cellIs" dxfId="718" priority="681" stopIfTrue="1" operator="equal">
      <formula>TRUE</formula>
    </cfRule>
    <cfRule type="containsText" dxfId="717" priority="682" stopIfTrue="1" operator="containsText" text="N/A">
      <formula>NOT(ISERROR(SEARCH("N/A",T411)))</formula>
    </cfRule>
  </conditionalFormatting>
  <conditionalFormatting sqref="T379:W379">
    <cfRule type="containsErrors" dxfId="716" priority="728" stopIfTrue="1">
      <formula>ISERROR(T379)</formula>
    </cfRule>
    <cfRule type="cellIs" dxfId="715" priority="729" stopIfTrue="1" operator="equal">
      <formula>FALSE</formula>
    </cfRule>
    <cfRule type="expression" dxfId="714" priority="730" stopIfTrue="1">
      <formula>OR(T380=0,T381=0)</formula>
    </cfRule>
    <cfRule type="cellIs" dxfId="713" priority="731" stopIfTrue="1" operator="equal">
      <formula>TRUE</formula>
    </cfRule>
    <cfRule type="containsText" dxfId="712" priority="732" stopIfTrue="1" operator="containsText" text="N/A">
      <formula>NOT(ISERROR(SEARCH("N/A",T379)))</formula>
    </cfRule>
  </conditionalFormatting>
  <conditionalFormatting sqref="T384:W384">
    <cfRule type="containsErrors" dxfId="711" priority="723" stopIfTrue="1">
      <formula>ISERROR(T384)</formula>
    </cfRule>
    <cfRule type="cellIs" dxfId="710" priority="724" stopIfTrue="1" operator="equal">
      <formula>FALSE</formula>
    </cfRule>
    <cfRule type="expression" dxfId="709" priority="725" stopIfTrue="1">
      <formula>OR(T385=0,T386=0)</formula>
    </cfRule>
    <cfRule type="cellIs" dxfId="708" priority="726" stopIfTrue="1" operator="equal">
      <formula>TRUE</formula>
    </cfRule>
    <cfRule type="containsText" dxfId="707" priority="727" stopIfTrue="1" operator="containsText" text="N/A">
      <formula>NOT(ISERROR(SEARCH("N/A",T384)))</formula>
    </cfRule>
  </conditionalFormatting>
  <conditionalFormatting sqref="T423:W423">
    <cfRule type="containsErrors" dxfId="706" priority="718" stopIfTrue="1">
      <formula>ISERROR(T423)</formula>
    </cfRule>
    <cfRule type="cellIs" dxfId="705" priority="719" stopIfTrue="1" operator="equal">
      <formula>FALSE</formula>
    </cfRule>
    <cfRule type="expression" dxfId="704" priority="720" stopIfTrue="1">
      <formula>OR(T424=0,T425=0)</formula>
    </cfRule>
    <cfRule type="cellIs" dxfId="703" priority="721" stopIfTrue="1" operator="equal">
      <formula>TRUE</formula>
    </cfRule>
    <cfRule type="containsText" dxfId="702" priority="722" stopIfTrue="1" operator="containsText" text="N/A">
      <formula>NOT(ISERROR(SEARCH("N/A",T423)))</formula>
    </cfRule>
  </conditionalFormatting>
  <conditionalFormatting sqref="T393:W393">
    <cfRule type="containsErrors" dxfId="701" priority="713" stopIfTrue="1">
      <formula>ISERROR(T393)</formula>
    </cfRule>
    <cfRule type="cellIs" dxfId="700" priority="714" stopIfTrue="1" operator="equal">
      <formula>FALSE</formula>
    </cfRule>
    <cfRule type="expression" dxfId="699" priority="715" stopIfTrue="1">
      <formula>OR(T394=0,T395=0)</formula>
    </cfRule>
    <cfRule type="cellIs" dxfId="698" priority="716" stopIfTrue="1" operator="equal">
      <formula>TRUE</formula>
    </cfRule>
    <cfRule type="containsText" dxfId="697" priority="717" stopIfTrue="1" operator="containsText" text="N/A">
      <formula>NOT(ISERROR(SEARCH("N/A",T393)))</formula>
    </cfRule>
  </conditionalFormatting>
  <conditionalFormatting sqref="T396:W396">
    <cfRule type="containsErrors" dxfId="696" priority="703" stopIfTrue="1">
      <formula>ISERROR(T396)</formula>
    </cfRule>
    <cfRule type="cellIs" dxfId="695" priority="704" stopIfTrue="1" operator="equal">
      <formula>FALSE</formula>
    </cfRule>
    <cfRule type="expression" dxfId="694" priority="705" stopIfTrue="1">
      <formula>OR(T397=0,T398=0)</formula>
    </cfRule>
    <cfRule type="cellIs" dxfId="693" priority="706" stopIfTrue="1" operator="equal">
      <formula>TRUE</formula>
    </cfRule>
    <cfRule type="containsText" dxfId="692" priority="707" stopIfTrue="1" operator="containsText" text="N/A">
      <formula>NOT(ISERROR(SEARCH("N/A",T396)))</formula>
    </cfRule>
  </conditionalFormatting>
  <conditionalFormatting sqref="T399:W399">
    <cfRule type="containsErrors" dxfId="691" priority="698" stopIfTrue="1">
      <formula>ISERROR(T399)</formula>
    </cfRule>
    <cfRule type="cellIs" dxfId="690" priority="699" stopIfTrue="1" operator="equal">
      <formula>FALSE</formula>
    </cfRule>
    <cfRule type="expression" dxfId="689" priority="700" stopIfTrue="1">
      <formula>OR(T400=0,T401=0)</formula>
    </cfRule>
    <cfRule type="cellIs" dxfId="688" priority="701" stopIfTrue="1" operator="equal">
      <formula>TRUE</formula>
    </cfRule>
    <cfRule type="containsText" dxfId="687" priority="702" stopIfTrue="1" operator="containsText" text="N/A">
      <formula>NOT(ISERROR(SEARCH("N/A",T399)))</formula>
    </cfRule>
  </conditionalFormatting>
  <conditionalFormatting sqref="T402:W402">
    <cfRule type="containsErrors" dxfId="686" priority="693" stopIfTrue="1">
      <formula>ISERROR(T402)</formula>
    </cfRule>
    <cfRule type="cellIs" dxfId="685" priority="694" stopIfTrue="1" operator="equal">
      <formula>FALSE</formula>
    </cfRule>
    <cfRule type="expression" dxfId="684" priority="695" stopIfTrue="1">
      <formula>OR(T403=0,T404=0)</formula>
    </cfRule>
    <cfRule type="cellIs" dxfId="683" priority="696" stopIfTrue="1" operator="equal">
      <formula>TRUE</formula>
    </cfRule>
    <cfRule type="containsText" dxfId="682" priority="697" stopIfTrue="1" operator="containsText" text="N/A">
      <formula>NOT(ISERROR(SEARCH("N/A",T402)))</formula>
    </cfRule>
  </conditionalFormatting>
  <conditionalFormatting sqref="T417:W417">
    <cfRule type="containsErrors" dxfId="681" priority="668" stopIfTrue="1">
      <formula>ISERROR(T417)</formula>
    </cfRule>
    <cfRule type="cellIs" dxfId="680" priority="669" stopIfTrue="1" operator="equal">
      <formula>FALSE</formula>
    </cfRule>
    <cfRule type="expression" dxfId="679" priority="670" stopIfTrue="1">
      <formula>OR(T418=0,T419=0)</formula>
    </cfRule>
    <cfRule type="cellIs" dxfId="678" priority="671" stopIfTrue="1" operator="equal">
      <formula>TRUE</formula>
    </cfRule>
    <cfRule type="containsText" dxfId="677" priority="672" stopIfTrue="1" operator="containsText" text="N/A">
      <formula>NOT(ISERROR(SEARCH("N/A",T417)))</formula>
    </cfRule>
  </conditionalFormatting>
  <conditionalFormatting sqref="T414:W414">
    <cfRule type="containsErrors" dxfId="676" priority="673" stopIfTrue="1">
      <formula>ISERROR(T414)</formula>
    </cfRule>
    <cfRule type="cellIs" dxfId="675" priority="674" stopIfTrue="1" operator="equal">
      <formula>FALSE</formula>
    </cfRule>
    <cfRule type="expression" dxfId="674" priority="675" stopIfTrue="1">
      <formula>OR(T415=0,T416=0)</formula>
    </cfRule>
    <cfRule type="cellIs" dxfId="673" priority="676" stopIfTrue="1" operator="equal">
      <formula>TRUE</formula>
    </cfRule>
    <cfRule type="containsText" dxfId="672" priority="677" stopIfTrue="1" operator="containsText" text="N/A">
      <formula>NOT(ISERROR(SEARCH("N/A",T414)))</formula>
    </cfRule>
  </conditionalFormatting>
  <conditionalFormatting sqref="T390:W390">
    <cfRule type="containsErrors" dxfId="671" priority="663" stopIfTrue="1">
      <formula>ISERROR(T390)</formula>
    </cfRule>
    <cfRule type="cellIs" dxfId="670" priority="664" stopIfTrue="1" operator="equal">
      <formula>FALSE</formula>
    </cfRule>
    <cfRule type="expression" dxfId="669" priority="665" stopIfTrue="1">
      <formula>OR(T391=0,T392=0)</formula>
    </cfRule>
    <cfRule type="cellIs" dxfId="668" priority="666" stopIfTrue="1" operator="equal">
      <formula>TRUE</formula>
    </cfRule>
    <cfRule type="containsText" dxfId="667" priority="667" stopIfTrue="1" operator="containsText" text="N/A">
      <formula>NOT(ISERROR(SEARCH("N/A",T390)))</formula>
    </cfRule>
  </conditionalFormatting>
  <conditionalFormatting sqref="T420:W420">
    <cfRule type="containsErrors" dxfId="666" priority="658" stopIfTrue="1">
      <formula>ISERROR(T420)</formula>
    </cfRule>
    <cfRule type="cellIs" dxfId="665" priority="659" stopIfTrue="1" operator="equal">
      <formula>FALSE</formula>
    </cfRule>
    <cfRule type="expression" dxfId="664" priority="660" stopIfTrue="1">
      <formula>OR(T421=0,T422=0)</formula>
    </cfRule>
    <cfRule type="cellIs" dxfId="663" priority="661" stopIfTrue="1" operator="equal">
      <formula>TRUE</formula>
    </cfRule>
    <cfRule type="containsText" dxfId="662" priority="662" stopIfTrue="1" operator="containsText" text="N/A">
      <formula>NOT(ISERROR(SEARCH("N/A",T420)))</formula>
    </cfRule>
  </conditionalFormatting>
  <conditionalFormatting sqref="U474:W474">
    <cfRule type="containsErrors" dxfId="661" priority="648" stopIfTrue="1">
      <formula>ISERROR(U474)</formula>
    </cfRule>
    <cfRule type="cellIs" dxfId="660" priority="649" stopIfTrue="1" operator="equal">
      <formula>FALSE</formula>
    </cfRule>
    <cfRule type="expression" dxfId="659" priority="650" stopIfTrue="1">
      <formula>OR(U475=0,U476=0)</formula>
    </cfRule>
    <cfRule type="cellIs" dxfId="658" priority="651" stopIfTrue="1" operator="equal">
      <formula>TRUE</formula>
    </cfRule>
    <cfRule type="containsText" dxfId="657" priority="652" stopIfTrue="1" operator="containsText" text="N/A">
      <formula>NOT(ISERROR(SEARCH("N/A",U474)))</formula>
    </cfRule>
  </conditionalFormatting>
  <conditionalFormatting sqref="U474:W474">
    <cfRule type="containsErrors" dxfId="656" priority="653" stopIfTrue="1">
      <formula>ISERROR(U474)</formula>
    </cfRule>
    <cfRule type="cellIs" dxfId="655" priority="654" stopIfTrue="1" operator="equal">
      <formula>FALSE</formula>
    </cfRule>
    <cfRule type="expression" dxfId="654" priority="655" stopIfTrue="1">
      <formula>OR(U475=0,#REF!=0)</formula>
    </cfRule>
    <cfRule type="cellIs" dxfId="653" priority="656" stopIfTrue="1" operator="equal">
      <formula>TRUE</formula>
    </cfRule>
    <cfRule type="containsText" dxfId="652" priority="657" stopIfTrue="1" operator="containsText" text="N/A">
      <formula>NOT(ISERROR(SEARCH("N/A",U474)))</formula>
    </cfRule>
  </conditionalFormatting>
  <conditionalFormatting sqref="U477:W477">
    <cfRule type="containsErrors" dxfId="651" priority="643" stopIfTrue="1">
      <formula>ISERROR(U477)</formula>
    </cfRule>
    <cfRule type="cellIs" dxfId="650" priority="644" stopIfTrue="1" operator="equal">
      <formula>FALSE</formula>
    </cfRule>
    <cfRule type="expression" dxfId="649" priority="645" stopIfTrue="1">
      <formula>OR(U478=0,U479=0)</formula>
    </cfRule>
    <cfRule type="cellIs" dxfId="648" priority="646" stopIfTrue="1" operator="equal">
      <formula>TRUE</formula>
    </cfRule>
    <cfRule type="containsText" dxfId="647" priority="647" stopIfTrue="1" operator="containsText" text="N/A">
      <formula>NOT(ISERROR(SEARCH("N/A",U477)))</formula>
    </cfRule>
  </conditionalFormatting>
  <conditionalFormatting sqref="U480:W480">
    <cfRule type="containsErrors" dxfId="646" priority="638" stopIfTrue="1">
      <formula>ISERROR(U480)</formula>
    </cfRule>
    <cfRule type="cellIs" dxfId="645" priority="639" stopIfTrue="1" operator="equal">
      <formula>FALSE</formula>
    </cfRule>
    <cfRule type="expression" dxfId="644" priority="640" stopIfTrue="1">
      <formula>OR(U481=0,U482=0)</formula>
    </cfRule>
    <cfRule type="cellIs" dxfId="643" priority="641" stopIfTrue="1" operator="equal">
      <formula>TRUE</formula>
    </cfRule>
    <cfRule type="containsText" dxfId="642" priority="642" stopIfTrue="1" operator="containsText" text="N/A">
      <formula>NOT(ISERROR(SEARCH("N/A",U480)))</formula>
    </cfRule>
  </conditionalFormatting>
  <conditionalFormatting sqref="U483:W483">
    <cfRule type="containsErrors" dxfId="641" priority="633" stopIfTrue="1">
      <formula>ISERROR(U483)</formula>
    </cfRule>
    <cfRule type="cellIs" dxfId="640" priority="634" stopIfTrue="1" operator="equal">
      <formula>FALSE</formula>
    </cfRule>
    <cfRule type="expression" dxfId="639" priority="635" stopIfTrue="1">
      <formula>OR(U484=0,U485=0)</formula>
    </cfRule>
    <cfRule type="cellIs" dxfId="638" priority="636" stopIfTrue="1" operator="equal">
      <formula>TRUE</formula>
    </cfRule>
    <cfRule type="containsText" dxfId="637" priority="637" stopIfTrue="1" operator="containsText" text="N/A">
      <formula>NOT(ISERROR(SEARCH("N/A",U483)))</formula>
    </cfRule>
  </conditionalFormatting>
  <conditionalFormatting sqref="U486:W486">
    <cfRule type="containsErrors" dxfId="636" priority="628" stopIfTrue="1">
      <formula>ISERROR(U486)</formula>
    </cfRule>
    <cfRule type="cellIs" dxfId="635" priority="629" stopIfTrue="1" operator="equal">
      <formula>FALSE</formula>
    </cfRule>
    <cfRule type="expression" dxfId="634" priority="630" stopIfTrue="1">
      <formula>OR(U487=0,U488=0)</formula>
    </cfRule>
    <cfRule type="cellIs" dxfId="633" priority="631" stopIfTrue="1" operator="equal">
      <formula>TRUE</formula>
    </cfRule>
    <cfRule type="containsText" dxfId="632" priority="632" stopIfTrue="1" operator="containsText" text="N/A">
      <formula>NOT(ISERROR(SEARCH("N/A",U486)))</formula>
    </cfRule>
  </conditionalFormatting>
  <conditionalFormatting sqref="U489:W489">
    <cfRule type="containsErrors" dxfId="631" priority="623" stopIfTrue="1">
      <formula>ISERROR(U489)</formula>
    </cfRule>
    <cfRule type="cellIs" dxfId="630" priority="624" stopIfTrue="1" operator="equal">
      <formula>FALSE</formula>
    </cfRule>
    <cfRule type="expression" dxfId="629" priority="625" stopIfTrue="1">
      <formula>OR(U490=0,U491=0)</formula>
    </cfRule>
    <cfRule type="cellIs" dxfId="628" priority="626" stopIfTrue="1" operator="equal">
      <formula>TRUE</formula>
    </cfRule>
    <cfRule type="containsText" dxfId="627" priority="627" stopIfTrue="1" operator="containsText" text="N/A">
      <formula>NOT(ISERROR(SEARCH("N/A",U489)))</formula>
    </cfRule>
  </conditionalFormatting>
  <conditionalFormatting sqref="U492:W492">
    <cfRule type="containsErrors" dxfId="626" priority="618" stopIfTrue="1">
      <formula>ISERROR(U492)</formula>
    </cfRule>
    <cfRule type="cellIs" dxfId="625" priority="619" stopIfTrue="1" operator="equal">
      <formula>FALSE</formula>
    </cfRule>
    <cfRule type="expression" dxfId="624" priority="620" stopIfTrue="1">
      <formula>OR(U493=0,U494=0)</formula>
    </cfRule>
    <cfRule type="cellIs" dxfId="623" priority="621" stopIfTrue="1" operator="equal">
      <formula>TRUE</formula>
    </cfRule>
    <cfRule type="containsText" dxfId="622" priority="622" stopIfTrue="1" operator="containsText" text="N/A">
      <formula>NOT(ISERROR(SEARCH("N/A",U492)))</formula>
    </cfRule>
  </conditionalFormatting>
  <conditionalFormatting sqref="U495:W495">
    <cfRule type="containsErrors" dxfId="621" priority="613" stopIfTrue="1">
      <formula>ISERROR(U495)</formula>
    </cfRule>
    <cfRule type="cellIs" dxfId="620" priority="614" stopIfTrue="1" operator="equal">
      <formula>FALSE</formula>
    </cfRule>
    <cfRule type="expression" dxfId="619" priority="615" stopIfTrue="1">
      <formula>OR(U496=0,U497=0)</formula>
    </cfRule>
    <cfRule type="cellIs" dxfId="618" priority="616" stopIfTrue="1" operator="equal">
      <formula>TRUE</formula>
    </cfRule>
    <cfRule type="containsText" dxfId="617" priority="617" stopIfTrue="1" operator="containsText" text="N/A">
      <formula>NOT(ISERROR(SEARCH("N/A",U495)))</formula>
    </cfRule>
  </conditionalFormatting>
  <conditionalFormatting sqref="U498:W498">
    <cfRule type="containsErrors" dxfId="616" priority="608" stopIfTrue="1">
      <formula>ISERROR(U498)</formula>
    </cfRule>
    <cfRule type="cellIs" dxfId="615" priority="609" stopIfTrue="1" operator="equal">
      <formula>FALSE</formula>
    </cfRule>
    <cfRule type="expression" dxfId="614" priority="610" stopIfTrue="1">
      <formula>OR(U499=0,U500=0)</formula>
    </cfRule>
    <cfRule type="cellIs" dxfId="613" priority="611" stopIfTrue="1" operator="equal">
      <formula>TRUE</formula>
    </cfRule>
    <cfRule type="containsText" dxfId="612" priority="612" stopIfTrue="1" operator="containsText" text="N/A">
      <formula>NOT(ISERROR(SEARCH("N/A",U498)))</formula>
    </cfRule>
  </conditionalFormatting>
  <conditionalFormatting sqref="U523:W523">
    <cfRule type="containsErrors" dxfId="611" priority="568" stopIfTrue="1">
      <formula>ISERROR(U523)</formula>
    </cfRule>
    <cfRule type="cellIs" dxfId="610" priority="569" stopIfTrue="1" operator="equal">
      <formula>FALSE</formula>
    </cfRule>
    <cfRule type="expression" dxfId="609" priority="570" stopIfTrue="1">
      <formula>OR(U524=0,U525=0)</formula>
    </cfRule>
    <cfRule type="cellIs" dxfId="608" priority="571" stopIfTrue="1" operator="equal">
      <formula>TRUE</formula>
    </cfRule>
    <cfRule type="containsText" dxfId="607" priority="572" stopIfTrue="1" operator="containsText" text="N/A">
      <formula>NOT(ISERROR(SEARCH("N/A",U523)))</formula>
    </cfRule>
  </conditionalFormatting>
  <conditionalFormatting sqref="U520:W520">
    <cfRule type="containsErrors" dxfId="606" priority="573" stopIfTrue="1">
      <formula>ISERROR(U520)</formula>
    </cfRule>
    <cfRule type="cellIs" dxfId="605" priority="574" stopIfTrue="1" operator="equal">
      <formula>FALSE</formula>
    </cfRule>
    <cfRule type="expression" dxfId="604" priority="575" stopIfTrue="1">
      <formula>OR(U521=0,U522=0)</formula>
    </cfRule>
    <cfRule type="cellIs" dxfId="603" priority="576" stopIfTrue="1" operator="equal">
      <formula>TRUE</formula>
    </cfRule>
    <cfRule type="containsText" dxfId="602" priority="577" stopIfTrue="1" operator="containsText" text="N/A">
      <formula>NOT(ISERROR(SEARCH("N/A",U520)))</formula>
    </cfRule>
  </conditionalFormatting>
  <conditionalFormatting sqref="U505:W505">
    <cfRule type="containsErrors" dxfId="601" priority="598" stopIfTrue="1">
      <formula>ISERROR(U505)</formula>
    </cfRule>
    <cfRule type="cellIs" dxfId="600" priority="599" stopIfTrue="1" operator="equal">
      <formula>FALSE</formula>
    </cfRule>
    <cfRule type="expression" dxfId="599" priority="600" stopIfTrue="1">
      <formula>OR(U506=0,U507=0)</formula>
    </cfRule>
    <cfRule type="cellIs" dxfId="598" priority="601" stopIfTrue="1" operator="equal">
      <formula>TRUE</formula>
    </cfRule>
    <cfRule type="containsText" dxfId="597" priority="602" stopIfTrue="1" operator="containsText" text="N/A">
      <formula>NOT(ISERROR(SEARCH("N/A",U505)))</formula>
    </cfRule>
  </conditionalFormatting>
  <conditionalFormatting sqref="U508:W508">
    <cfRule type="containsErrors" dxfId="596" priority="593" stopIfTrue="1">
      <formula>ISERROR(U508)</formula>
    </cfRule>
    <cfRule type="cellIs" dxfId="595" priority="594" stopIfTrue="1" operator="equal">
      <formula>FALSE</formula>
    </cfRule>
    <cfRule type="expression" dxfId="594" priority="595" stopIfTrue="1">
      <formula>OR(U509=0,U510=0)</formula>
    </cfRule>
    <cfRule type="cellIs" dxfId="593" priority="596" stopIfTrue="1" operator="equal">
      <formula>TRUE</formula>
    </cfRule>
    <cfRule type="containsText" dxfId="592" priority="597" stopIfTrue="1" operator="containsText" text="N/A">
      <formula>NOT(ISERROR(SEARCH("N/A",U508)))</formula>
    </cfRule>
  </conditionalFormatting>
  <conditionalFormatting sqref="U526:W526">
    <cfRule type="containsErrors" dxfId="591" priority="563" stopIfTrue="1">
      <formula>ISERROR(U526)</formula>
    </cfRule>
    <cfRule type="cellIs" dxfId="590" priority="564" stopIfTrue="1" operator="equal">
      <formula>FALSE</formula>
    </cfRule>
    <cfRule type="expression" dxfId="589" priority="565" stopIfTrue="1">
      <formula>OR(U527=0,U528=0)</formula>
    </cfRule>
    <cfRule type="cellIs" dxfId="588" priority="566" stopIfTrue="1" operator="equal">
      <formula>TRUE</formula>
    </cfRule>
    <cfRule type="containsText" dxfId="587" priority="567" stopIfTrue="1" operator="containsText" text="N/A">
      <formula>NOT(ISERROR(SEARCH("N/A",U526)))</formula>
    </cfRule>
  </conditionalFormatting>
  <conditionalFormatting sqref="U505:W505">
    <cfRule type="containsErrors" dxfId="586" priority="603" stopIfTrue="1">
      <formula>ISERROR(U505)</formula>
    </cfRule>
    <cfRule type="cellIs" dxfId="585" priority="604" stopIfTrue="1" operator="equal">
      <formula>FALSE</formula>
    </cfRule>
    <cfRule type="expression" dxfId="584" priority="605" stopIfTrue="1">
      <formula>OR(U506=0,#REF!=0)</formula>
    </cfRule>
    <cfRule type="cellIs" dxfId="583" priority="606" stopIfTrue="1" operator="equal">
      <formula>TRUE</formula>
    </cfRule>
    <cfRule type="containsText" dxfId="582" priority="607" stopIfTrue="1" operator="containsText" text="N/A">
      <formula>NOT(ISERROR(SEARCH("N/A",U505)))</formula>
    </cfRule>
  </conditionalFormatting>
  <conditionalFormatting sqref="U511:W511">
    <cfRule type="containsErrors" dxfId="581" priority="588" stopIfTrue="1">
      <formula>ISERROR(U511)</formula>
    </cfRule>
    <cfRule type="cellIs" dxfId="580" priority="589" stopIfTrue="1" operator="equal">
      <formula>FALSE</formula>
    </cfRule>
    <cfRule type="expression" dxfId="579" priority="590" stopIfTrue="1">
      <formula>OR(U512=0,U513=0)</formula>
    </cfRule>
    <cfRule type="cellIs" dxfId="578" priority="591" stopIfTrue="1" operator="equal">
      <formula>TRUE</formula>
    </cfRule>
    <cfRule type="containsText" dxfId="577" priority="592" stopIfTrue="1" operator="containsText" text="N/A">
      <formula>NOT(ISERROR(SEARCH("N/A",U511)))</formula>
    </cfRule>
  </conditionalFormatting>
  <conditionalFormatting sqref="U514:W514">
    <cfRule type="containsErrors" dxfId="576" priority="583" stopIfTrue="1">
      <formula>ISERROR(U514)</formula>
    </cfRule>
    <cfRule type="cellIs" dxfId="575" priority="584" stopIfTrue="1" operator="equal">
      <formula>FALSE</formula>
    </cfRule>
    <cfRule type="expression" dxfId="574" priority="585" stopIfTrue="1">
      <formula>OR(U515=0,U516=0)</formula>
    </cfRule>
    <cfRule type="cellIs" dxfId="573" priority="586" stopIfTrue="1" operator="equal">
      <formula>TRUE</formula>
    </cfRule>
    <cfRule type="containsText" dxfId="572" priority="587" stopIfTrue="1" operator="containsText" text="N/A">
      <formula>NOT(ISERROR(SEARCH("N/A",U514)))</formula>
    </cfRule>
  </conditionalFormatting>
  <conditionalFormatting sqref="U517:W517">
    <cfRule type="containsErrors" dxfId="571" priority="578" stopIfTrue="1">
      <formula>ISERROR(U517)</formula>
    </cfRule>
    <cfRule type="cellIs" dxfId="570" priority="579" stopIfTrue="1" operator="equal">
      <formula>FALSE</formula>
    </cfRule>
    <cfRule type="expression" dxfId="569" priority="580" stopIfTrue="1">
      <formula>OR(U518=0,U519=0)</formula>
    </cfRule>
    <cfRule type="cellIs" dxfId="568" priority="581" stopIfTrue="1" operator="equal">
      <formula>TRUE</formula>
    </cfRule>
    <cfRule type="containsText" dxfId="567" priority="582" stopIfTrue="1" operator="containsText" text="N/A">
      <formula>NOT(ISERROR(SEARCH("N/A",U517)))</formula>
    </cfRule>
  </conditionalFormatting>
  <conditionalFormatting sqref="U529:W529">
    <cfRule type="containsErrors" dxfId="566" priority="558" stopIfTrue="1">
      <formula>ISERROR(U529)</formula>
    </cfRule>
    <cfRule type="cellIs" dxfId="565" priority="559" stopIfTrue="1" operator="equal">
      <formula>FALSE</formula>
    </cfRule>
    <cfRule type="expression" dxfId="564" priority="560" stopIfTrue="1">
      <formula>OR(U530=0,U531=0)</formula>
    </cfRule>
    <cfRule type="cellIs" dxfId="563" priority="561" stopIfTrue="1" operator="equal">
      <formula>TRUE</formula>
    </cfRule>
    <cfRule type="containsText" dxfId="562" priority="562" stopIfTrue="1" operator="containsText" text="N/A">
      <formula>NOT(ISERROR(SEARCH("N/A",U529)))</formula>
    </cfRule>
  </conditionalFormatting>
  <conditionalFormatting sqref="U554:W554">
    <cfRule type="containsErrors" dxfId="561" priority="518" stopIfTrue="1">
      <formula>ISERROR(U554)</formula>
    </cfRule>
    <cfRule type="cellIs" dxfId="560" priority="519" stopIfTrue="1" operator="equal">
      <formula>FALSE</formula>
    </cfRule>
    <cfRule type="expression" dxfId="559" priority="520" stopIfTrue="1">
      <formula>OR(U555=0,U556=0)</formula>
    </cfRule>
    <cfRule type="cellIs" dxfId="558" priority="521" stopIfTrue="1" operator="equal">
      <formula>TRUE</formula>
    </cfRule>
    <cfRule type="containsText" dxfId="557" priority="522" stopIfTrue="1" operator="containsText" text="N/A">
      <formula>NOT(ISERROR(SEARCH("N/A",U554)))</formula>
    </cfRule>
  </conditionalFormatting>
  <conditionalFormatting sqref="U551:W551">
    <cfRule type="containsErrors" dxfId="556" priority="523" stopIfTrue="1">
      <formula>ISERROR(U551)</formula>
    </cfRule>
    <cfRule type="cellIs" dxfId="555" priority="524" stopIfTrue="1" operator="equal">
      <formula>FALSE</formula>
    </cfRule>
    <cfRule type="expression" dxfId="554" priority="525" stopIfTrue="1">
      <formula>OR(U552=0,U553=0)</formula>
    </cfRule>
    <cfRule type="cellIs" dxfId="553" priority="526" stopIfTrue="1" operator="equal">
      <formula>TRUE</formula>
    </cfRule>
    <cfRule type="containsText" dxfId="552" priority="527" stopIfTrue="1" operator="containsText" text="N/A">
      <formula>NOT(ISERROR(SEARCH("N/A",U551)))</formula>
    </cfRule>
  </conditionalFormatting>
  <conditionalFormatting sqref="U536:W536">
    <cfRule type="containsErrors" dxfId="551" priority="548" stopIfTrue="1">
      <formula>ISERROR(U536)</formula>
    </cfRule>
    <cfRule type="cellIs" dxfId="550" priority="549" stopIfTrue="1" operator="equal">
      <formula>FALSE</formula>
    </cfRule>
    <cfRule type="expression" dxfId="549" priority="550" stopIfTrue="1">
      <formula>OR(U537=0,U538=0)</formula>
    </cfRule>
    <cfRule type="cellIs" dxfId="548" priority="551" stopIfTrue="1" operator="equal">
      <formula>TRUE</formula>
    </cfRule>
    <cfRule type="containsText" dxfId="547" priority="552" stopIfTrue="1" operator="containsText" text="N/A">
      <formula>NOT(ISERROR(SEARCH("N/A",U536)))</formula>
    </cfRule>
  </conditionalFormatting>
  <conditionalFormatting sqref="U539:W539">
    <cfRule type="containsErrors" dxfId="546" priority="543" stopIfTrue="1">
      <formula>ISERROR(U539)</formula>
    </cfRule>
    <cfRule type="cellIs" dxfId="545" priority="544" stopIfTrue="1" operator="equal">
      <formula>FALSE</formula>
    </cfRule>
    <cfRule type="expression" dxfId="544" priority="545" stopIfTrue="1">
      <formula>OR(U540=0,U541=0)</formula>
    </cfRule>
    <cfRule type="cellIs" dxfId="543" priority="546" stopIfTrue="1" operator="equal">
      <formula>TRUE</formula>
    </cfRule>
    <cfRule type="containsText" dxfId="542" priority="547" stopIfTrue="1" operator="containsText" text="N/A">
      <formula>NOT(ISERROR(SEARCH("N/A",U539)))</formula>
    </cfRule>
  </conditionalFormatting>
  <conditionalFormatting sqref="U557:W557">
    <cfRule type="containsErrors" dxfId="541" priority="513" stopIfTrue="1">
      <formula>ISERROR(U557)</formula>
    </cfRule>
    <cfRule type="cellIs" dxfId="540" priority="514" stopIfTrue="1" operator="equal">
      <formula>FALSE</formula>
    </cfRule>
    <cfRule type="expression" dxfId="539" priority="515" stopIfTrue="1">
      <formula>OR(U558=0,U559=0)</formula>
    </cfRule>
    <cfRule type="cellIs" dxfId="538" priority="516" stopIfTrue="1" operator="equal">
      <formula>TRUE</formula>
    </cfRule>
    <cfRule type="containsText" dxfId="537" priority="517" stopIfTrue="1" operator="containsText" text="N/A">
      <formula>NOT(ISERROR(SEARCH("N/A",U557)))</formula>
    </cfRule>
  </conditionalFormatting>
  <conditionalFormatting sqref="U536:W536">
    <cfRule type="containsErrors" dxfId="536" priority="553" stopIfTrue="1">
      <formula>ISERROR(U536)</formula>
    </cfRule>
    <cfRule type="cellIs" dxfId="535" priority="554" stopIfTrue="1" operator="equal">
      <formula>FALSE</formula>
    </cfRule>
    <cfRule type="expression" dxfId="534" priority="555" stopIfTrue="1">
      <formula>OR(U537=0,#REF!=0)</formula>
    </cfRule>
    <cfRule type="cellIs" dxfId="533" priority="556" stopIfTrue="1" operator="equal">
      <formula>TRUE</formula>
    </cfRule>
    <cfRule type="containsText" dxfId="532" priority="557" stopIfTrue="1" operator="containsText" text="N/A">
      <formula>NOT(ISERROR(SEARCH("N/A",U536)))</formula>
    </cfRule>
  </conditionalFormatting>
  <conditionalFormatting sqref="U542:W542">
    <cfRule type="containsErrors" dxfId="531" priority="538" stopIfTrue="1">
      <formula>ISERROR(U542)</formula>
    </cfRule>
    <cfRule type="cellIs" dxfId="530" priority="539" stopIfTrue="1" operator="equal">
      <formula>FALSE</formula>
    </cfRule>
    <cfRule type="expression" dxfId="529" priority="540" stopIfTrue="1">
      <formula>OR(U543=0,U544=0)</formula>
    </cfRule>
    <cfRule type="cellIs" dxfId="528" priority="541" stopIfTrue="1" operator="equal">
      <formula>TRUE</formula>
    </cfRule>
    <cfRule type="containsText" dxfId="527" priority="542" stopIfTrue="1" operator="containsText" text="N/A">
      <formula>NOT(ISERROR(SEARCH("N/A",U542)))</formula>
    </cfRule>
  </conditionalFormatting>
  <conditionalFormatting sqref="U545:W545">
    <cfRule type="containsErrors" dxfId="526" priority="533" stopIfTrue="1">
      <formula>ISERROR(U545)</formula>
    </cfRule>
    <cfRule type="cellIs" dxfId="525" priority="534" stopIfTrue="1" operator="equal">
      <formula>FALSE</formula>
    </cfRule>
    <cfRule type="expression" dxfId="524" priority="535" stopIfTrue="1">
      <formula>OR(U546=0,U547=0)</formula>
    </cfRule>
    <cfRule type="cellIs" dxfId="523" priority="536" stopIfTrue="1" operator="equal">
      <formula>TRUE</formula>
    </cfRule>
    <cfRule type="containsText" dxfId="522" priority="537" stopIfTrue="1" operator="containsText" text="N/A">
      <formula>NOT(ISERROR(SEARCH("N/A",U545)))</formula>
    </cfRule>
  </conditionalFormatting>
  <conditionalFormatting sqref="U548:W548">
    <cfRule type="containsErrors" dxfId="521" priority="528" stopIfTrue="1">
      <formula>ISERROR(U548)</formula>
    </cfRule>
    <cfRule type="cellIs" dxfId="520" priority="529" stopIfTrue="1" operator="equal">
      <formula>FALSE</formula>
    </cfRule>
    <cfRule type="expression" dxfId="519" priority="530" stopIfTrue="1">
      <formula>OR(U549=0,U550=0)</formula>
    </cfRule>
    <cfRule type="cellIs" dxfId="518" priority="531" stopIfTrue="1" operator="equal">
      <formula>TRUE</formula>
    </cfRule>
    <cfRule type="containsText" dxfId="517" priority="532" stopIfTrue="1" operator="containsText" text="N/A">
      <formula>NOT(ISERROR(SEARCH("N/A",U548)))</formula>
    </cfRule>
  </conditionalFormatting>
  <conditionalFormatting sqref="U560:W560">
    <cfRule type="containsErrors" dxfId="516" priority="508" stopIfTrue="1">
      <formula>ISERROR(U560)</formula>
    </cfRule>
    <cfRule type="cellIs" dxfId="515" priority="509" stopIfTrue="1" operator="equal">
      <formula>FALSE</formula>
    </cfRule>
    <cfRule type="expression" dxfId="514" priority="510" stopIfTrue="1">
      <formula>OR(U561=0,U562=0)</formula>
    </cfRule>
    <cfRule type="cellIs" dxfId="513" priority="511" stopIfTrue="1" operator="equal">
      <formula>TRUE</formula>
    </cfRule>
    <cfRule type="containsText" dxfId="512" priority="512" stopIfTrue="1" operator="containsText" text="N/A">
      <formula>NOT(ISERROR(SEARCH("N/A",U560)))</formula>
    </cfRule>
  </conditionalFormatting>
  <conditionalFormatting sqref="O92">
    <cfRule type="containsErrors" dxfId="511" priority="503" stopIfTrue="1">
      <formula>ISERROR(O92)</formula>
    </cfRule>
    <cfRule type="expression" dxfId="510" priority="504" stopIfTrue="1">
      <formula>OR(O93=0,#REF!=0)</formula>
    </cfRule>
    <cfRule type="cellIs" dxfId="509" priority="505" stopIfTrue="1" operator="equal">
      <formula>FALSE</formula>
    </cfRule>
    <cfRule type="cellIs" dxfId="508" priority="506" stopIfTrue="1" operator="equal">
      <formula>TRUE</formula>
    </cfRule>
    <cfRule type="containsText" dxfId="507" priority="507" stopIfTrue="1" operator="containsText" text="N/A">
      <formula>NOT(ISERROR(SEARCH("N/A",O92)))</formula>
    </cfRule>
  </conditionalFormatting>
  <conditionalFormatting sqref="M92:N92 P92:R92 T92">
    <cfRule type="containsErrors" dxfId="506" priority="498" stopIfTrue="1">
      <formula>ISERROR(M92)</formula>
    </cfRule>
    <cfRule type="expression" dxfId="505" priority="499" stopIfTrue="1">
      <formula>OR(M93=0,#REF!=0)</formula>
    </cfRule>
    <cfRule type="cellIs" dxfId="504" priority="500" stopIfTrue="1" operator="equal">
      <formula>FALSE</formula>
    </cfRule>
    <cfRule type="cellIs" dxfId="503" priority="501" stopIfTrue="1" operator="equal">
      <formula>TRUE</formula>
    </cfRule>
    <cfRule type="containsText" dxfId="502" priority="502" stopIfTrue="1" operator="containsText" text="N/A">
      <formula>NOT(ISERROR(SEARCH("N/A",M92)))</formula>
    </cfRule>
  </conditionalFormatting>
  <conditionalFormatting sqref="U501:W501">
    <cfRule type="containsErrors" dxfId="501" priority="493" stopIfTrue="1">
      <formula>ISERROR(U501)</formula>
    </cfRule>
    <cfRule type="cellIs" dxfId="500" priority="494" stopIfTrue="1" operator="equal">
      <formula>FALSE</formula>
    </cfRule>
    <cfRule type="expression" dxfId="499" priority="495" stopIfTrue="1">
      <formula>OR(U502=0,U503=0)</formula>
    </cfRule>
    <cfRule type="cellIs" dxfId="498" priority="496" stopIfTrue="1" operator="equal">
      <formula>TRUE</formula>
    </cfRule>
    <cfRule type="containsText" dxfId="497" priority="497" stopIfTrue="1" operator="containsText" text="N/A">
      <formula>NOT(ISERROR(SEARCH("N/A",U501)))</formula>
    </cfRule>
  </conditionalFormatting>
  <conditionalFormatting sqref="U532:W532">
    <cfRule type="containsErrors" dxfId="496" priority="488" stopIfTrue="1">
      <formula>ISERROR(U532)</formula>
    </cfRule>
    <cfRule type="cellIs" dxfId="495" priority="489" stopIfTrue="1" operator="equal">
      <formula>FALSE</formula>
    </cfRule>
    <cfRule type="expression" dxfId="494" priority="490" stopIfTrue="1">
      <formula>OR(U533=0,U534=0)</formula>
    </cfRule>
    <cfRule type="cellIs" dxfId="493" priority="491" stopIfTrue="1" operator="equal">
      <formula>TRUE</formula>
    </cfRule>
    <cfRule type="containsText" dxfId="492" priority="492" stopIfTrue="1" operator="containsText" text="N/A">
      <formula>NOT(ISERROR(SEARCH("N/A",U532)))</formula>
    </cfRule>
  </conditionalFormatting>
  <conditionalFormatting sqref="U563:W563">
    <cfRule type="containsErrors" dxfId="491" priority="483" stopIfTrue="1">
      <formula>ISERROR(U563)</formula>
    </cfRule>
    <cfRule type="cellIs" dxfId="490" priority="484" stopIfTrue="1" operator="equal">
      <formula>FALSE</formula>
    </cfRule>
    <cfRule type="expression" dxfId="489" priority="485" stopIfTrue="1">
      <formula>OR(U564=0,U565=0)</formula>
    </cfRule>
    <cfRule type="cellIs" dxfId="488" priority="486" stopIfTrue="1" operator="equal">
      <formula>TRUE</formula>
    </cfRule>
    <cfRule type="containsText" dxfId="487" priority="487" stopIfTrue="1" operator="containsText" text="N/A">
      <formula>NOT(ISERROR(SEARCH("N/A",U563)))</formula>
    </cfRule>
  </conditionalFormatting>
  <conditionalFormatting sqref="T323:W323 T471:U471">
    <cfRule type="containsErrors" dxfId="486" priority="1043" stopIfTrue="1">
      <formula>ISERROR(T323)</formula>
    </cfRule>
    <cfRule type="cellIs" dxfId="485" priority="1044" stopIfTrue="1" operator="equal">
      <formula>FALSE</formula>
    </cfRule>
    <cfRule type="expression" dxfId="484" priority="1045" stopIfTrue="1">
      <formula>OR(T324=0,#REF!=0)</formula>
    </cfRule>
    <cfRule type="cellIs" dxfId="483" priority="1046" stopIfTrue="1" operator="equal">
      <formula>TRUE</formula>
    </cfRule>
    <cfRule type="containsText" dxfId="482" priority="1047" stopIfTrue="1" operator="containsText" text="N/A">
      <formula>NOT(ISERROR(SEARCH("N/A",T323)))</formula>
    </cfRule>
  </conditionalFormatting>
  <conditionalFormatting sqref="T382:W382">
    <cfRule type="containsErrors" dxfId="481" priority="478" stopIfTrue="1">
      <formula>ISERROR(T382)</formula>
    </cfRule>
    <cfRule type="cellIs" dxfId="480" priority="479" stopIfTrue="1" operator="equal">
      <formula>FALSE</formula>
    </cfRule>
    <cfRule type="expression" dxfId="479" priority="480" stopIfTrue="1">
      <formula>OR(T383=0,#REF!=0)</formula>
    </cfRule>
    <cfRule type="cellIs" dxfId="478" priority="481" stopIfTrue="1" operator="equal">
      <formula>TRUE</formula>
    </cfRule>
    <cfRule type="containsText" dxfId="477" priority="482" stopIfTrue="1" operator="containsText" text="N/A">
      <formula>NOT(ISERROR(SEARCH("N/A",T382)))</formula>
    </cfRule>
  </conditionalFormatting>
  <conditionalFormatting sqref="T387:W387">
    <cfRule type="containsErrors" dxfId="476" priority="473" stopIfTrue="1">
      <formula>ISERROR(T387)</formula>
    </cfRule>
    <cfRule type="cellIs" dxfId="475" priority="474" stopIfTrue="1" operator="equal">
      <formula>FALSE</formula>
    </cfRule>
    <cfRule type="expression" dxfId="474" priority="475" stopIfTrue="1">
      <formula>OR(T388=0,T389=0)</formula>
    </cfRule>
    <cfRule type="cellIs" dxfId="473" priority="476" stopIfTrue="1" operator="equal">
      <formula>TRUE</formula>
    </cfRule>
    <cfRule type="containsText" dxfId="472" priority="477" stopIfTrue="1" operator="containsText" text="N/A">
      <formula>NOT(ISERROR(SEARCH("N/A",T387)))</formula>
    </cfRule>
  </conditionalFormatting>
  <conditionalFormatting sqref="T469:W469">
    <cfRule type="containsErrors" dxfId="471" priority="468" stopIfTrue="1">
      <formula>ISERROR(T469)</formula>
    </cfRule>
    <cfRule type="cellIs" dxfId="470" priority="469" stopIfTrue="1" operator="equal">
      <formula>FALSE</formula>
    </cfRule>
    <cfRule type="expression" dxfId="469" priority="470" stopIfTrue="1">
      <formula>OR(T470=0,T471=0)</formula>
    </cfRule>
    <cfRule type="cellIs" dxfId="468" priority="471" stopIfTrue="1" operator="equal">
      <formula>TRUE</formula>
    </cfRule>
    <cfRule type="containsText" dxfId="467" priority="472" stopIfTrue="1" operator="containsText" text="N/A">
      <formula>NOT(ISERROR(SEARCH("N/A",T469)))</formula>
    </cfRule>
  </conditionalFormatting>
  <conditionalFormatting sqref="T31 M31:R31">
    <cfRule type="containsText" dxfId="466" priority="467" operator="containsText" text="missing">
      <formula>NOT(ISERROR(SEARCH("missing",M31)))</formula>
    </cfRule>
  </conditionalFormatting>
  <conditionalFormatting sqref="M35:R35 T35">
    <cfRule type="containsErrors" dxfId="465" priority="462" stopIfTrue="1">
      <formula>ISERROR(M35)</formula>
    </cfRule>
    <cfRule type="expression" dxfId="464" priority="463" stopIfTrue="1">
      <formula>OR(M36=0,M37=0)</formula>
    </cfRule>
    <cfRule type="cellIs" dxfId="463" priority="464" stopIfTrue="1" operator="equal">
      <formula>FALSE</formula>
    </cfRule>
    <cfRule type="cellIs" dxfId="462" priority="465" stopIfTrue="1" operator="equal">
      <formula>TRUE</formula>
    </cfRule>
    <cfRule type="containsText" dxfId="461" priority="466" stopIfTrue="1" operator="containsText" text="N/A">
      <formula>NOT(ISERROR(SEARCH("N/A",M35)))</formula>
    </cfRule>
  </conditionalFormatting>
  <conditionalFormatting sqref="M35:R35 T35">
    <cfRule type="containsText" dxfId="460" priority="461" operator="containsText" text="missing">
      <formula>NOT(ISERROR(SEARCH("missing",M35)))</formula>
    </cfRule>
  </conditionalFormatting>
  <conditionalFormatting sqref="M55:R55 T55">
    <cfRule type="containsErrors" dxfId="459" priority="456" stopIfTrue="1">
      <formula>ISERROR(M55)</formula>
    </cfRule>
    <cfRule type="expression" dxfId="458" priority="457" stopIfTrue="1">
      <formula>OR(M56=0,M57=0)</formula>
    </cfRule>
    <cfRule type="cellIs" dxfId="457" priority="458" stopIfTrue="1" operator="equal">
      <formula>FALSE</formula>
    </cfRule>
    <cfRule type="cellIs" dxfId="456" priority="459" stopIfTrue="1" operator="equal">
      <formula>TRUE</formula>
    </cfRule>
    <cfRule type="containsText" dxfId="455" priority="460" stopIfTrue="1" operator="containsText" text="N/A">
      <formula>NOT(ISERROR(SEARCH("N/A",M55)))</formula>
    </cfRule>
  </conditionalFormatting>
  <conditionalFormatting sqref="M55:R55 T55">
    <cfRule type="containsText" dxfId="454" priority="455" operator="containsText" text="missing">
      <formula>NOT(ISERROR(SEARCH("missing",M55)))</formula>
    </cfRule>
  </conditionalFormatting>
  <conditionalFormatting sqref="M103:R103 T103">
    <cfRule type="containsErrors" dxfId="453" priority="450" stopIfTrue="1">
      <formula>ISERROR(M103)</formula>
    </cfRule>
    <cfRule type="expression" dxfId="452" priority="451" stopIfTrue="1">
      <formula>OR(M104=0,M105=0)</formula>
    </cfRule>
    <cfRule type="cellIs" dxfId="451" priority="452" stopIfTrue="1" operator="equal">
      <formula>FALSE</formula>
    </cfRule>
    <cfRule type="cellIs" dxfId="450" priority="453" stopIfTrue="1" operator="equal">
      <formula>TRUE</formula>
    </cfRule>
    <cfRule type="containsText" dxfId="449" priority="454" stopIfTrue="1" operator="containsText" text="N/A">
      <formula>NOT(ISERROR(SEARCH("N/A",M103)))</formula>
    </cfRule>
  </conditionalFormatting>
  <conditionalFormatting sqref="M103:R103 T103">
    <cfRule type="containsText" dxfId="448" priority="449" operator="containsText" text="missing">
      <formula>NOT(ISERROR(SEARCH("missing",M103)))</formula>
    </cfRule>
  </conditionalFormatting>
  <conditionalFormatting sqref="M157:R157 T157">
    <cfRule type="containsErrors" dxfId="447" priority="444" stopIfTrue="1">
      <formula>ISERROR(M157)</formula>
    </cfRule>
    <cfRule type="expression" dxfId="446" priority="445" stopIfTrue="1">
      <formula>OR(M158=0,M159=0)</formula>
    </cfRule>
    <cfRule type="cellIs" dxfId="445" priority="446" stopIfTrue="1" operator="equal">
      <formula>FALSE</formula>
    </cfRule>
    <cfRule type="cellIs" dxfId="444" priority="447" stopIfTrue="1" operator="equal">
      <formula>TRUE</formula>
    </cfRule>
    <cfRule type="containsText" dxfId="443" priority="448" stopIfTrue="1" operator="containsText" text="N/A">
      <formula>NOT(ISERROR(SEARCH("N/A",M157)))</formula>
    </cfRule>
  </conditionalFormatting>
  <conditionalFormatting sqref="M157:R157 T157">
    <cfRule type="containsText" dxfId="442" priority="443" operator="containsText" text="missing">
      <formula>NOT(ISERROR(SEARCH("missing",M157)))</formula>
    </cfRule>
  </conditionalFormatting>
  <conditionalFormatting sqref="T231:W231">
    <cfRule type="containsErrors" dxfId="441" priority="438" stopIfTrue="1">
      <formula>ISERROR(T231)</formula>
    </cfRule>
    <cfRule type="expression" dxfId="440" priority="439" stopIfTrue="1">
      <formula>OR(T232=0,T233=0)</formula>
    </cfRule>
    <cfRule type="cellIs" dxfId="439" priority="440" stopIfTrue="1" operator="equal">
      <formula>FALSE</formula>
    </cfRule>
    <cfRule type="cellIs" dxfId="438" priority="441" stopIfTrue="1" operator="equal">
      <formula>TRUE</formula>
    </cfRule>
    <cfRule type="containsText" dxfId="437" priority="442" stopIfTrue="1" operator="containsText" text="N/A">
      <formula>NOT(ISERROR(SEARCH("N/A",T231)))</formula>
    </cfRule>
  </conditionalFormatting>
  <conditionalFormatting sqref="T231:W231">
    <cfRule type="containsText" dxfId="436" priority="437" operator="containsText" text="missing">
      <formula>NOT(ISERROR(SEARCH("missing",T231)))</formula>
    </cfRule>
  </conditionalFormatting>
  <conditionalFormatting sqref="T234:W234">
    <cfRule type="containsErrors" dxfId="435" priority="432" stopIfTrue="1">
      <formula>ISERROR(T234)</formula>
    </cfRule>
    <cfRule type="expression" dxfId="434" priority="433" stopIfTrue="1">
      <formula>OR(T235=0,T236=0)</formula>
    </cfRule>
    <cfRule type="cellIs" dxfId="433" priority="434" stopIfTrue="1" operator="equal">
      <formula>FALSE</formula>
    </cfRule>
    <cfRule type="cellIs" dxfId="432" priority="435" stopIfTrue="1" operator="equal">
      <formula>TRUE</formula>
    </cfRule>
    <cfRule type="containsText" dxfId="431" priority="436" stopIfTrue="1" operator="containsText" text="N/A">
      <formula>NOT(ISERROR(SEARCH("N/A",T234)))</formula>
    </cfRule>
  </conditionalFormatting>
  <conditionalFormatting sqref="T234:W234">
    <cfRule type="containsText" dxfId="430" priority="431" operator="containsText" text="missing">
      <formula>NOT(ISERROR(SEARCH("missing",T234)))</formula>
    </cfRule>
  </conditionalFormatting>
  <conditionalFormatting sqref="T236:W236">
    <cfRule type="containsErrors" dxfId="429" priority="426" stopIfTrue="1">
      <formula>ISERROR(T236)</formula>
    </cfRule>
    <cfRule type="expression" dxfId="428" priority="427" stopIfTrue="1">
      <formula>OR(T237=0,T238=0)</formula>
    </cfRule>
    <cfRule type="cellIs" dxfId="427" priority="428" stopIfTrue="1" operator="equal">
      <formula>FALSE</formula>
    </cfRule>
    <cfRule type="cellIs" dxfId="426" priority="429" stopIfTrue="1" operator="equal">
      <formula>TRUE</formula>
    </cfRule>
    <cfRule type="containsText" dxfId="425" priority="430" stopIfTrue="1" operator="containsText" text="N/A">
      <formula>NOT(ISERROR(SEARCH("N/A",T236)))</formula>
    </cfRule>
  </conditionalFormatting>
  <conditionalFormatting sqref="T236:W236">
    <cfRule type="containsText" dxfId="424" priority="425" operator="containsText" text="missing">
      <formula>NOT(ISERROR(SEARCH("missing",T236)))</formula>
    </cfRule>
  </conditionalFormatting>
  <conditionalFormatting sqref="T305:W305">
    <cfRule type="containsErrors" dxfId="423" priority="420" stopIfTrue="1">
      <formula>ISERROR(T305)</formula>
    </cfRule>
    <cfRule type="expression" dxfId="422" priority="421" stopIfTrue="1">
      <formula>OR(T306=0,T307=0)</formula>
    </cfRule>
    <cfRule type="cellIs" dxfId="421" priority="422" stopIfTrue="1" operator="equal">
      <formula>FALSE</formula>
    </cfRule>
    <cfRule type="cellIs" dxfId="420" priority="423" stopIfTrue="1" operator="equal">
      <formula>TRUE</formula>
    </cfRule>
    <cfRule type="containsText" dxfId="419" priority="424" stopIfTrue="1" operator="containsText" text="N/A">
      <formula>NOT(ISERROR(SEARCH("N/A",T305)))</formula>
    </cfRule>
  </conditionalFormatting>
  <conditionalFormatting sqref="T305:W305">
    <cfRule type="containsText" dxfId="418" priority="419" operator="containsText" text="missing">
      <formula>NOT(ISERROR(SEARCH("missing",T305)))</formula>
    </cfRule>
  </conditionalFormatting>
  <conditionalFormatting sqref="T308:W308">
    <cfRule type="containsErrors" dxfId="417" priority="414" stopIfTrue="1">
      <formula>ISERROR(T308)</formula>
    </cfRule>
    <cfRule type="expression" dxfId="416" priority="415" stopIfTrue="1">
      <formula>OR(T309=0,T310=0)</formula>
    </cfRule>
    <cfRule type="cellIs" dxfId="415" priority="416" stopIfTrue="1" operator="equal">
      <formula>FALSE</formula>
    </cfRule>
    <cfRule type="cellIs" dxfId="414" priority="417" stopIfTrue="1" operator="equal">
      <formula>TRUE</formula>
    </cfRule>
    <cfRule type="containsText" dxfId="413" priority="418" stopIfTrue="1" operator="containsText" text="N/A">
      <formula>NOT(ISERROR(SEARCH("N/A",T308)))</formula>
    </cfRule>
  </conditionalFormatting>
  <conditionalFormatting sqref="T308:W308">
    <cfRule type="containsText" dxfId="412" priority="413" operator="containsText" text="missing">
      <formula>NOT(ISERROR(SEARCH("missing",T308)))</formula>
    </cfRule>
  </conditionalFormatting>
  <conditionalFormatting sqref="T310:W310">
    <cfRule type="containsErrors" dxfId="411" priority="408" stopIfTrue="1">
      <formula>ISERROR(T310)</formula>
    </cfRule>
    <cfRule type="expression" dxfId="410" priority="409" stopIfTrue="1">
      <formula>OR(T311=0,T312=0)</formula>
    </cfRule>
    <cfRule type="cellIs" dxfId="409" priority="410" stopIfTrue="1" operator="equal">
      <formula>FALSE</formula>
    </cfRule>
    <cfRule type="cellIs" dxfId="408" priority="411" stopIfTrue="1" operator="equal">
      <formula>TRUE</formula>
    </cfRule>
    <cfRule type="containsText" dxfId="407" priority="412" stopIfTrue="1" operator="containsText" text="N/A">
      <formula>NOT(ISERROR(SEARCH("N/A",T310)))</formula>
    </cfRule>
  </conditionalFormatting>
  <conditionalFormatting sqref="T310:W310">
    <cfRule type="containsText" dxfId="406" priority="407" operator="containsText" text="missing">
      <formula>NOT(ISERROR(SEARCH("missing",T310)))</formula>
    </cfRule>
  </conditionalFormatting>
  <conditionalFormatting sqref="T370:W370">
    <cfRule type="containsErrors" dxfId="405" priority="402" stopIfTrue="1">
      <formula>ISERROR(T370)</formula>
    </cfRule>
    <cfRule type="expression" dxfId="404" priority="403" stopIfTrue="1">
      <formula>OR(T371=0,T372=0)</formula>
    </cfRule>
    <cfRule type="cellIs" dxfId="403" priority="404" stopIfTrue="1" operator="equal">
      <formula>FALSE</formula>
    </cfRule>
    <cfRule type="cellIs" dxfId="402" priority="405" stopIfTrue="1" operator="equal">
      <formula>TRUE</formula>
    </cfRule>
    <cfRule type="containsText" dxfId="401" priority="406" stopIfTrue="1" operator="containsText" text="N/A">
      <formula>NOT(ISERROR(SEARCH("N/A",T370)))</formula>
    </cfRule>
  </conditionalFormatting>
  <conditionalFormatting sqref="T370:W370">
    <cfRule type="containsText" dxfId="400" priority="401" operator="containsText" text="missing">
      <formula>NOT(ISERROR(SEARCH("missing",T370)))</formula>
    </cfRule>
  </conditionalFormatting>
  <conditionalFormatting sqref="T373:W373">
    <cfRule type="containsErrors" dxfId="399" priority="396" stopIfTrue="1">
      <formula>ISERROR(T373)</formula>
    </cfRule>
    <cfRule type="expression" dxfId="398" priority="397" stopIfTrue="1">
      <formula>OR(T374=0,T375=0)</formula>
    </cfRule>
    <cfRule type="cellIs" dxfId="397" priority="398" stopIfTrue="1" operator="equal">
      <formula>FALSE</formula>
    </cfRule>
    <cfRule type="cellIs" dxfId="396" priority="399" stopIfTrue="1" operator="equal">
      <formula>TRUE</formula>
    </cfRule>
    <cfRule type="containsText" dxfId="395" priority="400" stopIfTrue="1" operator="containsText" text="N/A">
      <formula>NOT(ISERROR(SEARCH("N/A",T373)))</formula>
    </cfRule>
  </conditionalFormatting>
  <conditionalFormatting sqref="T373:W373">
    <cfRule type="containsText" dxfId="394" priority="395" operator="containsText" text="missing">
      <formula>NOT(ISERROR(SEARCH("missing",T373)))</formula>
    </cfRule>
  </conditionalFormatting>
  <conditionalFormatting sqref="T375:W375">
    <cfRule type="containsErrors" dxfId="393" priority="390" stopIfTrue="1">
      <formula>ISERROR(T375)</formula>
    </cfRule>
    <cfRule type="expression" dxfId="392" priority="391" stopIfTrue="1">
      <formula>OR(T376=0,T377=0)</formula>
    </cfRule>
    <cfRule type="cellIs" dxfId="391" priority="392" stopIfTrue="1" operator="equal">
      <formula>FALSE</formula>
    </cfRule>
    <cfRule type="cellIs" dxfId="390" priority="393" stopIfTrue="1" operator="equal">
      <formula>TRUE</formula>
    </cfRule>
    <cfRule type="containsText" dxfId="389" priority="394" stopIfTrue="1" operator="containsText" text="N/A">
      <formula>NOT(ISERROR(SEARCH("N/A",T375)))</formula>
    </cfRule>
  </conditionalFormatting>
  <conditionalFormatting sqref="T375:W375">
    <cfRule type="containsText" dxfId="388" priority="389" operator="containsText" text="missing">
      <formula>NOT(ISERROR(SEARCH("missing",T375)))</formula>
    </cfRule>
  </conditionalFormatting>
  <conditionalFormatting sqref="T429:W429">
    <cfRule type="containsErrors" dxfId="387" priority="384" stopIfTrue="1">
      <formula>ISERROR(T429)</formula>
    </cfRule>
    <cfRule type="expression" dxfId="386" priority="385" stopIfTrue="1">
      <formula>OR(T430=0,T431=0)</formula>
    </cfRule>
    <cfRule type="cellIs" dxfId="385" priority="386" stopIfTrue="1" operator="equal">
      <formula>FALSE</formula>
    </cfRule>
    <cfRule type="cellIs" dxfId="384" priority="387" stopIfTrue="1" operator="equal">
      <formula>TRUE</formula>
    </cfRule>
    <cfRule type="containsText" dxfId="383" priority="388" stopIfTrue="1" operator="containsText" text="N/A">
      <formula>NOT(ISERROR(SEARCH("N/A",T429)))</formula>
    </cfRule>
  </conditionalFormatting>
  <conditionalFormatting sqref="T429:W429">
    <cfRule type="containsText" dxfId="382" priority="383" operator="containsText" text="missing">
      <formula>NOT(ISERROR(SEARCH("missing",T429)))</formula>
    </cfRule>
  </conditionalFormatting>
  <conditionalFormatting sqref="T432:W432">
    <cfRule type="containsErrors" dxfId="381" priority="378" stopIfTrue="1">
      <formula>ISERROR(T432)</formula>
    </cfRule>
    <cfRule type="expression" dxfId="380" priority="379" stopIfTrue="1">
      <formula>OR(T433=0,T434=0)</formula>
    </cfRule>
    <cfRule type="cellIs" dxfId="379" priority="380" stopIfTrue="1" operator="equal">
      <formula>FALSE</formula>
    </cfRule>
    <cfRule type="cellIs" dxfId="378" priority="381" stopIfTrue="1" operator="equal">
      <formula>TRUE</formula>
    </cfRule>
    <cfRule type="containsText" dxfId="377" priority="382" stopIfTrue="1" operator="containsText" text="N/A">
      <formula>NOT(ISERROR(SEARCH("N/A",T432)))</formula>
    </cfRule>
  </conditionalFormatting>
  <conditionalFormatting sqref="T432:W432">
    <cfRule type="containsText" dxfId="376" priority="377" operator="containsText" text="missing">
      <formula>NOT(ISERROR(SEARCH("missing",T432)))</formula>
    </cfRule>
  </conditionalFormatting>
  <conditionalFormatting sqref="T434:W434">
    <cfRule type="containsErrors" dxfId="375" priority="372" stopIfTrue="1">
      <formula>ISERROR(T434)</formula>
    </cfRule>
    <cfRule type="expression" dxfId="374" priority="373" stopIfTrue="1">
      <formula>OR(T435=0,T436=0)</formula>
    </cfRule>
    <cfRule type="cellIs" dxfId="373" priority="374" stopIfTrue="1" operator="equal">
      <formula>FALSE</formula>
    </cfRule>
    <cfRule type="cellIs" dxfId="372" priority="375" stopIfTrue="1" operator="equal">
      <formula>TRUE</formula>
    </cfRule>
    <cfRule type="containsText" dxfId="371" priority="376" stopIfTrue="1" operator="containsText" text="N/A">
      <formula>NOT(ISERROR(SEARCH("N/A",T434)))</formula>
    </cfRule>
  </conditionalFormatting>
  <conditionalFormatting sqref="T434:W434">
    <cfRule type="containsText" dxfId="370" priority="371" operator="containsText" text="missing">
      <formula>NOT(ISERROR(SEARCH("missing",T434)))</formula>
    </cfRule>
  </conditionalFormatting>
  <conditionalFormatting sqref="U28 U73 U61 U58 U46 U64 U109 U106 U94 U118 U112 U49 V124 U20:V20 U17:V17 U14:V14 U11:V11 U23:V23 U83:V83 U89:V89 U100:V100 U86:V86 U97:V97 U37:V37 U43:V43 U40:V40 U52:V52 U76:V76 U31:V31">
    <cfRule type="containsErrors" dxfId="369" priority="357" stopIfTrue="1">
      <formula>ISERROR(U11)</formula>
    </cfRule>
    <cfRule type="expression" dxfId="368" priority="362" stopIfTrue="1">
      <formula>OR(U12=0,U13=0)</formula>
    </cfRule>
    <cfRule type="cellIs" dxfId="367" priority="363" stopIfTrue="1" operator="equal">
      <formula>FALSE</formula>
    </cfRule>
    <cfRule type="cellIs" dxfId="366" priority="364" stopIfTrue="1" operator="equal">
      <formula>TRUE</formula>
    </cfRule>
    <cfRule type="containsText" dxfId="365" priority="365" stopIfTrue="1" operator="containsText" text="N/A">
      <formula>NOT(ISERROR(SEARCH("N/A",U11)))</formula>
    </cfRule>
  </conditionalFormatting>
  <conditionalFormatting sqref="U67 U115">
    <cfRule type="containsErrors" dxfId="364" priority="351" stopIfTrue="1">
      <formula>ISERROR(U67)</formula>
    </cfRule>
    <cfRule type="expression" dxfId="363" priority="358" stopIfTrue="1">
      <formula>(U68=0)</formula>
    </cfRule>
    <cfRule type="cellIs" dxfId="362" priority="359" stopIfTrue="1" operator="equal">
      <formula>FALSE</formula>
    </cfRule>
    <cfRule type="cellIs" dxfId="361" priority="360" stopIfTrue="1" operator="equal">
      <formula>TRUE</formula>
    </cfRule>
    <cfRule type="containsText" dxfId="360" priority="361" stopIfTrue="1" operator="containsText" text="N/A">
      <formula>NOT(ISERROR(SEARCH("N/A",U67)))</formula>
    </cfRule>
  </conditionalFormatting>
  <conditionalFormatting sqref="U121">
    <cfRule type="containsErrors" dxfId="359" priority="352" stopIfTrue="1">
      <formula>ISERROR(U121)</formula>
    </cfRule>
    <cfRule type="cellIs" dxfId="358" priority="353" stopIfTrue="1" operator="equal">
      <formula>FALSE</formula>
    </cfRule>
    <cfRule type="expression" dxfId="357" priority="354" stopIfTrue="1">
      <formula>OR(U122=0,U123=0)</formula>
    </cfRule>
    <cfRule type="cellIs" dxfId="356" priority="355" stopIfTrue="1" operator="equal">
      <formula>TRUE</formula>
    </cfRule>
    <cfRule type="containsText" dxfId="355" priority="356" stopIfTrue="1" operator="containsText" text="N/A">
      <formula>NOT(ISERROR(SEARCH("N/A",U121)))</formula>
    </cfRule>
  </conditionalFormatting>
  <conditionalFormatting sqref="U26">
    <cfRule type="containsErrors" dxfId="354" priority="366" stopIfTrue="1">
      <formula>ISERROR(U26)</formula>
    </cfRule>
    <cfRule type="expression" dxfId="353" priority="367" stopIfTrue="1">
      <formula>OR(U27=0,#REF!=0)</formula>
    </cfRule>
    <cfRule type="cellIs" dxfId="352" priority="368" stopIfTrue="1" operator="equal">
      <formula>FALSE</formula>
    </cfRule>
    <cfRule type="cellIs" dxfId="351" priority="369" stopIfTrue="1" operator="equal">
      <formula>TRUE</formula>
    </cfRule>
    <cfRule type="containsText" dxfId="350" priority="370" stopIfTrue="1" operator="containsText" text="N/A">
      <formula>NOT(ISERROR(SEARCH("N/A",U26)))</formula>
    </cfRule>
  </conditionalFormatting>
  <conditionalFormatting sqref="U70">
    <cfRule type="containsErrors" dxfId="349" priority="346" stopIfTrue="1">
      <formula>ISERROR(U70)</formula>
    </cfRule>
    <cfRule type="expression" dxfId="348" priority="347" stopIfTrue="1">
      <formula>OR(U71=0,U72=0)</formula>
    </cfRule>
    <cfRule type="cellIs" dxfId="347" priority="348" stopIfTrue="1" operator="equal">
      <formula>FALSE</formula>
    </cfRule>
    <cfRule type="cellIs" dxfId="346" priority="349" stopIfTrue="1" operator="equal">
      <formula>TRUE</formula>
    </cfRule>
    <cfRule type="containsText" dxfId="345" priority="350" stopIfTrue="1" operator="containsText" text="N/A">
      <formula>NOT(ISERROR(SEARCH("N/A",U70)))</formula>
    </cfRule>
  </conditionalFormatting>
  <conditionalFormatting sqref="U79">
    <cfRule type="containsErrors" dxfId="344" priority="341" stopIfTrue="1">
      <formula>ISERROR(U79)</formula>
    </cfRule>
    <cfRule type="expression" dxfId="343" priority="342" stopIfTrue="1">
      <formula>OR(U80=0,U81=0)</formula>
    </cfRule>
    <cfRule type="cellIs" dxfId="342" priority="343" stopIfTrue="1" operator="equal">
      <formula>FALSE</formula>
    </cfRule>
    <cfRule type="cellIs" dxfId="341" priority="344" stopIfTrue="1" operator="equal">
      <formula>TRUE</formula>
    </cfRule>
    <cfRule type="containsText" dxfId="340" priority="345" stopIfTrue="1" operator="containsText" text="N/A">
      <formula>NOT(ISERROR(SEARCH("N/A",U79)))</formula>
    </cfRule>
  </conditionalFormatting>
  <conditionalFormatting sqref="U124">
    <cfRule type="containsErrors" dxfId="339" priority="336" stopIfTrue="1">
      <formula>ISERROR(U124)</formula>
    </cfRule>
    <cfRule type="expression" dxfId="338" priority="337" stopIfTrue="1">
      <formula>OR(U125=0,U126=0)</formula>
    </cfRule>
    <cfRule type="cellIs" dxfId="337" priority="338" stopIfTrue="1" operator="equal">
      <formula>FALSE</formula>
    </cfRule>
    <cfRule type="cellIs" dxfId="336" priority="339" stopIfTrue="1" operator="equal">
      <formula>TRUE</formula>
    </cfRule>
    <cfRule type="containsText" dxfId="335" priority="340" stopIfTrue="1" operator="containsText" text="N/A">
      <formula>NOT(ISERROR(SEARCH("N/A",U124)))</formula>
    </cfRule>
  </conditionalFormatting>
  <conditionalFormatting sqref="U127">
    <cfRule type="containsErrors" dxfId="334" priority="331" stopIfTrue="1">
      <formula>ISERROR(U127)</formula>
    </cfRule>
    <cfRule type="expression" dxfId="333" priority="332" stopIfTrue="1">
      <formula>OR(U128=0,U129=0)</formula>
    </cfRule>
    <cfRule type="cellIs" dxfId="332" priority="333" stopIfTrue="1" operator="equal">
      <formula>FALSE</formula>
    </cfRule>
    <cfRule type="cellIs" dxfId="331" priority="334" stopIfTrue="1" operator="equal">
      <formula>TRUE</formula>
    </cfRule>
    <cfRule type="containsText" dxfId="330" priority="335" stopIfTrue="1" operator="containsText" text="N/A">
      <formula>NOT(ISERROR(SEARCH("N/A",U127)))</formula>
    </cfRule>
  </conditionalFormatting>
  <conditionalFormatting sqref="V92">
    <cfRule type="containsErrors" dxfId="329" priority="326" stopIfTrue="1">
      <formula>ISERROR(V92)</formula>
    </cfRule>
    <cfRule type="expression" dxfId="328" priority="327" stopIfTrue="1">
      <formula>OR(V93=0,#REF!=0)</formula>
    </cfRule>
    <cfRule type="cellIs" dxfId="327" priority="328" stopIfTrue="1" operator="equal">
      <formula>FALSE</formula>
    </cfRule>
    <cfRule type="cellIs" dxfId="326" priority="329" stopIfTrue="1" operator="equal">
      <formula>TRUE</formula>
    </cfRule>
    <cfRule type="containsText" dxfId="325" priority="330" stopIfTrue="1" operator="containsText" text="N/A">
      <formula>NOT(ISERROR(SEARCH("N/A",V92)))</formula>
    </cfRule>
  </conditionalFormatting>
  <conditionalFormatting sqref="U92">
    <cfRule type="containsErrors" dxfId="324" priority="321" stopIfTrue="1">
      <formula>ISERROR(U92)</formula>
    </cfRule>
    <cfRule type="expression" dxfId="323" priority="322" stopIfTrue="1">
      <formula>OR(U93=0,#REF!=0)</formula>
    </cfRule>
    <cfRule type="cellIs" dxfId="322" priority="323" stopIfTrue="1" operator="equal">
      <formula>FALSE</formula>
    </cfRule>
    <cfRule type="cellIs" dxfId="321" priority="324" stopIfTrue="1" operator="equal">
      <formula>TRUE</formula>
    </cfRule>
    <cfRule type="containsText" dxfId="320" priority="325" stopIfTrue="1" operator="containsText" text="N/A">
      <formula>NOT(ISERROR(SEARCH("N/A",U92)))</formula>
    </cfRule>
  </conditionalFormatting>
  <conditionalFormatting sqref="U31:V31">
    <cfRule type="containsText" dxfId="319" priority="320" operator="containsText" text="missing">
      <formula>NOT(ISERROR(SEARCH("missing",U31)))</formula>
    </cfRule>
  </conditionalFormatting>
  <conditionalFormatting sqref="U35:V35">
    <cfRule type="containsErrors" dxfId="318" priority="315" stopIfTrue="1">
      <formula>ISERROR(U35)</formula>
    </cfRule>
    <cfRule type="expression" dxfId="317" priority="316" stopIfTrue="1">
      <formula>OR(U36=0,U37=0)</formula>
    </cfRule>
    <cfRule type="cellIs" dxfId="316" priority="317" stopIfTrue="1" operator="equal">
      <formula>FALSE</formula>
    </cfRule>
    <cfRule type="cellIs" dxfId="315" priority="318" stopIfTrue="1" operator="equal">
      <formula>TRUE</formula>
    </cfRule>
    <cfRule type="containsText" dxfId="314" priority="319" stopIfTrue="1" operator="containsText" text="N/A">
      <formula>NOT(ISERROR(SEARCH("N/A",U35)))</formula>
    </cfRule>
  </conditionalFormatting>
  <conditionalFormatting sqref="U35:V35">
    <cfRule type="containsText" dxfId="313" priority="314" operator="containsText" text="missing">
      <formula>NOT(ISERROR(SEARCH("missing",U35)))</formula>
    </cfRule>
  </conditionalFormatting>
  <conditionalFormatting sqref="U55:V55">
    <cfRule type="containsErrors" dxfId="312" priority="309" stopIfTrue="1">
      <formula>ISERROR(U55)</formula>
    </cfRule>
    <cfRule type="expression" dxfId="311" priority="310" stopIfTrue="1">
      <formula>OR(U56=0,U57=0)</formula>
    </cfRule>
    <cfRule type="cellIs" dxfId="310" priority="311" stopIfTrue="1" operator="equal">
      <formula>FALSE</formula>
    </cfRule>
    <cfRule type="cellIs" dxfId="309" priority="312" stopIfTrue="1" operator="equal">
      <formula>TRUE</formula>
    </cfRule>
    <cfRule type="containsText" dxfId="308" priority="313" stopIfTrue="1" operator="containsText" text="N/A">
      <formula>NOT(ISERROR(SEARCH("N/A",U55)))</formula>
    </cfRule>
  </conditionalFormatting>
  <conditionalFormatting sqref="U55:V55">
    <cfRule type="containsText" dxfId="307" priority="308" operator="containsText" text="missing">
      <formula>NOT(ISERROR(SEARCH("missing",U55)))</formula>
    </cfRule>
  </conditionalFormatting>
  <conditionalFormatting sqref="U103:V103">
    <cfRule type="containsErrors" dxfId="306" priority="303" stopIfTrue="1">
      <formula>ISERROR(U103)</formula>
    </cfRule>
    <cfRule type="expression" dxfId="305" priority="304" stopIfTrue="1">
      <formula>OR(U104=0,U105=0)</formula>
    </cfRule>
    <cfRule type="cellIs" dxfId="304" priority="305" stopIfTrue="1" operator="equal">
      <formula>FALSE</formula>
    </cfRule>
    <cfRule type="cellIs" dxfId="303" priority="306" stopIfTrue="1" operator="equal">
      <formula>TRUE</formula>
    </cfRule>
    <cfRule type="containsText" dxfId="302" priority="307" stopIfTrue="1" operator="containsText" text="N/A">
      <formula>NOT(ISERROR(SEARCH("N/A",U103)))</formula>
    </cfRule>
  </conditionalFormatting>
  <conditionalFormatting sqref="U103:V103">
    <cfRule type="containsText" dxfId="301" priority="302" operator="containsText" text="missing">
      <formula>NOT(ISERROR(SEARCH("missing",U103)))</formula>
    </cfRule>
  </conditionalFormatting>
  <conditionalFormatting sqref="U160 U166 U151:V151 U154:V154 U134:V134 U131:V131 U137:V137 U145:V145 U148:V148 U142">
    <cfRule type="containsErrors" dxfId="300" priority="288" stopIfTrue="1">
      <formula>ISERROR(U131)</formula>
    </cfRule>
    <cfRule type="expression" dxfId="299" priority="293" stopIfTrue="1">
      <formula>OR(U132=0,U133=0)</formula>
    </cfRule>
    <cfRule type="cellIs" dxfId="298" priority="294" stopIfTrue="1" operator="equal">
      <formula>FALSE</formula>
    </cfRule>
    <cfRule type="cellIs" dxfId="297" priority="295" stopIfTrue="1" operator="equal">
      <formula>TRUE</formula>
    </cfRule>
    <cfRule type="containsText" dxfId="296" priority="296" stopIfTrue="1" operator="containsText" text="N/A">
      <formula>NOT(ISERROR(SEARCH("N/A",U131)))</formula>
    </cfRule>
  </conditionalFormatting>
  <conditionalFormatting sqref="U163">
    <cfRule type="containsErrors" dxfId="295" priority="282" stopIfTrue="1">
      <formula>ISERROR(U163)</formula>
    </cfRule>
    <cfRule type="expression" dxfId="294" priority="289" stopIfTrue="1">
      <formula>(U164=0)</formula>
    </cfRule>
    <cfRule type="cellIs" dxfId="293" priority="290" stopIfTrue="1" operator="equal">
      <formula>FALSE</formula>
    </cfRule>
    <cfRule type="cellIs" dxfId="292" priority="291" stopIfTrue="1" operator="equal">
      <formula>TRUE</formula>
    </cfRule>
    <cfRule type="containsText" dxfId="291" priority="292" stopIfTrue="1" operator="containsText" text="N/A">
      <formula>NOT(ISERROR(SEARCH("N/A",U163)))</formula>
    </cfRule>
  </conditionalFormatting>
  <conditionalFormatting sqref="U169">
    <cfRule type="containsErrors" dxfId="290" priority="283" stopIfTrue="1">
      <formula>ISERROR(U169)</formula>
    </cfRule>
    <cfRule type="cellIs" dxfId="289" priority="284" stopIfTrue="1" operator="equal">
      <formula>FALSE</formula>
    </cfRule>
    <cfRule type="expression" dxfId="288" priority="285" stopIfTrue="1">
      <formula>OR(U170=0,U171=0)</formula>
    </cfRule>
    <cfRule type="cellIs" dxfId="287" priority="286" stopIfTrue="1" operator="equal">
      <formula>TRUE</formula>
    </cfRule>
    <cfRule type="containsText" dxfId="286" priority="287" stopIfTrue="1" operator="containsText" text="N/A">
      <formula>NOT(ISERROR(SEARCH("N/A",U169)))</formula>
    </cfRule>
  </conditionalFormatting>
  <conditionalFormatting sqref="U140">
    <cfRule type="containsErrors" dxfId="285" priority="297" stopIfTrue="1">
      <formula>ISERROR(U140)</formula>
    </cfRule>
    <cfRule type="expression" dxfId="284" priority="298" stopIfTrue="1">
      <formula>OR(U141=0,#REF!=0)</formula>
    </cfRule>
    <cfRule type="cellIs" dxfId="283" priority="299" stopIfTrue="1" operator="equal">
      <formula>FALSE</formula>
    </cfRule>
    <cfRule type="cellIs" dxfId="282" priority="300" stopIfTrue="1" operator="equal">
      <formula>TRUE</formula>
    </cfRule>
    <cfRule type="containsText" dxfId="281" priority="301" stopIfTrue="1" operator="containsText" text="N/A">
      <formula>NOT(ISERROR(SEARCH("N/A",U140)))</formula>
    </cfRule>
  </conditionalFormatting>
  <conditionalFormatting sqref="U157:V157">
    <cfRule type="containsErrors" dxfId="280" priority="277" stopIfTrue="1">
      <formula>ISERROR(U157)</formula>
    </cfRule>
    <cfRule type="expression" dxfId="279" priority="278" stopIfTrue="1">
      <formula>OR(U158=0,U159=0)</formula>
    </cfRule>
    <cfRule type="cellIs" dxfId="278" priority="279" stopIfTrue="1" operator="equal">
      <formula>FALSE</formula>
    </cfRule>
    <cfRule type="cellIs" dxfId="277" priority="280" stopIfTrue="1" operator="equal">
      <formula>TRUE</formula>
    </cfRule>
    <cfRule type="containsText" dxfId="276" priority="281" stopIfTrue="1" operator="containsText" text="N/A">
      <formula>NOT(ISERROR(SEARCH("N/A",U157)))</formula>
    </cfRule>
  </conditionalFormatting>
  <conditionalFormatting sqref="U157:V157">
    <cfRule type="containsText" dxfId="275" priority="276" operator="containsText" text="missing">
      <formula>NOT(ISERROR(SEARCH("missing",U157)))</formula>
    </cfRule>
  </conditionalFormatting>
  <conditionalFormatting sqref="W11">
    <cfRule type="containsErrors" dxfId="274" priority="271" stopIfTrue="1">
      <formula>ISERROR(W11)</formula>
    </cfRule>
    <cfRule type="expression" dxfId="273" priority="272" stopIfTrue="1">
      <formula>OR(W12=0,W13=0)</formula>
    </cfRule>
    <cfRule type="cellIs" dxfId="272" priority="273" stopIfTrue="1" operator="equal">
      <formula>FALSE</formula>
    </cfRule>
    <cfRule type="cellIs" dxfId="271" priority="274" stopIfTrue="1" operator="equal">
      <formula>TRUE</formula>
    </cfRule>
    <cfRule type="containsText" dxfId="270" priority="275" stopIfTrue="1" operator="containsText" text="N/A">
      <formula>NOT(ISERROR(SEARCH("N/A",W11)))</formula>
    </cfRule>
  </conditionalFormatting>
  <conditionalFormatting sqref="W14">
    <cfRule type="containsErrors" dxfId="269" priority="266" stopIfTrue="1">
      <formula>ISERROR(W14)</formula>
    </cfRule>
    <cfRule type="expression" dxfId="268" priority="267" stopIfTrue="1">
      <formula>OR(W15=0,W16=0)</formula>
    </cfRule>
    <cfRule type="cellIs" dxfId="267" priority="268" stopIfTrue="1" operator="equal">
      <formula>FALSE</formula>
    </cfRule>
    <cfRule type="cellIs" dxfId="266" priority="269" stopIfTrue="1" operator="equal">
      <formula>TRUE</formula>
    </cfRule>
    <cfRule type="containsText" dxfId="265" priority="270" stopIfTrue="1" operator="containsText" text="N/A">
      <formula>NOT(ISERROR(SEARCH("N/A",W14)))</formula>
    </cfRule>
  </conditionalFormatting>
  <conditionalFormatting sqref="W17">
    <cfRule type="containsErrors" dxfId="264" priority="261" stopIfTrue="1">
      <formula>ISERROR(W17)</formula>
    </cfRule>
    <cfRule type="expression" dxfId="263" priority="262" stopIfTrue="1">
      <formula>OR(W18=0,W19=0)</formula>
    </cfRule>
    <cfRule type="cellIs" dxfId="262" priority="263" stopIfTrue="1" operator="equal">
      <formula>FALSE</formula>
    </cfRule>
    <cfRule type="cellIs" dxfId="261" priority="264" stopIfTrue="1" operator="equal">
      <formula>TRUE</formula>
    </cfRule>
    <cfRule type="containsText" dxfId="260" priority="265" stopIfTrue="1" operator="containsText" text="N/A">
      <formula>NOT(ISERROR(SEARCH("N/A",W17)))</formula>
    </cfRule>
  </conditionalFormatting>
  <conditionalFormatting sqref="W20">
    <cfRule type="containsErrors" dxfId="259" priority="256" stopIfTrue="1">
      <formula>ISERROR(W20)</formula>
    </cfRule>
    <cfRule type="expression" dxfId="258" priority="257" stopIfTrue="1">
      <formula>OR(W21=0,W22=0)</formula>
    </cfRule>
    <cfRule type="cellIs" dxfId="257" priority="258" stopIfTrue="1" operator="equal">
      <formula>FALSE</formula>
    </cfRule>
    <cfRule type="cellIs" dxfId="256" priority="259" stopIfTrue="1" operator="equal">
      <formula>TRUE</formula>
    </cfRule>
    <cfRule type="containsText" dxfId="255" priority="260" stopIfTrue="1" operator="containsText" text="N/A">
      <formula>NOT(ISERROR(SEARCH("N/A",W20)))</formula>
    </cfRule>
  </conditionalFormatting>
  <conditionalFormatting sqref="W23">
    <cfRule type="containsErrors" dxfId="254" priority="251" stopIfTrue="1">
      <formula>ISERROR(W23)</formula>
    </cfRule>
    <cfRule type="expression" dxfId="253" priority="252" stopIfTrue="1">
      <formula>OR(W24=0,W25=0)</formula>
    </cfRule>
    <cfRule type="cellIs" dxfId="252" priority="253" stopIfTrue="1" operator="equal">
      <formula>FALSE</formula>
    </cfRule>
    <cfRule type="cellIs" dxfId="251" priority="254" stopIfTrue="1" operator="equal">
      <formula>TRUE</formula>
    </cfRule>
    <cfRule type="containsText" dxfId="250" priority="255" stopIfTrue="1" operator="containsText" text="N/A">
      <formula>NOT(ISERROR(SEARCH("N/A",W23)))</formula>
    </cfRule>
  </conditionalFormatting>
  <conditionalFormatting sqref="W26">
    <cfRule type="containsErrors" dxfId="249" priority="246" stopIfTrue="1">
      <formula>ISERROR(W26)</formula>
    </cfRule>
    <cfRule type="expression" dxfId="248" priority="247" stopIfTrue="1">
      <formula>OR(W27=0,#REF!=0)</formula>
    </cfRule>
    <cfRule type="cellIs" dxfId="247" priority="248" stopIfTrue="1" operator="equal">
      <formula>FALSE</formula>
    </cfRule>
    <cfRule type="cellIs" dxfId="246" priority="249" stopIfTrue="1" operator="equal">
      <formula>TRUE</formula>
    </cfRule>
    <cfRule type="containsText" dxfId="245" priority="250" stopIfTrue="1" operator="containsText" text="N/A">
      <formula>NOT(ISERROR(SEARCH("N/A",W26)))</formula>
    </cfRule>
  </conditionalFormatting>
  <conditionalFormatting sqref="W28">
    <cfRule type="containsErrors" dxfId="244" priority="241" stopIfTrue="1">
      <formula>ISERROR(W28)</formula>
    </cfRule>
    <cfRule type="expression" dxfId="243" priority="242" stopIfTrue="1">
      <formula>OR(W29=0,W30=0)</formula>
    </cfRule>
    <cfRule type="cellIs" dxfId="242" priority="243" stopIfTrue="1" operator="equal">
      <formula>FALSE</formula>
    </cfRule>
    <cfRule type="cellIs" dxfId="241" priority="244" stopIfTrue="1" operator="equal">
      <formula>TRUE</formula>
    </cfRule>
    <cfRule type="containsText" dxfId="240" priority="245" stopIfTrue="1" operator="containsText" text="N/A">
      <formula>NOT(ISERROR(SEARCH("N/A",W28)))</formula>
    </cfRule>
  </conditionalFormatting>
  <conditionalFormatting sqref="W31">
    <cfRule type="containsErrors" dxfId="239" priority="236" stopIfTrue="1">
      <formula>ISERROR(W31)</formula>
    </cfRule>
    <cfRule type="expression" dxfId="238" priority="237" stopIfTrue="1">
      <formula>OR(W32=0,W33=0)</formula>
    </cfRule>
    <cfRule type="cellIs" dxfId="237" priority="238" stopIfTrue="1" operator="equal">
      <formula>FALSE</formula>
    </cfRule>
    <cfRule type="cellIs" dxfId="236" priority="239" stopIfTrue="1" operator="equal">
      <formula>TRUE</formula>
    </cfRule>
    <cfRule type="containsText" dxfId="235" priority="240" stopIfTrue="1" operator="containsText" text="N/A">
      <formula>NOT(ISERROR(SEARCH("N/A",W31)))</formula>
    </cfRule>
  </conditionalFormatting>
  <conditionalFormatting sqref="W31">
    <cfRule type="containsText" dxfId="234" priority="235" operator="containsText" text="missing">
      <formula>NOT(ISERROR(SEARCH("missing",W31)))</formula>
    </cfRule>
  </conditionalFormatting>
  <conditionalFormatting sqref="W35">
    <cfRule type="containsErrors" dxfId="233" priority="230" stopIfTrue="1">
      <formula>ISERROR(W35)</formula>
    </cfRule>
    <cfRule type="expression" dxfId="232" priority="231" stopIfTrue="1">
      <formula>OR(W36=0,W37=0)</formula>
    </cfRule>
    <cfRule type="cellIs" dxfId="231" priority="232" stopIfTrue="1" operator="equal">
      <formula>FALSE</formula>
    </cfRule>
    <cfRule type="cellIs" dxfId="230" priority="233" stopIfTrue="1" operator="equal">
      <formula>TRUE</formula>
    </cfRule>
    <cfRule type="containsText" dxfId="229" priority="234" stopIfTrue="1" operator="containsText" text="N/A">
      <formula>NOT(ISERROR(SEARCH("N/A",W35)))</formula>
    </cfRule>
  </conditionalFormatting>
  <conditionalFormatting sqref="W35">
    <cfRule type="containsText" dxfId="228" priority="229" operator="containsText" text="missing">
      <formula>NOT(ISERROR(SEARCH("missing",W35)))</formula>
    </cfRule>
  </conditionalFormatting>
  <conditionalFormatting sqref="W37">
    <cfRule type="containsErrors" dxfId="227" priority="224" stopIfTrue="1">
      <formula>ISERROR(W37)</formula>
    </cfRule>
    <cfRule type="expression" dxfId="226" priority="225" stopIfTrue="1">
      <formula>OR(W38=0,W39=0)</formula>
    </cfRule>
    <cfRule type="cellIs" dxfId="225" priority="226" stopIfTrue="1" operator="equal">
      <formula>FALSE</formula>
    </cfRule>
    <cfRule type="cellIs" dxfId="224" priority="227" stopIfTrue="1" operator="equal">
      <formula>TRUE</formula>
    </cfRule>
    <cfRule type="containsText" dxfId="223" priority="228" stopIfTrue="1" operator="containsText" text="N/A">
      <formula>NOT(ISERROR(SEARCH("N/A",W37)))</formula>
    </cfRule>
  </conditionalFormatting>
  <conditionalFormatting sqref="W40">
    <cfRule type="containsErrors" dxfId="222" priority="219" stopIfTrue="1">
      <formula>ISERROR(W40)</formula>
    </cfRule>
    <cfRule type="expression" dxfId="221" priority="220" stopIfTrue="1">
      <formula>OR(W41=0,W42=0)</formula>
    </cfRule>
    <cfRule type="cellIs" dxfId="220" priority="221" stopIfTrue="1" operator="equal">
      <formula>FALSE</formula>
    </cfRule>
    <cfRule type="cellIs" dxfId="219" priority="222" stopIfTrue="1" operator="equal">
      <formula>TRUE</formula>
    </cfRule>
    <cfRule type="containsText" dxfId="218" priority="223" stopIfTrue="1" operator="containsText" text="N/A">
      <formula>NOT(ISERROR(SEARCH("N/A",W40)))</formula>
    </cfRule>
  </conditionalFormatting>
  <conditionalFormatting sqref="W43">
    <cfRule type="containsErrors" dxfId="217" priority="214" stopIfTrue="1">
      <formula>ISERROR(W43)</formula>
    </cfRule>
    <cfRule type="expression" dxfId="216" priority="215" stopIfTrue="1">
      <formula>OR(W44=0,W45=0)</formula>
    </cfRule>
    <cfRule type="cellIs" dxfId="215" priority="216" stopIfTrue="1" operator="equal">
      <formula>FALSE</formula>
    </cfRule>
    <cfRule type="cellIs" dxfId="214" priority="217" stopIfTrue="1" operator="equal">
      <formula>TRUE</formula>
    </cfRule>
    <cfRule type="containsText" dxfId="213" priority="218" stopIfTrue="1" operator="containsText" text="N/A">
      <formula>NOT(ISERROR(SEARCH("N/A",W43)))</formula>
    </cfRule>
  </conditionalFormatting>
  <conditionalFormatting sqref="W46">
    <cfRule type="containsErrors" dxfId="212" priority="209" stopIfTrue="1">
      <formula>ISERROR(W46)</formula>
    </cfRule>
    <cfRule type="expression" dxfId="211" priority="210" stopIfTrue="1">
      <formula>OR(W47=0,W48=0)</formula>
    </cfRule>
    <cfRule type="cellIs" dxfId="210" priority="211" stopIfTrue="1" operator="equal">
      <formula>FALSE</formula>
    </cfRule>
    <cfRule type="cellIs" dxfId="209" priority="212" stopIfTrue="1" operator="equal">
      <formula>TRUE</formula>
    </cfRule>
    <cfRule type="containsText" dxfId="208" priority="213" stopIfTrue="1" operator="containsText" text="N/A">
      <formula>NOT(ISERROR(SEARCH("N/A",W46)))</formula>
    </cfRule>
  </conditionalFormatting>
  <conditionalFormatting sqref="W49">
    <cfRule type="containsErrors" dxfId="207" priority="204" stopIfTrue="1">
      <formula>ISERROR(W49)</formula>
    </cfRule>
    <cfRule type="expression" dxfId="206" priority="205" stopIfTrue="1">
      <formula>OR(W50=0,W51=0)</formula>
    </cfRule>
    <cfRule type="cellIs" dxfId="205" priority="206" stopIfTrue="1" operator="equal">
      <formula>FALSE</formula>
    </cfRule>
    <cfRule type="cellIs" dxfId="204" priority="207" stopIfTrue="1" operator="equal">
      <formula>TRUE</formula>
    </cfRule>
    <cfRule type="containsText" dxfId="203" priority="208" stopIfTrue="1" operator="containsText" text="N/A">
      <formula>NOT(ISERROR(SEARCH("N/A",W49)))</formula>
    </cfRule>
  </conditionalFormatting>
  <conditionalFormatting sqref="W52">
    <cfRule type="containsErrors" dxfId="202" priority="199" stopIfTrue="1">
      <formula>ISERROR(W52)</formula>
    </cfRule>
    <cfRule type="expression" dxfId="201" priority="200" stopIfTrue="1">
      <formula>OR(W53=0,W54=0)</formula>
    </cfRule>
    <cfRule type="cellIs" dxfId="200" priority="201" stopIfTrue="1" operator="equal">
      <formula>FALSE</formula>
    </cfRule>
    <cfRule type="cellIs" dxfId="199" priority="202" stopIfTrue="1" operator="equal">
      <formula>TRUE</formula>
    </cfRule>
    <cfRule type="containsText" dxfId="198" priority="203" stopIfTrue="1" operator="containsText" text="N/A">
      <formula>NOT(ISERROR(SEARCH("N/A",W52)))</formula>
    </cfRule>
  </conditionalFormatting>
  <conditionalFormatting sqref="W55">
    <cfRule type="containsErrors" dxfId="197" priority="194" stopIfTrue="1">
      <formula>ISERROR(W55)</formula>
    </cfRule>
    <cfRule type="expression" dxfId="196" priority="195" stopIfTrue="1">
      <formula>OR(W56=0,W57=0)</formula>
    </cfRule>
    <cfRule type="cellIs" dxfId="195" priority="196" stopIfTrue="1" operator="equal">
      <formula>FALSE</formula>
    </cfRule>
    <cfRule type="cellIs" dxfId="194" priority="197" stopIfTrue="1" operator="equal">
      <formula>TRUE</formula>
    </cfRule>
    <cfRule type="containsText" dxfId="193" priority="198" stopIfTrue="1" operator="containsText" text="N/A">
      <formula>NOT(ISERROR(SEARCH("N/A",W55)))</formula>
    </cfRule>
  </conditionalFormatting>
  <conditionalFormatting sqref="W55">
    <cfRule type="containsText" dxfId="192" priority="193" operator="containsText" text="missing">
      <formula>NOT(ISERROR(SEARCH("missing",W55)))</formula>
    </cfRule>
  </conditionalFormatting>
  <conditionalFormatting sqref="W58">
    <cfRule type="containsErrors" dxfId="191" priority="188" stopIfTrue="1">
      <formula>ISERROR(W58)</formula>
    </cfRule>
    <cfRule type="expression" dxfId="190" priority="189" stopIfTrue="1">
      <formula>OR(W59=0,W60=0)</formula>
    </cfRule>
    <cfRule type="cellIs" dxfId="189" priority="190" stopIfTrue="1" operator="equal">
      <formula>FALSE</formula>
    </cfRule>
    <cfRule type="cellIs" dxfId="188" priority="191" stopIfTrue="1" operator="equal">
      <formula>TRUE</formula>
    </cfRule>
    <cfRule type="containsText" dxfId="187" priority="192" stopIfTrue="1" operator="containsText" text="N/A">
      <formula>NOT(ISERROR(SEARCH("N/A",W58)))</formula>
    </cfRule>
  </conditionalFormatting>
  <conditionalFormatting sqref="W61">
    <cfRule type="containsErrors" dxfId="186" priority="183" stopIfTrue="1">
      <formula>ISERROR(W61)</formula>
    </cfRule>
    <cfRule type="expression" dxfId="185" priority="184" stopIfTrue="1">
      <formula>OR(W62=0,W63=0)</formula>
    </cfRule>
    <cfRule type="cellIs" dxfId="184" priority="185" stopIfTrue="1" operator="equal">
      <formula>FALSE</formula>
    </cfRule>
    <cfRule type="cellIs" dxfId="183" priority="186" stopIfTrue="1" operator="equal">
      <formula>TRUE</formula>
    </cfRule>
    <cfRule type="containsText" dxfId="182" priority="187" stopIfTrue="1" operator="containsText" text="N/A">
      <formula>NOT(ISERROR(SEARCH("N/A",W61)))</formula>
    </cfRule>
  </conditionalFormatting>
  <conditionalFormatting sqref="W64">
    <cfRule type="containsErrors" dxfId="181" priority="178" stopIfTrue="1">
      <formula>ISERROR(W64)</formula>
    </cfRule>
    <cfRule type="expression" dxfId="180" priority="179" stopIfTrue="1">
      <formula>OR(W65=0,W66=0)</formula>
    </cfRule>
    <cfRule type="cellIs" dxfId="179" priority="180" stopIfTrue="1" operator="equal">
      <formula>FALSE</formula>
    </cfRule>
    <cfRule type="cellIs" dxfId="178" priority="181" stopIfTrue="1" operator="equal">
      <formula>TRUE</formula>
    </cfRule>
    <cfRule type="containsText" dxfId="177" priority="182" stopIfTrue="1" operator="containsText" text="N/A">
      <formula>NOT(ISERROR(SEARCH("N/A",W64)))</formula>
    </cfRule>
  </conditionalFormatting>
  <conditionalFormatting sqref="W67">
    <cfRule type="containsErrors" dxfId="176" priority="173" stopIfTrue="1">
      <formula>ISERROR(W67)</formula>
    </cfRule>
    <cfRule type="expression" dxfId="175" priority="174" stopIfTrue="1">
      <formula>(W68=0)</formula>
    </cfRule>
    <cfRule type="cellIs" dxfId="174" priority="175" stopIfTrue="1" operator="equal">
      <formula>FALSE</formula>
    </cfRule>
    <cfRule type="cellIs" dxfId="173" priority="176" stopIfTrue="1" operator="equal">
      <formula>TRUE</formula>
    </cfRule>
    <cfRule type="containsText" dxfId="172" priority="177" stopIfTrue="1" operator="containsText" text="N/A">
      <formula>NOT(ISERROR(SEARCH("N/A",W67)))</formula>
    </cfRule>
  </conditionalFormatting>
  <conditionalFormatting sqref="W70">
    <cfRule type="containsErrors" dxfId="171" priority="168" stopIfTrue="1">
      <formula>ISERROR(W70)</formula>
    </cfRule>
    <cfRule type="expression" dxfId="170" priority="169" stopIfTrue="1">
      <formula>OR(W71=0,W72=0)</formula>
    </cfRule>
    <cfRule type="cellIs" dxfId="169" priority="170" stopIfTrue="1" operator="equal">
      <formula>FALSE</formula>
    </cfRule>
    <cfRule type="cellIs" dxfId="168" priority="171" stopIfTrue="1" operator="equal">
      <formula>TRUE</formula>
    </cfRule>
    <cfRule type="containsText" dxfId="167" priority="172" stopIfTrue="1" operator="containsText" text="N/A">
      <formula>NOT(ISERROR(SEARCH("N/A",W70)))</formula>
    </cfRule>
  </conditionalFormatting>
  <conditionalFormatting sqref="W73">
    <cfRule type="containsErrors" dxfId="166" priority="163" stopIfTrue="1">
      <formula>ISERROR(W73)</formula>
    </cfRule>
    <cfRule type="expression" dxfId="165" priority="164" stopIfTrue="1">
      <formula>OR(W74=0,W75=0)</formula>
    </cfRule>
    <cfRule type="cellIs" dxfId="164" priority="165" stopIfTrue="1" operator="equal">
      <formula>FALSE</formula>
    </cfRule>
    <cfRule type="cellIs" dxfId="163" priority="166" stopIfTrue="1" operator="equal">
      <formula>TRUE</formula>
    </cfRule>
    <cfRule type="containsText" dxfId="162" priority="167" stopIfTrue="1" operator="containsText" text="N/A">
      <formula>NOT(ISERROR(SEARCH("N/A",W73)))</formula>
    </cfRule>
  </conditionalFormatting>
  <conditionalFormatting sqref="W76">
    <cfRule type="containsErrors" dxfId="161" priority="158" stopIfTrue="1">
      <formula>ISERROR(W76)</formula>
    </cfRule>
    <cfRule type="expression" dxfId="160" priority="159" stopIfTrue="1">
      <formula>OR(W77=0,W78=0)</formula>
    </cfRule>
    <cfRule type="cellIs" dxfId="159" priority="160" stopIfTrue="1" operator="equal">
      <formula>FALSE</formula>
    </cfRule>
    <cfRule type="cellIs" dxfId="158" priority="161" stopIfTrue="1" operator="equal">
      <formula>TRUE</formula>
    </cfRule>
    <cfRule type="containsText" dxfId="157" priority="162" stopIfTrue="1" operator="containsText" text="N/A">
      <formula>NOT(ISERROR(SEARCH("N/A",W76)))</formula>
    </cfRule>
  </conditionalFormatting>
  <conditionalFormatting sqref="W79">
    <cfRule type="containsErrors" dxfId="156" priority="153" stopIfTrue="1">
      <formula>ISERROR(W79)</formula>
    </cfRule>
    <cfRule type="expression" dxfId="155" priority="154" stopIfTrue="1">
      <formula>OR(W80=0,W81=0)</formula>
    </cfRule>
    <cfRule type="cellIs" dxfId="154" priority="155" stopIfTrue="1" operator="equal">
      <formula>FALSE</formula>
    </cfRule>
    <cfRule type="cellIs" dxfId="153" priority="156" stopIfTrue="1" operator="equal">
      <formula>TRUE</formula>
    </cfRule>
    <cfRule type="containsText" dxfId="152" priority="157" stopIfTrue="1" operator="containsText" text="N/A">
      <formula>NOT(ISERROR(SEARCH("N/A",W79)))</formula>
    </cfRule>
  </conditionalFormatting>
  <conditionalFormatting sqref="W83">
    <cfRule type="containsErrors" dxfId="151" priority="148" stopIfTrue="1">
      <formula>ISERROR(W83)</formula>
    </cfRule>
    <cfRule type="expression" dxfId="150" priority="149" stopIfTrue="1">
      <formula>OR(W84=0,W85=0)</formula>
    </cfRule>
    <cfRule type="cellIs" dxfId="149" priority="150" stopIfTrue="1" operator="equal">
      <formula>FALSE</formula>
    </cfRule>
    <cfRule type="cellIs" dxfId="148" priority="151" stopIfTrue="1" operator="equal">
      <formula>TRUE</formula>
    </cfRule>
    <cfRule type="containsText" dxfId="147" priority="152" stopIfTrue="1" operator="containsText" text="N/A">
      <formula>NOT(ISERROR(SEARCH("N/A",W83)))</formula>
    </cfRule>
  </conditionalFormatting>
  <conditionalFormatting sqref="W86">
    <cfRule type="containsErrors" dxfId="146" priority="143" stopIfTrue="1">
      <formula>ISERROR(W86)</formula>
    </cfRule>
    <cfRule type="expression" dxfId="145" priority="144" stopIfTrue="1">
      <formula>OR(W87=0,W88=0)</formula>
    </cfRule>
    <cfRule type="cellIs" dxfId="144" priority="145" stopIfTrue="1" operator="equal">
      <formula>FALSE</formula>
    </cfRule>
    <cfRule type="cellIs" dxfId="143" priority="146" stopIfTrue="1" operator="equal">
      <formula>TRUE</formula>
    </cfRule>
    <cfRule type="containsText" dxfId="142" priority="147" stopIfTrue="1" operator="containsText" text="N/A">
      <formula>NOT(ISERROR(SEARCH("N/A",W86)))</formula>
    </cfRule>
  </conditionalFormatting>
  <conditionalFormatting sqref="W89">
    <cfRule type="containsErrors" dxfId="141" priority="138" stopIfTrue="1">
      <formula>ISERROR(W89)</formula>
    </cfRule>
    <cfRule type="expression" dxfId="140" priority="139" stopIfTrue="1">
      <formula>OR(W90=0,W91=0)</formula>
    </cfRule>
    <cfRule type="cellIs" dxfId="139" priority="140" stopIfTrue="1" operator="equal">
      <formula>FALSE</formula>
    </cfRule>
    <cfRule type="cellIs" dxfId="138" priority="141" stopIfTrue="1" operator="equal">
      <formula>TRUE</formula>
    </cfRule>
    <cfRule type="containsText" dxfId="137" priority="142" stopIfTrue="1" operator="containsText" text="N/A">
      <formula>NOT(ISERROR(SEARCH("N/A",W89)))</formula>
    </cfRule>
  </conditionalFormatting>
  <conditionalFormatting sqref="W92">
    <cfRule type="containsErrors" dxfId="136" priority="133" stopIfTrue="1">
      <formula>ISERROR(W92)</formula>
    </cfRule>
    <cfRule type="expression" dxfId="135" priority="134" stopIfTrue="1">
      <formula>OR(W93=0,#REF!=0)</formula>
    </cfRule>
    <cfRule type="cellIs" dxfId="134" priority="135" stopIfTrue="1" operator="equal">
      <formula>FALSE</formula>
    </cfRule>
    <cfRule type="cellIs" dxfId="133" priority="136" stopIfTrue="1" operator="equal">
      <formula>TRUE</formula>
    </cfRule>
    <cfRule type="containsText" dxfId="132" priority="137" stopIfTrue="1" operator="containsText" text="N/A">
      <formula>NOT(ISERROR(SEARCH("N/A",W92)))</formula>
    </cfRule>
  </conditionalFormatting>
  <conditionalFormatting sqref="W94">
    <cfRule type="containsErrors" dxfId="131" priority="128" stopIfTrue="1">
      <formula>ISERROR(W94)</formula>
    </cfRule>
    <cfRule type="expression" dxfId="130" priority="129" stopIfTrue="1">
      <formula>OR(W95=0,W96=0)</formula>
    </cfRule>
    <cfRule type="cellIs" dxfId="129" priority="130" stopIfTrue="1" operator="equal">
      <formula>FALSE</formula>
    </cfRule>
    <cfRule type="cellIs" dxfId="128" priority="131" stopIfTrue="1" operator="equal">
      <formula>TRUE</formula>
    </cfRule>
    <cfRule type="containsText" dxfId="127" priority="132" stopIfTrue="1" operator="containsText" text="N/A">
      <formula>NOT(ISERROR(SEARCH("N/A",W94)))</formula>
    </cfRule>
  </conditionalFormatting>
  <conditionalFormatting sqref="W97">
    <cfRule type="containsErrors" dxfId="126" priority="123" stopIfTrue="1">
      <formula>ISERROR(W97)</formula>
    </cfRule>
    <cfRule type="expression" dxfId="125" priority="124" stopIfTrue="1">
      <formula>OR(W98=0,W99=0)</formula>
    </cfRule>
    <cfRule type="cellIs" dxfId="124" priority="125" stopIfTrue="1" operator="equal">
      <formula>FALSE</formula>
    </cfRule>
    <cfRule type="cellIs" dxfId="123" priority="126" stopIfTrue="1" operator="equal">
      <formula>TRUE</formula>
    </cfRule>
    <cfRule type="containsText" dxfId="122" priority="127" stopIfTrue="1" operator="containsText" text="N/A">
      <formula>NOT(ISERROR(SEARCH("N/A",W97)))</formula>
    </cfRule>
  </conditionalFormatting>
  <conditionalFormatting sqref="W100">
    <cfRule type="containsErrors" dxfId="121" priority="118" stopIfTrue="1">
      <formula>ISERROR(W100)</formula>
    </cfRule>
    <cfRule type="expression" dxfId="120" priority="119" stopIfTrue="1">
      <formula>OR(W101=0,W102=0)</formula>
    </cfRule>
    <cfRule type="cellIs" dxfId="119" priority="120" stopIfTrue="1" operator="equal">
      <formula>FALSE</formula>
    </cfRule>
    <cfRule type="cellIs" dxfId="118" priority="121" stopIfTrue="1" operator="equal">
      <formula>TRUE</formula>
    </cfRule>
    <cfRule type="containsText" dxfId="117" priority="122" stopIfTrue="1" operator="containsText" text="N/A">
      <formula>NOT(ISERROR(SEARCH("N/A",W100)))</formula>
    </cfRule>
  </conditionalFormatting>
  <conditionalFormatting sqref="W103">
    <cfRule type="containsErrors" dxfId="116" priority="113" stopIfTrue="1">
      <formula>ISERROR(W103)</formula>
    </cfRule>
    <cfRule type="expression" dxfId="115" priority="114" stopIfTrue="1">
      <formula>OR(W104=0,W105=0)</formula>
    </cfRule>
    <cfRule type="cellIs" dxfId="114" priority="115" stopIfTrue="1" operator="equal">
      <formula>FALSE</formula>
    </cfRule>
    <cfRule type="cellIs" dxfId="113" priority="116" stopIfTrue="1" operator="equal">
      <formula>TRUE</formula>
    </cfRule>
    <cfRule type="containsText" dxfId="112" priority="117" stopIfTrue="1" operator="containsText" text="N/A">
      <formula>NOT(ISERROR(SEARCH("N/A",W103)))</formula>
    </cfRule>
  </conditionalFormatting>
  <conditionalFormatting sqref="W103">
    <cfRule type="containsText" dxfId="111" priority="112" operator="containsText" text="missing">
      <formula>NOT(ISERROR(SEARCH("missing",W103)))</formula>
    </cfRule>
  </conditionalFormatting>
  <conditionalFormatting sqref="W106">
    <cfRule type="containsErrors" dxfId="110" priority="107" stopIfTrue="1">
      <formula>ISERROR(W106)</formula>
    </cfRule>
    <cfRule type="expression" dxfId="109" priority="108" stopIfTrue="1">
      <formula>OR(W107=0,W108=0)</formula>
    </cfRule>
    <cfRule type="cellIs" dxfId="108" priority="109" stopIfTrue="1" operator="equal">
      <formula>FALSE</formula>
    </cfRule>
    <cfRule type="cellIs" dxfId="107" priority="110" stopIfTrue="1" operator="equal">
      <formula>TRUE</formula>
    </cfRule>
    <cfRule type="containsText" dxfId="106" priority="111" stopIfTrue="1" operator="containsText" text="N/A">
      <formula>NOT(ISERROR(SEARCH("N/A",W106)))</formula>
    </cfRule>
  </conditionalFormatting>
  <conditionalFormatting sqref="W109">
    <cfRule type="containsErrors" dxfId="105" priority="102" stopIfTrue="1">
      <formula>ISERROR(W109)</formula>
    </cfRule>
    <cfRule type="expression" dxfId="104" priority="103" stopIfTrue="1">
      <formula>OR(W110=0,W111=0)</formula>
    </cfRule>
    <cfRule type="cellIs" dxfId="103" priority="104" stopIfTrue="1" operator="equal">
      <formula>FALSE</formula>
    </cfRule>
    <cfRule type="cellIs" dxfId="102" priority="105" stopIfTrue="1" operator="equal">
      <formula>TRUE</formula>
    </cfRule>
    <cfRule type="containsText" dxfId="101" priority="106" stopIfTrue="1" operator="containsText" text="N/A">
      <formula>NOT(ISERROR(SEARCH("N/A",W109)))</formula>
    </cfRule>
  </conditionalFormatting>
  <conditionalFormatting sqref="W112">
    <cfRule type="containsErrors" dxfId="100" priority="97" stopIfTrue="1">
      <formula>ISERROR(W112)</formula>
    </cfRule>
    <cfRule type="expression" dxfId="99" priority="98" stopIfTrue="1">
      <formula>OR(W113=0,W114=0)</formula>
    </cfRule>
    <cfRule type="cellIs" dxfId="98" priority="99" stopIfTrue="1" operator="equal">
      <formula>FALSE</formula>
    </cfRule>
    <cfRule type="cellIs" dxfId="97" priority="100" stopIfTrue="1" operator="equal">
      <formula>TRUE</formula>
    </cfRule>
    <cfRule type="containsText" dxfId="96" priority="101" stopIfTrue="1" operator="containsText" text="N/A">
      <formula>NOT(ISERROR(SEARCH("N/A",W112)))</formula>
    </cfRule>
  </conditionalFormatting>
  <conditionalFormatting sqref="W115">
    <cfRule type="containsErrors" dxfId="95" priority="92" stopIfTrue="1">
      <formula>ISERROR(W115)</formula>
    </cfRule>
    <cfRule type="expression" dxfId="94" priority="93" stopIfTrue="1">
      <formula>(W116=0)</formula>
    </cfRule>
    <cfRule type="cellIs" dxfId="93" priority="94" stopIfTrue="1" operator="equal">
      <formula>FALSE</formula>
    </cfRule>
    <cfRule type="cellIs" dxfId="92" priority="95" stopIfTrue="1" operator="equal">
      <formula>TRUE</formula>
    </cfRule>
    <cfRule type="containsText" dxfId="91" priority="96" stopIfTrue="1" operator="containsText" text="N/A">
      <formula>NOT(ISERROR(SEARCH("N/A",W115)))</formula>
    </cfRule>
  </conditionalFormatting>
  <conditionalFormatting sqref="W118">
    <cfRule type="containsErrors" dxfId="90" priority="87" stopIfTrue="1">
      <formula>ISERROR(W118)</formula>
    </cfRule>
    <cfRule type="expression" dxfId="89" priority="88" stopIfTrue="1">
      <formula>OR(W119=0,W120=0)</formula>
    </cfRule>
    <cfRule type="cellIs" dxfId="88" priority="89" stopIfTrue="1" operator="equal">
      <formula>FALSE</formula>
    </cfRule>
    <cfRule type="cellIs" dxfId="87" priority="90" stopIfTrue="1" operator="equal">
      <formula>TRUE</formula>
    </cfRule>
    <cfRule type="containsText" dxfId="86" priority="91" stopIfTrue="1" operator="containsText" text="N/A">
      <formula>NOT(ISERROR(SEARCH("N/A",W118)))</formula>
    </cfRule>
  </conditionalFormatting>
  <conditionalFormatting sqref="W121">
    <cfRule type="containsErrors" dxfId="85" priority="82" stopIfTrue="1">
      <formula>ISERROR(W121)</formula>
    </cfRule>
    <cfRule type="cellIs" dxfId="84" priority="83" stopIfTrue="1" operator="equal">
      <formula>FALSE</formula>
    </cfRule>
    <cfRule type="expression" dxfId="83" priority="84" stopIfTrue="1">
      <formula>OR(W122=0,W123=0)</formula>
    </cfRule>
    <cfRule type="cellIs" dxfId="82" priority="85" stopIfTrue="1" operator="equal">
      <formula>TRUE</formula>
    </cfRule>
    <cfRule type="containsText" dxfId="81" priority="86" stopIfTrue="1" operator="containsText" text="N/A">
      <formula>NOT(ISERROR(SEARCH("N/A",W121)))</formula>
    </cfRule>
  </conditionalFormatting>
  <conditionalFormatting sqref="W124">
    <cfRule type="containsErrors" dxfId="80" priority="77" stopIfTrue="1">
      <formula>ISERROR(W124)</formula>
    </cfRule>
    <cfRule type="expression" dxfId="79" priority="78" stopIfTrue="1">
      <formula>OR(W125=0,W126=0)</formula>
    </cfRule>
    <cfRule type="cellIs" dxfId="78" priority="79" stopIfTrue="1" operator="equal">
      <formula>FALSE</formula>
    </cfRule>
    <cfRule type="cellIs" dxfId="77" priority="80" stopIfTrue="1" operator="equal">
      <formula>TRUE</formula>
    </cfRule>
    <cfRule type="containsText" dxfId="76" priority="81" stopIfTrue="1" operator="containsText" text="N/A">
      <formula>NOT(ISERROR(SEARCH("N/A",W124)))</formula>
    </cfRule>
  </conditionalFormatting>
  <conditionalFormatting sqref="W127">
    <cfRule type="containsErrors" dxfId="75" priority="72" stopIfTrue="1">
      <formula>ISERROR(W127)</formula>
    </cfRule>
    <cfRule type="expression" dxfId="74" priority="73" stopIfTrue="1">
      <formula>OR(W128=0,W129=0)</formula>
    </cfRule>
    <cfRule type="cellIs" dxfId="73" priority="74" stopIfTrue="1" operator="equal">
      <formula>FALSE</formula>
    </cfRule>
    <cfRule type="cellIs" dxfId="72" priority="75" stopIfTrue="1" operator="equal">
      <formula>TRUE</formula>
    </cfRule>
    <cfRule type="containsText" dxfId="71" priority="76" stopIfTrue="1" operator="containsText" text="N/A">
      <formula>NOT(ISERROR(SEARCH("N/A",W127)))</formula>
    </cfRule>
  </conditionalFormatting>
  <conditionalFormatting sqref="W131">
    <cfRule type="containsErrors" dxfId="70" priority="67" stopIfTrue="1">
      <formula>ISERROR(W131)</formula>
    </cfRule>
    <cfRule type="expression" dxfId="69" priority="68" stopIfTrue="1">
      <formula>OR(W132=0,W133=0)</formula>
    </cfRule>
    <cfRule type="cellIs" dxfId="68" priority="69" stopIfTrue="1" operator="equal">
      <formula>FALSE</formula>
    </cfRule>
    <cfRule type="cellIs" dxfId="67" priority="70" stopIfTrue="1" operator="equal">
      <formula>TRUE</formula>
    </cfRule>
    <cfRule type="containsText" dxfId="66" priority="71" stopIfTrue="1" operator="containsText" text="N/A">
      <formula>NOT(ISERROR(SEARCH("N/A",W131)))</formula>
    </cfRule>
  </conditionalFormatting>
  <conditionalFormatting sqref="W134">
    <cfRule type="containsErrors" dxfId="65" priority="62" stopIfTrue="1">
      <formula>ISERROR(W134)</formula>
    </cfRule>
    <cfRule type="expression" dxfId="64" priority="63" stopIfTrue="1">
      <formula>OR(W135=0,W136=0)</formula>
    </cfRule>
    <cfRule type="cellIs" dxfId="63" priority="64" stopIfTrue="1" operator="equal">
      <formula>FALSE</formula>
    </cfRule>
    <cfRule type="cellIs" dxfId="62" priority="65" stopIfTrue="1" operator="equal">
      <formula>TRUE</formula>
    </cfRule>
    <cfRule type="containsText" dxfId="61" priority="66" stopIfTrue="1" operator="containsText" text="N/A">
      <formula>NOT(ISERROR(SEARCH("N/A",W134)))</formula>
    </cfRule>
  </conditionalFormatting>
  <conditionalFormatting sqref="W137">
    <cfRule type="containsErrors" dxfId="60" priority="57" stopIfTrue="1">
      <formula>ISERROR(W137)</formula>
    </cfRule>
    <cfRule type="expression" dxfId="59" priority="58" stopIfTrue="1">
      <formula>OR(W138=0,W139=0)</formula>
    </cfRule>
    <cfRule type="cellIs" dxfId="58" priority="59" stopIfTrue="1" operator="equal">
      <formula>FALSE</formula>
    </cfRule>
    <cfRule type="cellIs" dxfId="57" priority="60" stopIfTrue="1" operator="equal">
      <formula>TRUE</formula>
    </cfRule>
    <cfRule type="containsText" dxfId="56" priority="61" stopIfTrue="1" operator="containsText" text="N/A">
      <formula>NOT(ISERROR(SEARCH("N/A",W137)))</formula>
    </cfRule>
  </conditionalFormatting>
  <conditionalFormatting sqref="W140">
    <cfRule type="containsErrors" dxfId="55" priority="52" stopIfTrue="1">
      <formula>ISERROR(W140)</formula>
    </cfRule>
    <cfRule type="expression" dxfId="54" priority="53" stopIfTrue="1">
      <formula>OR(W141=0,#REF!=0)</formula>
    </cfRule>
    <cfRule type="cellIs" dxfId="53" priority="54" stopIfTrue="1" operator="equal">
      <formula>FALSE</formula>
    </cfRule>
    <cfRule type="cellIs" dxfId="52" priority="55" stopIfTrue="1" operator="equal">
      <formula>TRUE</formula>
    </cfRule>
    <cfRule type="containsText" dxfId="51" priority="56" stopIfTrue="1" operator="containsText" text="N/A">
      <formula>NOT(ISERROR(SEARCH("N/A",W140)))</formula>
    </cfRule>
  </conditionalFormatting>
  <conditionalFormatting sqref="W142">
    <cfRule type="containsErrors" dxfId="50" priority="47" stopIfTrue="1">
      <formula>ISERROR(W142)</formula>
    </cfRule>
    <cfRule type="expression" dxfId="49" priority="48" stopIfTrue="1">
      <formula>OR(W143=0,W144=0)</formula>
    </cfRule>
    <cfRule type="cellIs" dxfId="48" priority="49" stopIfTrue="1" operator="equal">
      <formula>FALSE</formula>
    </cfRule>
    <cfRule type="cellIs" dxfId="47" priority="50" stopIfTrue="1" operator="equal">
      <formula>TRUE</formula>
    </cfRule>
    <cfRule type="containsText" dxfId="46" priority="51" stopIfTrue="1" operator="containsText" text="N/A">
      <formula>NOT(ISERROR(SEARCH("N/A",W142)))</formula>
    </cfRule>
  </conditionalFormatting>
  <conditionalFormatting sqref="W145">
    <cfRule type="containsErrors" dxfId="45" priority="42" stopIfTrue="1">
      <formula>ISERROR(W145)</formula>
    </cfRule>
    <cfRule type="expression" dxfId="44" priority="43" stopIfTrue="1">
      <formula>OR(W146=0,W147=0)</formula>
    </cfRule>
    <cfRule type="cellIs" dxfId="43" priority="44" stopIfTrue="1" operator="equal">
      <formula>FALSE</formula>
    </cfRule>
    <cfRule type="cellIs" dxfId="42" priority="45" stopIfTrue="1" operator="equal">
      <formula>TRUE</formula>
    </cfRule>
    <cfRule type="containsText" dxfId="41" priority="46" stopIfTrue="1" operator="containsText" text="N/A">
      <formula>NOT(ISERROR(SEARCH("N/A",W145)))</formula>
    </cfRule>
  </conditionalFormatting>
  <conditionalFormatting sqref="W148">
    <cfRule type="containsErrors" dxfId="40" priority="37" stopIfTrue="1">
      <formula>ISERROR(W148)</formula>
    </cfRule>
    <cfRule type="expression" dxfId="39" priority="38" stopIfTrue="1">
      <formula>OR(W149=0,W150=0)</formula>
    </cfRule>
    <cfRule type="cellIs" dxfId="38" priority="39" stopIfTrue="1" operator="equal">
      <formula>FALSE</formula>
    </cfRule>
    <cfRule type="cellIs" dxfId="37" priority="40" stopIfTrue="1" operator="equal">
      <formula>TRUE</formula>
    </cfRule>
    <cfRule type="containsText" dxfId="36" priority="41" stopIfTrue="1" operator="containsText" text="N/A">
      <formula>NOT(ISERROR(SEARCH("N/A",W148)))</formula>
    </cfRule>
  </conditionalFormatting>
  <conditionalFormatting sqref="W151">
    <cfRule type="containsErrors" dxfId="35" priority="32" stopIfTrue="1">
      <formula>ISERROR(W151)</formula>
    </cfRule>
    <cfRule type="expression" dxfId="34" priority="33" stopIfTrue="1">
      <formula>OR(W152=0,W153=0)</formula>
    </cfRule>
    <cfRule type="cellIs" dxfId="33" priority="34" stopIfTrue="1" operator="equal">
      <formula>FALSE</formula>
    </cfRule>
    <cfRule type="cellIs" dxfId="32" priority="35" stopIfTrue="1" operator="equal">
      <formula>TRUE</formula>
    </cfRule>
    <cfRule type="containsText" dxfId="31" priority="36" stopIfTrue="1" operator="containsText" text="N/A">
      <formula>NOT(ISERROR(SEARCH("N/A",W151)))</formula>
    </cfRule>
  </conditionalFormatting>
  <conditionalFormatting sqref="W154">
    <cfRule type="containsErrors" dxfId="30" priority="27" stopIfTrue="1">
      <formula>ISERROR(W154)</formula>
    </cfRule>
    <cfRule type="expression" dxfId="29" priority="28" stopIfTrue="1">
      <formula>OR(W155=0,W156=0)</formula>
    </cfRule>
    <cfRule type="cellIs" dxfId="28" priority="29" stopIfTrue="1" operator="equal">
      <formula>FALSE</formula>
    </cfRule>
    <cfRule type="cellIs" dxfId="27" priority="30" stopIfTrue="1" operator="equal">
      <formula>TRUE</formula>
    </cfRule>
    <cfRule type="containsText" dxfId="26" priority="31" stopIfTrue="1" operator="containsText" text="N/A">
      <formula>NOT(ISERROR(SEARCH("N/A",W154)))</formula>
    </cfRule>
  </conditionalFormatting>
  <conditionalFormatting sqref="W157">
    <cfRule type="containsErrors" dxfId="25" priority="22" stopIfTrue="1">
      <formula>ISERROR(W157)</formula>
    </cfRule>
    <cfRule type="expression" dxfId="24" priority="23" stopIfTrue="1">
      <formula>OR(W158=0,W159=0)</formula>
    </cfRule>
    <cfRule type="cellIs" dxfId="23" priority="24" stopIfTrue="1" operator="equal">
      <formula>FALSE</formula>
    </cfRule>
    <cfRule type="cellIs" dxfId="22" priority="25" stopIfTrue="1" operator="equal">
      <formula>TRUE</formula>
    </cfRule>
    <cfRule type="containsText" dxfId="21" priority="26" stopIfTrue="1" operator="containsText" text="N/A">
      <formula>NOT(ISERROR(SEARCH("N/A",W157)))</formula>
    </cfRule>
  </conditionalFormatting>
  <conditionalFormatting sqref="W157">
    <cfRule type="containsText" dxfId="20" priority="21" operator="containsText" text="missing">
      <formula>NOT(ISERROR(SEARCH("missing",W157)))</formula>
    </cfRule>
  </conditionalFormatting>
  <conditionalFormatting sqref="W160">
    <cfRule type="containsErrors" dxfId="19" priority="16" stopIfTrue="1">
      <formula>ISERROR(W160)</formula>
    </cfRule>
    <cfRule type="expression" dxfId="18" priority="17" stopIfTrue="1">
      <formula>OR(W161=0,W162=0)</formula>
    </cfRule>
    <cfRule type="cellIs" dxfId="17" priority="18" stopIfTrue="1" operator="equal">
      <formula>FALSE</formula>
    </cfRule>
    <cfRule type="cellIs" dxfId="16" priority="19" stopIfTrue="1" operator="equal">
      <formula>TRUE</formula>
    </cfRule>
    <cfRule type="containsText" dxfId="15" priority="20" stopIfTrue="1" operator="containsText" text="N/A">
      <formula>NOT(ISERROR(SEARCH("N/A",W160)))</formula>
    </cfRule>
  </conditionalFormatting>
  <conditionalFormatting sqref="W163">
    <cfRule type="containsErrors" dxfId="14" priority="11" stopIfTrue="1">
      <formula>ISERROR(W163)</formula>
    </cfRule>
    <cfRule type="expression" dxfId="13" priority="12" stopIfTrue="1">
      <formula>(W164=0)</formula>
    </cfRule>
    <cfRule type="cellIs" dxfId="12" priority="13" stopIfTrue="1" operator="equal">
      <formula>FALSE</formula>
    </cfRule>
    <cfRule type="cellIs" dxfId="11" priority="14" stopIfTrue="1" operator="equal">
      <formula>TRUE</formula>
    </cfRule>
    <cfRule type="containsText" dxfId="10" priority="15" stopIfTrue="1" operator="containsText" text="N/A">
      <formula>NOT(ISERROR(SEARCH("N/A",W163)))</formula>
    </cfRule>
  </conditionalFormatting>
  <conditionalFormatting sqref="W166">
    <cfRule type="containsErrors" dxfId="9" priority="6" stopIfTrue="1">
      <formula>ISERROR(W166)</formula>
    </cfRule>
    <cfRule type="expression" dxfId="8" priority="7" stopIfTrue="1">
      <formula>OR(W167=0,W168=0)</formula>
    </cfRule>
    <cfRule type="cellIs" dxfId="7" priority="8" stopIfTrue="1" operator="equal">
      <formula>FALSE</formula>
    </cfRule>
    <cfRule type="cellIs" dxfId="6" priority="9" stopIfTrue="1" operator="equal">
      <formula>TRUE</formula>
    </cfRule>
    <cfRule type="containsText" dxfId="5" priority="10" stopIfTrue="1" operator="containsText" text="N/A">
      <formula>NOT(ISERROR(SEARCH("N/A",W166)))</formula>
    </cfRule>
  </conditionalFormatting>
  <conditionalFormatting sqref="W169">
    <cfRule type="containsErrors" dxfId="4" priority="1" stopIfTrue="1">
      <formula>ISERROR(W169)</formula>
    </cfRule>
    <cfRule type="cellIs" dxfId="3" priority="2" stopIfTrue="1" operator="equal">
      <formula>FALSE</formula>
    </cfRule>
    <cfRule type="expression" dxfId="2" priority="3" stopIfTrue="1">
      <formula>OR(W170=0,W171=0)</formula>
    </cfRule>
    <cfRule type="cellIs" dxfId="1" priority="4" stopIfTrue="1" operator="equal">
      <formula>TRUE</formula>
    </cfRule>
    <cfRule type="containsText" dxfId="0" priority="5" stopIfTrue="1" operator="containsText" text="N/A">
      <formula>NOT(ISERROR(SEARCH("N/A",W169)))</formula>
    </cfRule>
  </conditionalFormatting>
  <pageMargins left="0.70866141732283472" right="0.70866141732283472" top="0.43307086614173229" bottom="0.74803149606299213" header="0.31496062992125984" footer="0.31496062992125984"/>
  <pageSetup paperSize="8" scale="74" fitToHeight="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1"/>
    <pageSetUpPr fitToPage="1"/>
  </sheetPr>
  <dimension ref="A1:W185"/>
  <sheetViews>
    <sheetView topLeftCell="A69" zoomScaleNormal="100" workbookViewId="0">
      <selection activeCell="I191" sqref="I191"/>
    </sheetView>
  </sheetViews>
  <sheetFormatPr defaultColWidth="12.5703125" defaultRowHeight="15"/>
  <cols>
    <col min="1" max="1" width="12.5703125" style="288" customWidth="1"/>
    <col min="2" max="2" width="2.140625" style="257" customWidth="1"/>
    <col min="3" max="3" width="52.5703125" style="257" customWidth="1"/>
    <col min="4" max="4" width="7.85546875" style="257" customWidth="1"/>
    <col min="5" max="5" width="10" style="257" customWidth="1"/>
    <col min="6" max="6" width="10" style="87" customWidth="1"/>
    <col min="7" max="9" width="10" style="257" customWidth="1"/>
    <col min="10" max="10" width="10.85546875" style="257" customWidth="1"/>
    <col min="11" max="11" width="3.42578125" style="257" customWidth="1"/>
    <col min="12" max="12" width="13.5703125" style="257" customWidth="1"/>
    <col min="13" max="13" width="7.85546875" style="257" customWidth="1"/>
    <col min="14" max="14" width="8.42578125" style="257" bestFit="1" customWidth="1"/>
    <col min="15" max="15" width="7.85546875" style="257" customWidth="1"/>
    <col min="16" max="16" width="16.42578125" style="257" customWidth="1"/>
    <col min="17" max="24" width="7.85546875" style="257" customWidth="1"/>
    <col min="25" max="16384" width="12.5703125" style="257"/>
  </cols>
  <sheetData>
    <row r="1" spans="1:23" ht="12" customHeight="1">
      <c r="A1" s="1093"/>
      <c r="B1" s="1094"/>
      <c r="C1" s="1297" t="s">
        <v>227</v>
      </c>
      <c r="D1" s="1297"/>
      <c r="E1" s="1297"/>
      <c r="F1" s="1297"/>
      <c r="G1" s="1297"/>
      <c r="H1" s="1297"/>
      <c r="I1" s="1298"/>
      <c r="J1" s="1298"/>
      <c r="K1" s="258"/>
      <c r="L1" s="258"/>
      <c r="M1" s="258"/>
      <c r="N1" s="258"/>
      <c r="O1" s="258"/>
      <c r="P1" s="258"/>
      <c r="Q1" s="258"/>
      <c r="R1" s="258"/>
      <c r="S1" s="258"/>
      <c r="T1" s="258"/>
      <c r="U1" s="258"/>
      <c r="V1" s="258"/>
      <c r="W1" s="258"/>
    </row>
    <row r="2" spans="1:23" ht="12" customHeight="1">
      <c r="A2" s="1093"/>
      <c r="B2" s="1094"/>
      <c r="C2" s="1095"/>
      <c r="D2" s="1095"/>
      <c r="E2" s="1095"/>
      <c r="F2" s="1096"/>
      <c r="G2" s="1095"/>
      <c r="H2" s="1095"/>
      <c r="I2" s="259"/>
      <c r="J2" s="259"/>
      <c r="K2" s="259"/>
    </row>
    <row r="3" spans="1:23" ht="12" customHeight="1">
      <c r="A3" s="1093"/>
      <c r="B3" s="1094"/>
      <c r="C3" s="965" t="str">
        <f>'T2'!A3</f>
        <v>Finland</v>
      </c>
      <c r="D3" s="1095"/>
      <c r="E3" s="1095"/>
      <c r="F3" s="1096"/>
      <c r="G3" s="1095"/>
      <c r="H3" s="1095"/>
      <c r="I3" s="259"/>
      <c r="J3" s="259"/>
      <c r="K3" s="259"/>
    </row>
    <row r="4" spans="1:23" ht="12" customHeight="1">
      <c r="A4" s="1093"/>
      <c r="B4" s="1094"/>
      <c r="C4" s="887" t="str">
        <f>'T2'!A4</f>
        <v>Currency: Euro</v>
      </c>
      <c r="D4" s="1095"/>
      <c r="E4" s="1095"/>
      <c r="F4" s="1096"/>
      <c r="G4" s="1095"/>
      <c r="H4" s="1095"/>
      <c r="I4" s="259"/>
      <c r="J4" s="259"/>
      <c r="K4" s="259"/>
    </row>
    <row r="5" spans="1:23" ht="12" customHeight="1">
      <c r="A5" s="1093"/>
      <c r="B5" s="1094"/>
      <c r="C5" s="867" t="str">
        <f>'T2'!A5</f>
        <v>All Entities</v>
      </c>
      <c r="D5" s="1095"/>
      <c r="E5" s="1097"/>
      <c r="F5" s="1096"/>
      <c r="G5" s="1097"/>
      <c r="H5" s="1095"/>
      <c r="I5" s="259"/>
      <c r="J5" s="259"/>
      <c r="K5" s="259"/>
    </row>
    <row r="6" spans="1:23" ht="12" customHeight="1">
      <c r="A6" s="1093"/>
      <c r="B6" s="1094"/>
      <c r="C6" s="1097"/>
      <c r="D6" s="1097"/>
      <c r="E6" s="1097"/>
      <c r="F6" s="1097"/>
      <c r="G6" s="1097"/>
      <c r="H6" s="1097"/>
      <c r="I6" s="260"/>
      <c r="J6" s="260"/>
      <c r="K6" s="260"/>
    </row>
    <row r="7" spans="1:23" ht="12" customHeight="1">
      <c r="A7" s="1093" t="s">
        <v>228</v>
      </c>
      <c r="B7" s="1093"/>
      <c r="C7" s="1098" t="s">
        <v>229</v>
      </c>
      <c r="D7" s="1099" t="s">
        <v>230</v>
      </c>
      <c r="E7" s="1100">
        <v>2020</v>
      </c>
      <c r="F7" s="1101">
        <v>2021</v>
      </c>
      <c r="G7" s="1101">
        <v>2022</v>
      </c>
      <c r="H7" s="1101">
        <v>2023</v>
      </c>
      <c r="I7" s="265">
        <v>2024</v>
      </c>
      <c r="J7" s="261" t="s">
        <v>231</v>
      </c>
      <c r="K7" s="259"/>
    </row>
    <row r="8" spans="1:23" ht="11.1" customHeight="1">
      <c r="A8" s="1093"/>
      <c r="B8" s="1093"/>
      <c r="C8" s="1102"/>
      <c r="D8" s="1103"/>
      <c r="E8" s="1103"/>
      <c r="F8" s="1103"/>
      <c r="G8" s="1103"/>
      <c r="H8" s="1103"/>
      <c r="I8" s="445"/>
      <c r="J8" s="444"/>
      <c r="K8" s="259"/>
    </row>
    <row r="9" spans="1:23" ht="12" customHeight="1">
      <c r="A9" s="1093">
        <v>2018</v>
      </c>
      <c r="B9" s="1093"/>
      <c r="C9" s="1104" t="s">
        <v>232</v>
      </c>
      <c r="D9" s="1105">
        <f>'T3 ANSP'!D9+'T3 MET'!D9+'T3 NSA'!D9</f>
        <v>-2429.9298461347876</v>
      </c>
      <c r="E9" s="1106">
        <f>'T3 ANSP'!E9+'T3 MET'!E9+'T3 NSA'!E9</f>
        <v>-2429.9298461347876</v>
      </c>
      <c r="F9" s="1107">
        <f>'T3 ANSP'!F9+'T3 MET'!F9+'T3 NSA'!F9</f>
        <v>0</v>
      </c>
      <c r="G9" s="1108">
        <f>'T3 ANSP'!G9+'T3 MET'!G9+'T3 NSA'!G9</f>
        <v>0</v>
      </c>
      <c r="H9" s="1108">
        <f>'T3 ANSP'!H9+'T3 MET'!H9+'T3 NSA'!H9</f>
        <v>0</v>
      </c>
      <c r="I9" s="449">
        <f>'T3 ANSP'!I9+'T3 MET'!I9+'T3 NSA'!I9</f>
        <v>0</v>
      </c>
      <c r="J9" s="450">
        <f>'T3 ANSP'!J9+'T3 MET'!J9+'T3 NSA'!J9</f>
        <v>0</v>
      </c>
      <c r="L9" s="271"/>
    </row>
    <row r="10" spans="1:23" ht="12" customHeight="1">
      <c r="A10" s="1093">
        <v>2019</v>
      </c>
      <c r="B10" s="1093"/>
      <c r="C10" s="1109" t="s">
        <v>233</v>
      </c>
      <c r="D10" s="1110">
        <f>'T3 ANSP'!D10+'T3 MET'!D10+'T3 NSA'!D10</f>
        <v>-2826.1444100690346</v>
      </c>
      <c r="E10" s="1111">
        <f>'T3 ANSP'!E10+'T3 MET'!E10+'T3 NSA'!E10</f>
        <v>0</v>
      </c>
      <c r="F10" s="1112">
        <f>'T3 ANSP'!F10+'T3 MET'!F10+'T3 NSA'!F10</f>
        <v>-2826.1444100690346</v>
      </c>
      <c r="G10" s="1113">
        <f>'T3 ANSP'!G10+'T3 MET'!G10+'T3 NSA'!G10</f>
        <v>0</v>
      </c>
      <c r="H10" s="1113">
        <f>'T3 ANSP'!H10+'T3 MET'!H10+'T3 NSA'!H10</f>
        <v>0</v>
      </c>
      <c r="I10" s="454">
        <f>'T3 ANSP'!I10+'T3 MET'!I10+'T3 NSA'!I10</f>
        <v>0</v>
      </c>
      <c r="J10" s="455">
        <f>'T3 ANSP'!J10+'T3 MET'!J10+'T3 NSA'!J10</f>
        <v>0</v>
      </c>
      <c r="L10" s="271"/>
    </row>
    <row r="11" spans="1:23" ht="12" customHeight="1">
      <c r="A11" s="1093" t="s">
        <v>234</v>
      </c>
      <c r="B11" s="1093"/>
      <c r="C11" s="1114" t="s">
        <v>235</v>
      </c>
      <c r="D11" s="1115">
        <f>'T3 ANSP'!D11+'T3 MET'!D11+'T3 NSA'!D11</f>
        <v>-5256.0742562038222</v>
      </c>
      <c r="E11" s="1116">
        <f>'T3 ANSP'!E11+'T3 MET'!E11+'T3 NSA'!E11</f>
        <v>-2429.9298461347876</v>
      </c>
      <c r="F11" s="1117">
        <f>'T3 ANSP'!F11+'T3 MET'!F11+'T3 NSA'!F11</f>
        <v>-2826.1444100690346</v>
      </c>
      <c r="G11" s="1118">
        <f>'T3 ANSP'!G11+'T3 MET'!G11+'T3 NSA'!G11</f>
        <v>0</v>
      </c>
      <c r="H11" s="1118">
        <f>'T3 ANSP'!H11+'T3 MET'!H11+'T3 NSA'!H11</f>
        <v>0</v>
      </c>
      <c r="I11" s="460">
        <f>'T3 ANSP'!I11+'T3 MET'!I11+'T3 NSA'!I11</f>
        <v>0</v>
      </c>
      <c r="J11" s="461">
        <f>'T3 ANSP'!J11+'T3 MET'!J11+'T3 NSA'!J11</f>
        <v>0</v>
      </c>
      <c r="L11" s="271"/>
    </row>
    <row r="12" spans="1:23" ht="12" customHeight="1">
      <c r="A12" s="1093" t="s">
        <v>518</v>
      </c>
      <c r="B12" s="1093"/>
      <c r="C12" s="1119"/>
      <c r="D12" s="1119"/>
      <c r="E12" s="1119"/>
      <c r="F12" s="1119"/>
      <c r="G12" s="1119"/>
      <c r="H12" s="1119"/>
      <c r="I12" s="614"/>
      <c r="J12" s="614"/>
      <c r="K12" s="288"/>
      <c r="L12" s="271"/>
    </row>
    <row r="13" spans="1:23" ht="12" customHeight="1">
      <c r="A13" s="1093" t="s">
        <v>519</v>
      </c>
      <c r="B13" s="1093"/>
      <c r="C13" s="1109" t="s">
        <v>528</v>
      </c>
      <c r="D13" s="1110">
        <f>'T3 ANSP'!D13+'T3 MET'!D13+'T3 NSA'!D13</f>
        <v>212.59880029251494</v>
      </c>
      <c r="E13" s="1111">
        <f>'T3 ANSP'!E13+'T3 MET'!E13+'T3 NSA'!E13</f>
        <v>0</v>
      </c>
      <c r="F13" s="1120">
        <f>'T3 ANSP'!F13+'T3 MET'!F13+'T3 NSA'!F13</f>
        <v>0</v>
      </c>
      <c r="G13" s="1113">
        <f>'T3 ANSP'!G13+'T3 MET'!G13+'T3 NSA'!G13</f>
        <v>0</v>
      </c>
      <c r="H13" s="1121">
        <f>'T3 ANSP'!H13+'T3 MET'!H13+'T3 NSA'!H13</f>
        <v>212.59880029251494</v>
      </c>
      <c r="I13" s="454">
        <f>'T3 ANSP'!I13+'T3 MET'!I13+'T3 NSA'!I13</f>
        <v>0</v>
      </c>
      <c r="J13" s="455">
        <f>'T3 ANSP'!J13+'T3 MET'!J13+'T3 NSA'!J13</f>
        <v>0</v>
      </c>
      <c r="L13" s="271"/>
    </row>
    <row r="14" spans="1:23" ht="12" customHeight="1">
      <c r="A14" s="1093">
        <v>2022</v>
      </c>
      <c r="B14" s="1093"/>
      <c r="C14" s="1109" t="s">
        <v>236</v>
      </c>
      <c r="D14" s="1110">
        <f>'T3 ANSP'!D14+'T3 MET'!D14+'T3 NSA'!D14</f>
        <v>2350.548109409775</v>
      </c>
      <c r="E14" s="1111">
        <f>'T3 ANSP'!E14+'T3 MET'!E14+'T3 NSA'!E14</f>
        <v>0</v>
      </c>
      <c r="F14" s="1120">
        <f>'T3 ANSP'!F14+'T3 MET'!F14+'T3 NSA'!F14</f>
        <v>0</v>
      </c>
      <c r="G14" s="1113">
        <f>'T3 ANSP'!G14+'T3 MET'!G14+'T3 NSA'!G14</f>
        <v>0</v>
      </c>
      <c r="H14" s="1113">
        <f>'T3 ANSP'!H14+'T3 MET'!H14+'T3 NSA'!H14</f>
        <v>0</v>
      </c>
      <c r="I14" s="466">
        <f>'T3 ANSP'!I14+'T3 MET'!I14+'T3 NSA'!I14</f>
        <v>2350.548109409775</v>
      </c>
      <c r="J14" s="455">
        <f>'T3 ANSP'!J14+'T3 MET'!J14+'T3 NSA'!J14</f>
        <v>0</v>
      </c>
      <c r="L14" s="271"/>
    </row>
    <row r="15" spans="1:23" ht="12" customHeight="1">
      <c r="A15" s="1093">
        <v>2023</v>
      </c>
      <c r="B15" s="1093"/>
      <c r="C15" s="1109" t="s">
        <v>237</v>
      </c>
      <c r="D15" s="1110">
        <f>'T3 ANSP'!D15+'T3 MET'!D15+'T3 NSA'!D15</f>
        <v>0</v>
      </c>
      <c r="E15" s="1111">
        <f>'T3 ANSP'!E15+'T3 MET'!E15+'T3 NSA'!E15</f>
        <v>0</v>
      </c>
      <c r="F15" s="1120">
        <f>'T3 ANSP'!F15+'T3 MET'!F15+'T3 NSA'!F15</f>
        <v>0</v>
      </c>
      <c r="G15" s="1113">
        <f>'T3 ANSP'!G15+'T3 MET'!G15+'T3 NSA'!G15</f>
        <v>0</v>
      </c>
      <c r="H15" s="1113">
        <f>'T3 ANSP'!H15+'T3 MET'!H15+'T3 NSA'!H15</f>
        <v>0</v>
      </c>
      <c r="I15" s="454">
        <f>'T3 ANSP'!I15+'T3 MET'!I15+'T3 NSA'!I15</f>
        <v>0</v>
      </c>
      <c r="J15" s="467">
        <f>'T3 ANSP'!J15+'T3 MET'!J15+'T3 NSA'!J15</f>
        <v>0</v>
      </c>
      <c r="L15" s="271"/>
    </row>
    <row r="16" spans="1:23" ht="12" customHeight="1">
      <c r="A16" s="1093">
        <v>2024</v>
      </c>
      <c r="B16" s="1093"/>
      <c r="C16" s="1122" t="s">
        <v>238</v>
      </c>
      <c r="D16" s="1123">
        <f>'T3 ANSP'!D16+'T3 MET'!D16+'T3 NSA'!D16</f>
        <v>0</v>
      </c>
      <c r="E16" s="1124">
        <f>'T3 ANSP'!E16+'T3 MET'!E16+'T3 NSA'!E16</f>
        <v>0</v>
      </c>
      <c r="F16" s="1125">
        <f>'T3 ANSP'!F16+'T3 MET'!F16+'T3 NSA'!F16</f>
        <v>0</v>
      </c>
      <c r="G16" s="1125">
        <f>'T3 ANSP'!G16+'T3 MET'!G16+'T3 NSA'!G16</f>
        <v>0</v>
      </c>
      <c r="H16" s="1125">
        <f>'T3 ANSP'!H16+'T3 MET'!H16+'T3 NSA'!H16</f>
        <v>0</v>
      </c>
      <c r="I16" s="471">
        <f>'T3 ANSP'!I16+'T3 MET'!I16+'T3 NSA'!I16</f>
        <v>0</v>
      </c>
      <c r="J16" s="472">
        <f>'T3 ANSP'!J16+'T3 MET'!J16+'T3 NSA'!J16</f>
        <v>0</v>
      </c>
      <c r="L16" s="271"/>
    </row>
    <row r="17" spans="1:12" ht="12" customHeight="1">
      <c r="A17" s="1093" t="s">
        <v>239</v>
      </c>
      <c r="B17" s="1093"/>
      <c r="C17" s="1126" t="s">
        <v>240</v>
      </c>
      <c r="D17" s="1127">
        <f>'T3 ANSP'!D17+'T3 MET'!D17+'T3 NSA'!D17</f>
        <v>-2692.9273465015322</v>
      </c>
      <c r="E17" s="1128">
        <f>'T3 ANSP'!E17+'T3 MET'!E17+'T3 NSA'!E17</f>
        <v>-2429.9298461347876</v>
      </c>
      <c r="F17" s="1129">
        <f>'T3 ANSP'!F17+'T3 MET'!F17+'T3 NSA'!F17</f>
        <v>-2826.1444100690346</v>
      </c>
      <c r="G17" s="1129">
        <f>'T3 ANSP'!G17+'T3 MET'!G17+'T3 NSA'!G17</f>
        <v>0</v>
      </c>
      <c r="H17" s="1129">
        <f>'T3 ANSP'!H17+'T3 MET'!H17+'T3 NSA'!H17</f>
        <v>212.59880029251494</v>
      </c>
      <c r="I17" s="476">
        <f>'T3 ANSP'!I17+'T3 MET'!I17+'T3 NSA'!I17</f>
        <v>2350.548109409775</v>
      </c>
      <c r="J17" s="473">
        <f>'T3 ANSP'!J17+'T3 MET'!J17+'T3 NSA'!J17</f>
        <v>0</v>
      </c>
      <c r="L17" s="271"/>
    </row>
    <row r="18" spans="1:12" ht="4.3499999999999996" customHeight="1">
      <c r="A18" s="1130"/>
      <c r="B18" s="1130"/>
      <c r="C18" s="1131"/>
      <c r="D18" s="1132"/>
      <c r="E18" s="1133"/>
      <c r="F18" s="1133"/>
      <c r="G18" s="1133"/>
      <c r="H18" s="1133"/>
      <c r="I18" s="478"/>
      <c r="J18" s="478"/>
      <c r="L18" s="271"/>
    </row>
    <row r="19" spans="1:12" ht="12.6" customHeight="1">
      <c r="A19" s="1093">
        <v>2017</v>
      </c>
      <c r="B19" s="1093"/>
      <c r="C19" s="1104" t="s">
        <v>241</v>
      </c>
      <c r="D19" s="1105">
        <f>'T3 ANSP'!D19+'T3 MET'!D19+'T3 NSA'!D19</f>
        <v>7488.2500319811543</v>
      </c>
      <c r="E19" s="1134">
        <f>'T3 ANSP'!E19+'T3 MET'!E19+'T3 NSA'!E19</f>
        <v>3744.1250159905771</v>
      </c>
      <c r="F19" s="1135">
        <f>'T3 ANSP'!F19+'T3 MET'!F19+'T3 NSA'!F19</f>
        <v>3744.1250159905771</v>
      </c>
      <c r="G19" s="1135">
        <f>'T3 ANSP'!G19+'T3 MET'!G19+'T3 NSA'!G19</f>
        <v>0</v>
      </c>
      <c r="H19" s="1135">
        <f>'T3 ANSP'!H19+'T3 MET'!H19+'T3 NSA'!H19</f>
        <v>0</v>
      </c>
      <c r="I19" s="481">
        <f>'T3 ANSP'!I19+'T3 MET'!I19+'T3 NSA'!I19</f>
        <v>0</v>
      </c>
      <c r="J19" s="482">
        <f>'T3 ANSP'!J19+'T3 MET'!J19+'T3 NSA'!J19</f>
        <v>0</v>
      </c>
      <c r="L19" s="271"/>
    </row>
    <row r="20" spans="1:12" ht="12" customHeight="1">
      <c r="A20" s="1093">
        <v>2018</v>
      </c>
      <c r="B20" s="1093"/>
      <c r="C20" s="1109" t="s">
        <v>242</v>
      </c>
      <c r="D20" s="1110">
        <f>'T3 ANSP'!D20+'T3 MET'!D20+'T3 NSA'!D20</f>
        <v>-2829.7930823864799</v>
      </c>
      <c r="E20" s="1136">
        <f>'T3 ANSP'!E20+'T3 MET'!E20+'T3 NSA'!E20</f>
        <v>-2829.7930823864799</v>
      </c>
      <c r="F20" s="1121">
        <f>'T3 ANSP'!F20+'T3 MET'!F20+'T3 NSA'!F20</f>
        <v>0</v>
      </c>
      <c r="G20" s="1121">
        <f>'T3 ANSP'!G20+'T3 MET'!G20+'T3 NSA'!G20</f>
        <v>0</v>
      </c>
      <c r="H20" s="1121">
        <f>'T3 ANSP'!H20+'T3 MET'!H20+'T3 NSA'!H20</f>
        <v>0</v>
      </c>
      <c r="I20" s="466">
        <f>'T3 ANSP'!I20+'T3 MET'!I20+'T3 NSA'!I20</f>
        <v>0</v>
      </c>
      <c r="J20" s="465">
        <f>'T3 ANSP'!J20+'T3 MET'!J20+'T3 NSA'!J20</f>
        <v>0</v>
      </c>
      <c r="L20" s="271"/>
    </row>
    <row r="21" spans="1:12" ht="12" customHeight="1">
      <c r="A21" s="1093">
        <v>2019</v>
      </c>
      <c r="B21" s="1093"/>
      <c r="C21" s="1109" t="s">
        <v>243</v>
      </c>
      <c r="D21" s="1123">
        <f>'T3 ANSP'!D21+'T3 MET'!D21+'T3 NSA'!D21</f>
        <v>-5152.4156109835076</v>
      </c>
      <c r="E21" s="1124">
        <f>'T3 ANSP'!E21+'T3 MET'!E21+'T3 NSA'!E21</f>
        <v>0</v>
      </c>
      <c r="F21" s="1137">
        <f>'T3 ANSP'!F21+'T3 MET'!F21+'T3 NSA'!F21</f>
        <v>-5152.4156109835076</v>
      </c>
      <c r="G21" s="1137">
        <f>'T3 ANSP'!G21+'T3 MET'!G21+'T3 NSA'!G21</f>
        <v>0</v>
      </c>
      <c r="H21" s="1137">
        <f>'T3 ANSP'!H21+'T3 MET'!H21+'T3 NSA'!H21</f>
        <v>0</v>
      </c>
      <c r="I21" s="485">
        <f>'T3 ANSP'!I21+'T3 MET'!I21+'T3 NSA'!I21</f>
        <v>0</v>
      </c>
      <c r="J21" s="468">
        <f>'T3 ANSP'!J21+'T3 MET'!J21+'T3 NSA'!J21</f>
        <v>0</v>
      </c>
      <c r="L21" s="271"/>
    </row>
    <row r="22" spans="1:12" ht="12" customHeight="1">
      <c r="A22" s="1093" t="s">
        <v>234</v>
      </c>
      <c r="B22" s="1093"/>
      <c r="C22" s="1114" t="s">
        <v>244</v>
      </c>
      <c r="D22" s="1115">
        <f>'T3 ANSP'!D22+'T3 MET'!D22+'T3 NSA'!D22</f>
        <v>-493.95866138883321</v>
      </c>
      <c r="E22" s="1138">
        <f>'T3 ANSP'!E22+'T3 MET'!E22+'T3 NSA'!E22</f>
        <v>914.33193360409723</v>
      </c>
      <c r="F22" s="1117">
        <f>'T3 ANSP'!F22+'T3 MET'!F22+'T3 NSA'!F22</f>
        <v>-1408.2905949929304</v>
      </c>
      <c r="G22" s="1117">
        <f>'T3 ANSP'!G22+'T3 MET'!G22+'T3 NSA'!G22</f>
        <v>0</v>
      </c>
      <c r="H22" s="1117">
        <f>'T3 ANSP'!H22+'T3 MET'!H22+'T3 NSA'!H22</f>
        <v>0</v>
      </c>
      <c r="I22" s="487">
        <f>'T3 ANSP'!I22+'T3 MET'!I22+'T3 NSA'!I22</f>
        <v>0</v>
      </c>
      <c r="J22" s="456">
        <f>'T3 ANSP'!J22+'T3 MET'!J22+'T3 NSA'!J22</f>
        <v>0</v>
      </c>
      <c r="L22" s="271"/>
    </row>
    <row r="23" spans="1:12" ht="12" customHeight="1">
      <c r="A23" s="1093" t="s">
        <v>518</v>
      </c>
      <c r="B23" s="1093"/>
      <c r="C23" s="1119"/>
      <c r="D23" s="1119"/>
      <c r="E23" s="1119"/>
      <c r="F23" s="1119"/>
      <c r="G23" s="1119"/>
      <c r="H23" s="1119"/>
      <c r="I23" s="614"/>
      <c r="J23" s="614"/>
      <c r="K23" s="288"/>
      <c r="L23" s="271"/>
    </row>
    <row r="24" spans="1:12" ht="12" customHeight="1">
      <c r="A24" s="1093" t="s">
        <v>519</v>
      </c>
      <c r="B24" s="1093"/>
      <c r="C24" s="1109" t="s">
        <v>520</v>
      </c>
      <c r="D24" s="1110">
        <f>'T3 ANSP'!D24+'T3 MET'!D24+'T3 NSA'!D24</f>
        <v>0</v>
      </c>
      <c r="E24" s="1111">
        <f>'T3 ANSP'!E24+'T3 MET'!E24+'T3 NSA'!E24</f>
        <v>0</v>
      </c>
      <c r="F24" s="1120">
        <f>'T3 ANSP'!F24+'T3 MET'!F24+'T3 NSA'!F24</f>
        <v>0</v>
      </c>
      <c r="G24" s="1113">
        <f>'T3 ANSP'!G24+'T3 MET'!G24+'T3 NSA'!G24</f>
        <v>0</v>
      </c>
      <c r="H24" s="1121">
        <f>'T3 ANSP'!H24+'T3 MET'!H24+'T3 NSA'!H24</f>
        <v>0</v>
      </c>
      <c r="I24" s="464">
        <f>'T3 ANSP'!I24+'T3 MET'!I24+'T3 NSA'!I24</f>
        <v>0</v>
      </c>
      <c r="J24" s="455">
        <f>'T3 ANSP'!J24+'T3 MET'!J24+'T3 NSA'!J24</f>
        <v>0</v>
      </c>
      <c r="L24" s="271"/>
    </row>
    <row r="25" spans="1:12" ht="12" customHeight="1">
      <c r="A25" s="1093">
        <v>2022</v>
      </c>
      <c r="B25" s="1093"/>
      <c r="C25" s="1109" t="s">
        <v>245</v>
      </c>
      <c r="D25" s="1110">
        <f>'T3 ANSP'!D25+'T3 MET'!D25+'T3 NSA'!D25</f>
        <v>11200.102663766145</v>
      </c>
      <c r="E25" s="1111">
        <f>'T3 ANSP'!E25+'T3 MET'!E25+'T3 NSA'!E25</f>
        <v>0</v>
      </c>
      <c r="F25" s="1120">
        <f>'T3 ANSP'!F25+'T3 MET'!F25+'T3 NSA'!F25</f>
        <v>0</v>
      </c>
      <c r="G25" s="1113">
        <f>'T3 ANSP'!G25+'T3 MET'!G25+'T3 NSA'!G25</f>
        <v>0</v>
      </c>
      <c r="H25" s="1113">
        <f>'T3 ANSP'!H25+'T3 MET'!H25+'T3 NSA'!H25</f>
        <v>0</v>
      </c>
      <c r="I25" s="466">
        <f>'T3 ANSP'!I25+'T3 MET'!I25+'T3 NSA'!I25</f>
        <v>11200.102663766145</v>
      </c>
      <c r="J25" s="455">
        <f>'T3 ANSP'!J25+'T3 MET'!J25+'T3 NSA'!J25</f>
        <v>0</v>
      </c>
      <c r="L25" s="271"/>
    </row>
    <row r="26" spans="1:12" ht="12" customHeight="1">
      <c r="A26" s="1093">
        <v>2023</v>
      </c>
      <c r="B26" s="1093"/>
      <c r="C26" s="1109" t="s">
        <v>246</v>
      </c>
      <c r="D26" s="1110">
        <f>'T3 ANSP'!D26+'T3 MET'!D26+'T3 NSA'!D26</f>
        <v>0</v>
      </c>
      <c r="E26" s="1111">
        <f>'T3 ANSP'!E26+'T3 MET'!E26+'T3 NSA'!E26</f>
        <v>0</v>
      </c>
      <c r="F26" s="1120">
        <f>'T3 ANSP'!F26+'T3 MET'!F26+'T3 NSA'!F26</f>
        <v>0</v>
      </c>
      <c r="G26" s="1113">
        <f>'T3 ANSP'!G26+'T3 MET'!G26+'T3 NSA'!G26</f>
        <v>0</v>
      </c>
      <c r="H26" s="1113">
        <f>'T3 ANSP'!H26+'T3 MET'!H26+'T3 NSA'!H26</f>
        <v>0</v>
      </c>
      <c r="I26" s="454">
        <f>'T3 ANSP'!I26+'T3 MET'!I26+'T3 NSA'!I26</f>
        <v>0</v>
      </c>
      <c r="J26" s="467">
        <f>'T3 ANSP'!J26+'T3 MET'!J26+'T3 NSA'!J26</f>
        <v>0</v>
      </c>
      <c r="L26" s="271"/>
    </row>
    <row r="27" spans="1:12" ht="12" customHeight="1">
      <c r="A27" s="1093">
        <v>2024</v>
      </c>
      <c r="B27" s="1093"/>
      <c r="C27" s="1122" t="s">
        <v>247</v>
      </c>
      <c r="D27" s="1123">
        <f>'T3 ANSP'!D27+'T3 MET'!D27+'T3 NSA'!D27</f>
        <v>0</v>
      </c>
      <c r="E27" s="1124">
        <f>'T3 ANSP'!E27+'T3 MET'!E27+'T3 NSA'!E27</f>
        <v>0</v>
      </c>
      <c r="F27" s="1125">
        <f>'T3 ANSP'!F27+'T3 MET'!F27+'T3 NSA'!F27</f>
        <v>0</v>
      </c>
      <c r="G27" s="1125">
        <f>'T3 ANSP'!G27+'T3 MET'!G27+'T3 NSA'!G27</f>
        <v>0</v>
      </c>
      <c r="H27" s="1125">
        <f>'T3 ANSP'!H27+'T3 MET'!H27+'T3 NSA'!H27</f>
        <v>0</v>
      </c>
      <c r="I27" s="471">
        <f>'T3 ANSP'!I27+'T3 MET'!I27+'T3 NSA'!I27</f>
        <v>0</v>
      </c>
      <c r="J27" s="472">
        <f>'T3 ANSP'!J27+'T3 MET'!J27+'T3 NSA'!J27</f>
        <v>0</v>
      </c>
      <c r="L27" s="271"/>
    </row>
    <row r="28" spans="1:12" ht="12" customHeight="1">
      <c r="A28" s="1093" t="s">
        <v>239</v>
      </c>
      <c r="B28" s="1093"/>
      <c r="C28" s="1126" t="s">
        <v>248</v>
      </c>
      <c r="D28" s="1127">
        <f>'T3 ANSP'!D28+'T3 MET'!D28+'T3 NSA'!D28</f>
        <v>10706.144002377312</v>
      </c>
      <c r="E28" s="1128">
        <f>'T3 ANSP'!E28+'T3 MET'!E28+'T3 NSA'!E28</f>
        <v>914.33193360409723</v>
      </c>
      <c r="F28" s="1129">
        <f>'T3 ANSP'!F28+'T3 MET'!F28+'T3 NSA'!F28</f>
        <v>-1408.2905949929304</v>
      </c>
      <c r="G28" s="1129">
        <f>'T3 ANSP'!G28+'T3 MET'!G28+'T3 NSA'!G28</f>
        <v>0</v>
      </c>
      <c r="H28" s="1129">
        <f>'T3 ANSP'!H28+'T3 MET'!H28+'T3 NSA'!H28</f>
        <v>0</v>
      </c>
      <c r="I28" s="476">
        <f>'T3 ANSP'!I28+'T3 MET'!I28+'T3 NSA'!I28</f>
        <v>11200.102663766145</v>
      </c>
      <c r="J28" s="473">
        <f>'T3 ANSP'!J28+'T3 MET'!J28+'T3 NSA'!J28</f>
        <v>0</v>
      </c>
      <c r="L28" s="271"/>
    </row>
    <row r="29" spans="1:12" ht="4.3499999999999996" customHeight="1">
      <c r="A29" s="1130"/>
      <c r="B29" s="1130"/>
      <c r="C29" s="1139"/>
      <c r="D29" s="1140"/>
      <c r="E29" s="1141"/>
      <c r="F29" s="1141"/>
      <c r="G29" s="1141"/>
      <c r="H29" s="1141"/>
      <c r="I29" s="488"/>
      <c r="J29" s="488"/>
      <c r="L29" s="271"/>
    </row>
    <row r="30" spans="1:12" ht="12" customHeight="1">
      <c r="A30" s="1093" t="s">
        <v>518</v>
      </c>
      <c r="B30" s="1093"/>
      <c r="C30" s="1119"/>
      <c r="D30" s="1119"/>
      <c r="E30" s="1119"/>
      <c r="F30" s="1119"/>
      <c r="G30" s="1119"/>
      <c r="H30" s="1119"/>
      <c r="I30" s="614"/>
      <c r="J30" s="614"/>
      <c r="K30" s="288"/>
      <c r="L30" s="271"/>
    </row>
    <row r="31" spans="1:12" ht="12" customHeight="1">
      <c r="A31" s="1093" t="s">
        <v>519</v>
      </c>
      <c r="B31" s="1093"/>
      <c r="C31" s="1109" t="s">
        <v>521</v>
      </c>
      <c r="D31" s="1110">
        <f>'T3 ANSP'!D31+'T3 MET'!D31+'T3 NSA'!D31</f>
        <v>-424.21329698629961</v>
      </c>
      <c r="E31" s="1111">
        <f>'T3 ANSP'!E31+'T3 MET'!E31+'T3 NSA'!E31</f>
        <v>0</v>
      </c>
      <c r="F31" s="1120">
        <f>'T3 ANSP'!F31+'T3 MET'!F31+'T3 NSA'!F31</f>
        <v>0</v>
      </c>
      <c r="G31" s="1113">
        <f>'T3 ANSP'!G31+'T3 MET'!G31+'T3 NSA'!G31</f>
        <v>0</v>
      </c>
      <c r="H31" s="1121">
        <f>'T3 ANSP'!H31+'T3 MET'!H31+'T3 NSA'!H31</f>
        <v>0</v>
      </c>
      <c r="I31" s="454">
        <f>'T3 ANSP'!I31+'T3 MET'!I31+'T3 NSA'!I31</f>
        <v>0</v>
      </c>
      <c r="J31" s="465">
        <f>'T3 ANSP'!J31+'T3 MET'!J31+'T3 NSA'!J31</f>
        <v>-424.21329698629961</v>
      </c>
      <c r="L31" s="271"/>
    </row>
    <row r="32" spans="1:12" ht="12" customHeight="1">
      <c r="A32" s="1093">
        <v>2022</v>
      </c>
      <c r="B32" s="1093"/>
      <c r="C32" s="1109" t="s">
        <v>249</v>
      </c>
      <c r="D32" s="1110">
        <f>'T3 ANSP'!D32+'T3 MET'!D32+'T3 NSA'!D32</f>
        <v>-1052.1678619864433</v>
      </c>
      <c r="E32" s="1111">
        <f>'T3 ANSP'!E32+'T3 MET'!E32+'T3 NSA'!E32</f>
        <v>0</v>
      </c>
      <c r="F32" s="1120">
        <f>'T3 ANSP'!F32+'T3 MET'!F32+'T3 NSA'!F32</f>
        <v>0</v>
      </c>
      <c r="G32" s="1113">
        <f>'T3 ANSP'!G32+'T3 MET'!G32+'T3 NSA'!G32</f>
        <v>0</v>
      </c>
      <c r="H32" s="1113">
        <f>'T3 ANSP'!H32+'T3 MET'!H32+'T3 NSA'!H32</f>
        <v>0</v>
      </c>
      <c r="I32" s="466">
        <f>'T3 ANSP'!I32+'T3 MET'!I32+'T3 NSA'!I32</f>
        <v>0</v>
      </c>
      <c r="J32" s="465">
        <f>'T3 ANSP'!J32+'T3 MET'!J32+'T3 NSA'!J32</f>
        <v>-1052.1678619864433</v>
      </c>
      <c r="L32" s="271"/>
    </row>
    <row r="33" spans="1:12" ht="12" customHeight="1">
      <c r="A33" s="1093">
        <v>2023</v>
      </c>
      <c r="B33" s="1093"/>
      <c r="C33" s="1109" t="s">
        <v>250</v>
      </c>
      <c r="D33" s="1110">
        <f>'T3 ANSP'!D33+'T3 MET'!D33+'T3 NSA'!D33</f>
        <v>0</v>
      </c>
      <c r="E33" s="1111">
        <f>'T3 ANSP'!E33+'T3 MET'!E33+'T3 NSA'!E33</f>
        <v>0</v>
      </c>
      <c r="F33" s="1120">
        <f>'T3 ANSP'!F33+'T3 MET'!F33+'T3 NSA'!F33</f>
        <v>0</v>
      </c>
      <c r="G33" s="1113">
        <f>'T3 ANSP'!G33+'T3 MET'!G33+'T3 NSA'!G33</f>
        <v>0</v>
      </c>
      <c r="H33" s="1113">
        <f>'T3 ANSP'!H33+'T3 MET'!H33+'T3 NSA'!H33</f>
        <v>0</v>
      </c>
      <c r="I33" s="454">
        <f>'T3 ANSP'!I33+'T3 MET'!I33+'T3 NSA'!I33</f>
        <v>0</v>
      </c>
      <c r="J33" s="465">
        <f>'T3 ANSP'!J33+'T3 MET'!J33+'T3 NSA'!J33</f>
        <v>0</v>
      </c>
      <c r="L33" s="271"/>
    </row>
    <row r="34" spans="1:12" ht="12" customHeight="1">
      <c r="A34" s="1093">
        <v>2024</v>
      </c>
      <c r="B34" s="1093"/>
      <c r="C34" s="1122" t="s">
        <v>251</v>
      </c>
      <c r="D34" s="1123">
        <f>'T3 ANSP'!D34+'T3 MET'!D34+'T3 NSA'!D34</f>
        <v>0</v>
      </c>
      <c r="E34" s="1124">
        <f>'T3 ANSP'!E34+'T3 MET'!E34+'T3 NSA'!E34</f>
        <v>0</v>
      </c>
      <c r="F34" s="1125">
        <f>'T3 ANSP'!F34+'T3 MET'!F34+'T3 NSA'!F34</f>
        <v>0</v>
      </c>
      <c r="G34" s="1125">
        <f>'T3 ANSP'!G34+'T3 MET'!G34+'T3 NSA'!G34</f>
        <v>0</v>
      </c>
      <c r="H34" s="1125">
        <f>'T3 ANSP'!H34+'T3 MET'!H34+'T3 NSA'!H34</f>
        <v>0</v>
      </c>
      <c r="I34" s="471">
        <f>'T3 ANSP'!I34+'T3 MET'!I34+'T3 NSA'!I34</f>
        <v>0</v>
      </c>
      <c r="J34" s="468">
        <f>'T3 ANSP'!J34+'T3 MET'!J34+'T3 NSA'!J34</f>
        <v>0</v>
      </c>
      <c r="L34" s="271"/>
    </row>
    <row r="35" spans="1:12" ht="12" customHeight="1">
      <c r="A35" s="1093" t="s">
        <v>239</v>
      </c>
      <c r="B35" s="1093"/>
      <c r="C35" s="1126" t="s">
        <v>252</v>
      </c>
      <c r="D35" s="1127">
        <f>'T3 ANSP'!D35+'T3 MET'!D35+'T3 NSA'!D35</f>
        <v>-1476.3811589727429</v>
      </c>
      <c r="E35" s="1142">
        <f>'T3 ANSP'!E35+'T3 MET'!E35+'T3 NSA'!E35</f>
        <v>0</v>
      </c>
      <c r="F35" s="1143">
        <f>'T3 ANSP'!F35+'T3 MET'!F35+'T3 NSA'!F35</f>
        <v>0</v>
      </c>
      <c r="G35" s="1143">
        <f>'T3 ANSP'!G35+'T3 MET'!G35+'T3 NSA'!G35</f>
        <v>0</v>
      </c>
      <c r="H35" s="1129">
        <f>'T3 ANSP'!H35+'T3 MET'!H35+'T3 NSA'!H35</f>
        <v>0</v>
      </c>
      <c r="I35" s="476">
        <f>'T3 ANSP'!I35+'T3 MET'!I35+'T3 NSA'!I35</f>
        <v>0</v>
      </c>
      <c r="J35" s="473">
        <f>'T3 ANSP'!J35+'T3 MET'!J35+'T3 NSA'!J35</f>
        <v>-1476.3811589727429</v>
      </c>
      <c r="L35" s="271"/>
    </row>
    <row r="36" spans="1:12" ht="4.3499999999999996" customHeight="1">
      <c r="A36" s="1130"/>
      <c r="B36" s="1130"/>
      <c r="C36" s="1139"/>
      <c r="D36" s="1140"/>
      <c r="E36" s="1141"/>
      <c r="F36" s="1141"/>
      <c r="G36" s="1141"/>
      <c r="H36" s="1141"/>
      <c r="I36" s="488"/>
      <c r="J36" s="488"/>
      <c r="L36" s="271"/>
    </row>
    <row r="37" spans="1:12" ht="12" customHeight="1">
      <c r="A37" s="1093" t="s">
        <v>518</v>
      </c>
      <c r="B37" s="1093"/>
      <c r="C37" s="1119"/>
      <c r="D37" s="1119"/>
      <c r="E37" s="1119"/>
      <c r="F37" s="1119"/>
      <c r="G37" s="1119"/>
      <c r="H37" s="1119"/>
      <c r="I37" s="614"/>
      <c r="J37" s="614"/>
      <c r="K37" s="288"/>
      <c r="L37" s="271"/>
    </row>
    <row r="38" spans="1:12" ht="12" customHeight="1">
      <c r="A38" s="1093" t="s">
        <v>519</v>
      </c>
      <c r="B38" s="1093"/>
      <c r="C38" s="1109" t="s">
        <v>522</v>
      </c>
      <c r="D38" s="1110">
        <f>'T3 ANSP'!D38+'T3 MET'!D38+'T3 NSA'!D38</f>
        <v>0</v>
      </c>
      <c r="E38" s="1111">
        <f>'T3 ANSP'!E38+'T3 MET'!E38+'T3 NSA'!E38</f>
        <v>0</v>
      </c>
      <c r="F38" s="1120">
        <f>'T3 ANSP'!F38+'T3 MET'!F38+'T3 NSA'!F38</f>
        <v>0</v>
      </c>
      <c r="G38" s="1113">
        <f>'T3 ANSP'!G38+'T3 MET'!G38+'T3 NSA'!G38</f>
        <v>0</v>
      </c>
      <c r="H38" s="1121">
        <f>'T3 ANSP'!H38+'T3 MET'!H38+'T3 NSA'!H38</f>
        <v>0</v>
      </c>
      <c r="I38" s="454">
        <f>'T3 ANSP'!I38+'T3 MET'!I38+'T3 NSA'!I38</f>
        <v>0</v>
      </c>
      <c r="J38" s="455">
        <f>'T3 ANSP'!J38+'T3 MET'!J38+'T3 NSA'!J38</f>
        <v>0</v>
      </c>
      <c r="L38" s="271"/>
    </row>
    <row r="39" spans="1:12" ht="12" customHeight="1">
      <c r="A39" s="1093">
        <v>2022</v>
      </c>
      <c r="B39" s="1093"/>
      <c r="C39" s="1109" t="s">
        <v>253</v>
      </c>
      <c r="D39" s="1110">
        <f>'T3 ANSP'!D39+'T3 MET'!D39+'T3 NSA'!D39</f>
        <v>0</v>
      </c>
      <c r="E39" s="1111">
        <f>'T3 ANSP'!E39+'T3 MET'!E39+'T3 NSA'!E39</f>
        <v>0</v>
      </c>
      <c r="F39" s="1120">
        <f>'T3 ANSP'!F39+'T3 MET'!F39+'T3 NSA'!F39</f>
        <v>0</v>
      </c>
      <c r="G39" s="1113">
        <f>'T3 ANSP'!G39+'T3 MET'!G39+'T3 NSA'!G39</f>
        <v>0</v>
      </c>
      <c r="H39" s="1113">
        <f>'T3 ANSP'!H39+'T3 MET'!H39+'T3 NSA'!H39</f>
        <v>0</v>
      </c>
      <c r="I39" s="466">
        <f>'T3 ANSP'!I39+'T3 MET'!I39+'T3 NSA'!I39</f>
        <v>0</v>
      </c>
      <c r="J39" s="455">
        <f>'T3 ANSP'!J39+'T3 MET'!J39+'T3 NSA'!J39</f>
        <v>0</v>
      </c>
      <c r="L39" s="271"/>
    </row>
    <row r="40" spans="1:12" ht="12" customHeight="1">
      <c r="A40" s="1093">
        <v>2023</v>
      </c>
      <c r="B40" s="1093"/>
      <c r="C40" s="1109" t="s">
        <v>254</v>
      </c>
      <c r="D40" s="1110">
        <f>'T3 ANSP'!D40+'T3 MET'!D40+'T3 NSA'!D40</f>
        <v>0</v>
      </c>
      <c r="E40" s="1111">
        <f>'T3 ANSP'!E40+'T3 MET'!E40+'T3 NSA'!E40</f>
        <v>0</v>
      </c>
      <c r="F40" s="1120">
        <f>'T3 ANSP'!F40+'T3 MET'!F40+'T3 NSA'!F40</f>
        <v>0</v>
      </c>
      <c r="G40" s="1113">
        <f>'T3 ANSP'!G40+'T3 MET'!G40+'T3 NSA'!G40</f>
        <v>0</v>
      </c>
      <c r="H40" s="1113">
        <f>'T3 ANSP'!H40+'T3 MET'!H40+'T3 NSA'!H40</f>
        <v>0</v>
      </c>
      <c r="I40" s="454">
        <f>'T3 ANSP'!I40+'T3 MET'!I40+'T3 NSA'!I40</f>
        <v>0</v>
      </c>
      <c r="J40" s="465">
        <f>'T3 ANSP'!J40+'T3 MET'!J40+'T3 NSA'!J40</f>
        <v>0</v>
      </c>
      <c r="L40" s="271"/>
    </row>
    <row r="41" spans="1:12" ht="12" customHeight="1">
      <c r="A41" s="1093">
        <v>2024</v>
      </c>
      <c r="B41" s="1093"/>
      <c r="C41" s="1122" t="s">
        <v>255</v>
      </c>
      <c r="D41" s="1110">
        <f>'T3 ANSP'!D41+'T3 MET'!D41+'T3 NSA'!D41</f>
        <v>0</v>
      </c>
      <c r="E41" s="1124">
        <f>'T3 ANSP'!E41+'T3 MET'!E41+'T3 NSA'!E41</f>
        <v>0</v>
      </c>
      <c r="F41" s="1125">
        <f>'T3 ANSP'!F41+'T3 MET'!F41+'T3 NSA'!F41</f>
        <v>0</v>
      </c>
      <c r="G41" s="1125">
        <f>'T3 ANSP'!G41+'T3 MET'!G41+'T3 NSA'!G41</f>
        <v>0</v>
      </c>
      <c r="H41" s="1125">
        <f>'T3 ANSP'!H41+'T3 MET'!H41+'T3 NSA'!H41</f>
        <v>0</v>
      </c>
      <c r="I41" s="471">
        <f>'T3 ANSP'!I41+'T3 MET'!I41+'T3 NSA'!I41</f>
        <v>0</v>
      </c>
      <c r="J41" s="468">
        <f>'T3 ANSP'!J41+'T3 MET'!J41+'T3 NSA'!J41</f>
        <v>0</v>
      </c>
      <c r="L41" s="271"/>
    </row>
    <row r="42" spans="1:12" ht="12" customHeight="1">
      <c r="A42" s="1093" t="s">
        <v>239</v>
      </c>
      <c r="B42" s="1093"/>
      <c r="C42" s="1126" t="s">
        <v>256</v>
      </c>
      <c r="D42" s="1127">
        <f>'T3 ANSP'!D42+'T3 MET'!D42+'T3 NSA'!D42</f>
        <v>0</v>
      </c>
      <c r="E42" s="1142">
        <f>'T3 ANSP'!E42+'T3 MET'!E42+'T3 NSA'!E42</f>
        <v>0</v>
      </c>
      <c r="F42" s="1143">
        <f>'T3 ANSP'!F42+'T3 MET'!F42+'T3 NSA'!F42</f>
        <v>0</v>
      </c>
      <c r="G42" s="1143">
        <f>'T3 ANSP'!G42+'T3 MET'!G42+'T3 NSA'!G42</f>
        <v>0</v>
      </c>
      <c r="H42" s="1129">
        <f>'T3 ANSP'!H42+'T3 MET'!H42+'T3 NSA'!H42</f>
        <v>0</v>
      </c>
      <c r="I42" s="476">
        <f>'T3 ANSP'!I42+'T3 MET'!I42+'T3 NSA'!I42</f>
        <v>0</v>
      </c>
      <c r="J42" s="473">
        <f>'T3 ANSP'!J42+'T3 MET'!J42+'T3 NSA'!J42</f>
        <v>0</v>
      </c>
      <c r="L42" s="271"/>
    </row>
    <row r="43" spans="1:12" ht="4.3499999999999996" customHeight="1">
      <c r="A43" s="1130"/>
      <c r="B43" s="1130"/>
      <c r="C43" s="1131"/>
      <c r="D43" s="1144"/>
      <c r="E43" s="1145"/>
      <c r="F43" s="1145"/>
      <c r="G43" s="1145"/>
      <c r="H43" s="1145"/>
      <c r="I43" s="495"/>
      <c r="J43" s="495"/>
      <c r="L43" s="271"/>
    </row>
    <row r="44" spans="1:12" ht="12" customHeight="1">
      <c r="A44" s="1093" t="s">
        <v>518</v>
      </c>
      <c r="B44" s="1093"/>
      <c r="C44" s="1146"/>
      <c r="D44" s="1146"/>
      <c r="E44" s="1146"/>
      <c r="F44" s="1146"/>
      <c r="G44" s="1146"/>
      <c r="H44" s="1146"/>
      <c r="I44" s="615"/>
      <c r="J44" s="615"/>
      <c r="K44" s="288"/>
      <c r="L44" s="271"/>
    </row>
    <row r="45" spans="1:12" ht="12" customHeight="1">
      <c r="A45" s="1093" t="s">
        <v>519</v>
      </c>
      <c r="B45" s="1093"/>
      <c r="C45" s="1104" t="s">
        <v>523</v>
      </c>
      <c r="D45" s="1147">
        <f>'T3 ANSP'!D45+'T3 MET'!D45+'T3 NSA'!D45</f>
        <v>-364.42299999999977</v>
      </c>
      <c r="E45" s="1148">
        <f>'T3 ANSP'!E45+'T3 MET'!E45+'T3 NSA'!E45</f>
        <v>0</v>
      </c>
      <c r="F45" s="1107">
        <f>'T3 ANSP'!F45+'T3 MET'!F45+'T3 NSA'!F45</f>
        <v>0</v>
      </c>
      <c r="G45" s="1108">
        <f>'T3 ANSP'!G45+'T3 MET'!G45+'T3 NSA'!G45</f>
        <v>0</v>
      </c>
      <c r="H45" s="1135">
        <f>'T3 ANSP'!H45+'T3 MET'!H45+'T3 NSA'!H45</f>
        <v>-364.42299999999977</v>
      </c>
      <c r="I45" s="449">
        <f>'T3 ANSP'!I45+'T3 MET'!I45+'T3 NSA'!I45</f>
        <v>0</v>
      </c>
      <c r="J45" s="450">
        <f>'T3 ANSP'!J45+'T3 MET'!J45+'T3 NSA'!J45</f>
        <v>0</v>
      </c>
      <c r="L45" s="271"/>
    </row>
    <row r="46" spans="1:12" ht="12" customHeight="1">
      <c r="A46" s="1093">
        <v>2022</v>
      </c>
      <c r="B46" s="1093"/>
      <c r="C46" s="1109" t="s">
        <v>257</v>
      </c>
      <c r="D46" s="1149">
        <f>'T3 ANSP'!D46+'T3 MET'!D46+'T3 NSA'!D46</f>
        <v>-58.494999999999891</v>
      </c>
      <c r="E46" s="1111">
        <f>'T3 ANSP'!E46+'T3 MET'!E46+'T3 NSA'!E46</f>
        <v>0</v>
      </c>
      <c r="F46" s="1120">
        <f>'T3 ANSP'!F46+'T3 MET'!F46+'T3 NSA'!F46</f>
        <v>0</v>
      </c>
      <c r="G46" s="1113">
        <f>'T3 ANSP'!G46+'T3 MET'!G46+'T3 NSA'!G46</f>
        <v>0</v>
      </c>
      <c r="H46" s="1113">
        <f>'T3 ANSP'!H46+'T3 MET'!H46+'T3 NSA'!H46</f>
        <v>0</v>
      </c>
      <c r="I46" s="466">
        <f>'T3 ANSP'!I46+'T3 MET'!I46+'T3 NSA'!I46</f>
        <v>-58.494999999999891</v>
      </c>
      <c r="J46" s="455">
        <f>'T3 ANSP'!J46+'T3 MET'!J46+'T3 NSA'!J46</f>
        <v>0</v>
      </c>
      <c r="L46" s="271"/>
    </row>
    <row r="47" spans="1:12" ht="12" customHeight="1">
      <c r="A47" s="1093">
        <v>2023</v>
      </c>
      <c r="B47" s="1093"/>
      <c r="C47" s="1109" t="s">
        <v>258</v>
      </c>
      <c r="D47" s="1149">
        <f>'T3 ANSP'!D47+'T3 MET'!D47+'T3 NSA'!D47</f>
        <v>0</v>
      </c>
      <c r="E47" s="1111">
        <f>'T3 ANSP'!E47+'T3 MET'!E47+'T3 NSA'!E47</f>
        <v>0</v>
      </c>
      <c r="F47" s="1120">
        <f>'T3 ANSP'!F47+'T3 MET'!F47+'T3 NSA'!F47</f>
        <v>0</v>
      </c>
      <c r="G47" s="1113">
        <f>'T3 ANSP'!G47+'T3 MET'!G47+'T3 NSA'!G47</f>
        <v>0</v>
      </c>
      <c r="H47" s="1113">
        <f>'T3 ANSP'!H47+'T3 MET'!H47+'T3 NSA'!H47</f>
        <v>0</v>
      </c>
      <c r="I47" s="454">
        <f>'T3 ANSP'!I47+'T3 MET'!I47+'T3 NSA'!I47</f>
        <v>0</v>
      </c>
      <c r="J47" s="465">
        <f>'T3 ANSP'!J47+'T3 MET'!J47+'T3 NSA'!J47</f>
        <v>0</v>
      </c>
      <c r="L47" s="271"/>
    </row>
    <row r="48" spans="1:12" ht="12" customHeight="1">
      <c r="A48" s="1093">
        <v>2024</v>
      </c>
      <c r="B48" s="1093"/>
      <c r="C48" s="1150" t="s">
        <v>259</v>
      </c>
      <c r="D48" s="1151">
        <f>'T3 ANSP'!D48+'T3 MET'!D48+'T3 NSA'!D48</f>
        <v>0</v>
      </c>
      <c r="E48" s="1124">
        <f>'T3 ANSP'!E48+'T3 MET'!E48+'T3 NSA'!E48</f>
        <v>0</v>
      </c>
      <c r="F48" s="1125">
        <f>'T3 ANSP'!F48+'T3 MET'!F48+'T3 NSA'!F48</f>
        <v>0</v>
      </c>
      <c r="G48" s="1125">
        <f>'T3 ANSP'!G48+'T3 MET'!G48+'T3 NSA'!G48</f>
        <v>0</v>
      </c>
      <c r="H48" s="1125">
        <f>'T3 ANSP'!H48+'T3 MET'!H48+'T3 NSA'!H48</f>
        <v>0</v>
      </c>
      <c r="I48" s="471">
        <f>'T3 ANSP'!I48+'T3 MET'!I48+'T3 NSA'!I48</f>
        <v>0</v>
      </c>
      <c r="J48" s="613">
        <f>'T3 ANSP'!J48+'T3 MET'!J48+'T3 NSA'!J48</f>
        <v>0</v>
      </c>
      <c r="L48" s="271"/>
    </row>
    <row r="49" spans="1:12" ht="12" customHeight="1">
      <c r="A49" s="1093" t="s">
        <v>239</v>
      </c>
      <c r="B49" s="1093"/>
      <c r="C49" s="1126" t="s">
        <v>260</v>
      </c>
      <c r="D49" s="1127">
        <f>'T3 ANSP'!D49+'T3 MET'!D49+'T3 NSA'!D49</f>
        <v>-422.91799999999967</v>
      </c>
      <c r="E49" s="1142">
        <f>'T3 ANSP'!E49+'T3 MET'!E49+'T3 NSA'!E49</f>
        <v>0</v>
      </c>
      <c r="F49" s="1143">
        <f>'T3 ANSP'!F49+'T3 MET'!F49+'T3 NSA'!F49</f>
        <v>0</v>
      </c>
      <c r="G49" s="1143">
        <f>'T3 ANSP'!G49+'T3 MET'!G49+'T3 NSA'!G49</f>
        <v>0</v>
      </c>
      <c r="H49" s="1129">
        <f>'T3 ANSP'!H49+'T3 MET'!H49+'T3 NSA'!H49</f>
        <v>-364.42299999999977</v>
      </c>
      <c r="I49" s="476">
        <f>'T3 ANSP'!I49+'T3 MET'!I49+'T3 NSA'!I49</f>
        <v>-58.494999999999891</v>
      </c>
      <c r="J49" s="473">
        <f>'T3 ANSP'!J49+'T3 MET'!J49+'T3 NSA'!J49</f>
        <v>0</v>
      </c>
      <c r="L49" s="271"/>
    </row>
    <row r="50" spans="1:12" ht="4.3499999999999996" customHeight="1">
      <c r="A50" s="1130"/>
      <c r="B50" s="1130"/>
      <c r="C50" s="1131"/>
      <c r="D50" s="1144"/>
      <c r="E50" s="1145"/>
      <c r="F50" s="1145"/>
      <c r="G50" s="1145"/>
      <c r="H50" s="1145"/>
      <c r="I50" s="495"/>
      <c r="J50" s="495"/>
      <c r="L50" s="271"/>
    </row>
    <row r="51" spans="1:12" ht="12" customHeight="1">
      <c r="A51" s="1093" t="s">
        <v>518</v>
      </c>
      <c r="B51" s="1093"/>
      <c r="C51" s="1146"/>
      <c r="D51" s="1146"/>
      <c r="E51" s="1146"/>
      <c r="F51" s="1146"/>
      <c r="G51" s="1146"/>
      <c r="H51" s="1146"/>
      <c r="I51" s="615"/>
      <c r="J51" s="615"/>
      <c r="K51" s="288"/>
      <c r="L51" s="271"/>
    </row>
    <row r="52" spans="1:12" ht="12" customHeight="1">
      <c r="A52" s="1093" t="s">
        <v>519</v>
      </c>
      <c r="B52" s="1093"/>
      <c r="C52" s="1104" t="s">
        <v>524</v>
      </c>
      <c r="D52" s="1105">
        <f>'T3 ANSP'!D52+'T3 MET'!D52+'T3 NSA'!D52</f>
        <v>-88.89753746786154</v>
      </c>
      <c r="E52" s="1148">
        <f>'T3 ANSP'!E52+'T3 MET'!E52+'T3 NSA'!E52</f>
        <v>0</v>
      </c>
      <c r="F52" s="1107">
        <f>'T3 ANSP'!F52+'T3 MET'!F52+'T3 NSA'!F52</f>
        <v>0</v>
      </c>
      <c r="G52" s="1108">
        <f>'T3 ANSP'!G52+'T3 MET'!G52+'T3 NSA'!G52</f>
        <v>0</v>
      </c>
      <c r="H52" s="1135">
        <f>'T3 ANSP'!H52+'T3 MET'!H52+'T3 NSA'!H52</f>
        <v>0</v>
      </c>
      <c r="I52" s="449">
        <f>'T3 ANSP'!I52+'T3 MET'!I52+'T3 NSA'!I52</f>
        <v>0</v>
      </c>
      <c r="J52" s="482">
        <f>'T3 ANSP'!J52+'T3 MET'!J52+'T3 NSA'!J52</f>
        <v>-88.89753746786154</v>
      </c>
      <c r="L52" s="271"/>
    </row>
    <row r="53" spans="1:12" ht="12" customHeight="1">
      <c r="A53" s="1093">
        <v>2022</v>
      </c>
      <c r="B53" s="1093"/>
      <c r="C53" s="1109" t="s">
        <v>261</v>
      </c>
      <c r="D53" s="1110">
        <f>'T3 ANSP'!D53+'T3 MET'!D53+'T3 NSA'!D53</f>
        <v>-10.937005926443579</v>
      </c>
      <c r="E53" s="1111">
        <f>'T3 ANSP'!E53+'T3 MET'!E53+'T3 NSA'!E53</f>
        <v>0</v>
      </c>
      <c r="F53" s="1120">
        <f>'T3 ANSP'!F53+'T3 MET'!F53+'T3 NSA'!F53</f>
        <v>0</v>
      </c>
      <c r="G53" s="1113">
        <f>'T3 ANSP'!G53+'T3 MET'!G53+'T3 NSA'!G53</f>
        <v>0</v>
      </c>
      <c r="H53" s="1113">
        <f>'T3 ANSP'!H53+'T3 MET'!H53+'T3 NSA'!H53</f>
        <v>0</v>
      </c>
      <c r="I53" s="466">
        <f>'T3 ANSP'!I53+'T3 MET'!I53+'T3 NSA'!I53</f>
        <v>0</v>
      </c>
      <c r="J53" s="465">
        <f>'T3 ANSP'!J53+'T3 MET'!J53+'T3 NSA'!J53</f>
        <v>-10.937005926443579</v>
      </c>
      <c r="L53" s="271"/>
    </row>
    <row r="54" spans="1:12" ht="12" customHeight="1">
      <c r="A54" s="1093">
        <v>2023</v>
      </c>
      <c r="B54" s="1093"/>
      <c r="C54" s="1109" t="s">
        <v>262</v>
      </c>
      <c r="D54" s="1110">
        <f>'T3 ANSP'!D54+'T3 MET'!D54+'T3 NSA'!D54</f>
        <v>0</v>
      </c>
      <c r="E54" s="1111">
        <f>'T3 ANSP'!E54+'T3 MET'!E54+'T3 NSA'!E54</f>
        <v>0</v>
      </c>
      <c r="F54" s="1120">
        <f>'T3 ANSP'!F54+'T3 MET'!F54+'T3 NSA'!F54</f>
        <v>0</v>
      </c>
      <c r="G54" s="1113">
        <f>'T3 ANSP'!G54+'T3 MET'!G54+'T3 NSA'!G54</f>
        <v>0</v>
      </c>
      <c r="H54" s="1113">
        <f>'T3 ANSP'!H54+'T3 MET'!H54+'T3 NSA'!H54</f>
        <v>0</v>
      </c>
      <c r="I54" s="454">
        <f>'T3 ANSP'!I54+'T3 MET'!I54+'T3 NSA'!I54</f>
        <v>0</v>
      </c>
      <c r="J54" s="465">
        <f>'T3 ANSP'!J54+'T3 MET'!J54+'T3 NSA'!J54</f>
        <v>0</v>
      </c>
      <c r="L54" s="271"/>
    </row>
    <row r="55" spans="1:12" ht="12" customHeight="1">
      <c r="A55" s="1093">
        <v>2024</v>
      </c>
      <c r="B55" s="1093"/>
      <c r="C55" s="1150" t="s">
        <v>263</v>
      </c>
      <c r="D55" s="1152">
        <f>'T3 ANSP'!D55+'T3 MET'!D55+'T3 NSA'!D55</f>
        <v>0</v>
      </c>
      <c r="E55" s="1124">
        <f>'T3 ANSP'!E55+'T3 MET'!E55+'T3 NSA'!E55</f>
        <v>0</v>
      </c>
      <c r="F55" s="1125">
        <f>'T3 ANSP'!F55+'T3 MET'!F55+'T3 NSA'!F55</f>
        <v>0</v>
      </c>
      <c r="G55" s="1125">
        <f>'T3 ANSP'!G55+'T3 MET'!G55+'T3 NSA'!G55</f>
        <v>0</v>
      </c>
      <c r="H55" s="1125">
        <f>'T3 ANSP'!H55+'T3 MET'!H55+'T3 NSA'!H55</f>
        <v>0</v>
      </c>
      <c r="I55" s="471">
        <f>'T3 ANSP'!I55+'T3 MET'!I55+'T3 NSA'!I55</f>
        <v>0</v>
      </c>
      <c r="J55" s="613">
        <f>'T3 ANSP'!J55+'T3 MET'!J55+'T3 NSA'!J55</f>
        <v>0</v>
      </c>
      <c r="L55" s="271"/>
    </row>
    <row r="56" spans="1:12" ht="12" customHeight="1">
      <c r="A56" s="1093" t="s">
        <v>239</v>
      </c>
      <c r="B56" s="1093"/>
      <c r="C56" s="1126" t="s">
        <v>264</v>
      </c>
      <c r="D56" s="1127">
        <f>'T3 ANSP'!D56+'T3 MET'!D56+'T3 NSA'!D56</f>
        <v>-99.834543394305115</v>
      </c>
      <c r="E56" s="1142">
        <f>'T3 ANSP'!E56+'T3 MET'!E56+'T3 NSA'!E56</f>
        <v>0</v>
      </c>
      <c r="F56" s="1143">
        <f>'T3 ANSP'!F56+'T3 MET'!F56+'T3 NSA'!F56</f>
        <v>0</v>
      </c>
      <c r="G56" s="1143">
        <f>'T3 ANSP'!G56+'T3 MET'!G56+'T3 NSA'!G56</f>
        <v>0</v>
      </c>
      <c r="H56" s="1129">
        <f>'T3 ANSP'!H56+'T3 MET'!H56+'T3 NSA'!H56</f>
        <v>0</v>
      </c>
      <c r="I56" s="476">
        <f>'T3 ANSP'!I56+'T3 MET'!I56+'T3 NSA'!I56</f>
        <v>0</v>
      </c>
      <c r="J56" s="473">
        <f>'T3 ANSP'!J56+'T3 MET'!J56+'T3 NSA'!J56</f>
        <v>-99.834543394305115</v>
      </c>
      <c r="L56" s="271"/>
    </row>
    <row r="57" spans="1:12" ht="4.3499999999999996" customHeight="1">
      <c r="A57" s="1130"/>
      <c r="B57" s="1130"/>
      <c r="C57" s="1131"/>
      <c r="D57" s="1144"/>
      <c r="E57" s="1145"/>
      <c r="F57" s="1145"/>
      <c r="G57" s="1145"/>
      <c r="H57" s="1145"/>
      <c r="I57" s="495"/>
      <c r="J57" s="495"/>
      <c r="L57" s="271"/>
    </row>
    <row r="58" spans="1:12" ht="12" customHeight="1">
      <c r="A58" s="1093" t="s">
        <v>518</v>
      </c>
      <c r="B58" s="1093"/>
      <c r="C58" s="1146"/>
      <c r="D58" s="1146"/>
      <c r="E58" s="1146"/>
      <c r="F58" s="1146"/>
      <c r="G58" s="1146"/>
      <c r="H58" s="1146"/>
      <c r="I58" s="615"/>
      <c r="J58" s="615"/>
      <c r="K58" s="288"/>
      <c r="L58" s="271"/>
    </row>
    <row r="59" spans="1:12" ht="12" customHeight="1">
      <c r="A59" s="1093" t="s">
        <v>519</v>
      </c>
      <c r="B59" s="1093"/>
      <c r="C59" s="1104" t="s">
        <v>525</v>
      </c>
      <c r="D59" s="1105">
        <f>'T3 ANSP'!D59+'T3 MET'!D59+'T3 NSA'!D59</f>
        <v>0</v>
      </c>
      <c r="E59" s="1148">
        <f>'T3 ANSP'!E59+'T3 MET'!E59+'T3 NSA'!E59</f>
        <v>0</v>
      </c>
      <c r="F59" s="1107">
        <f>'T3 ANSP'!F59+'T3 MET'!F59+'T3 NSA'!F59</f>
        <v>0</v>
      </c>
      <c r="G59" s="1108">
        <f>'T3 ANSP'!G59+'T3 MET'!G59+'T3 NSA'!G59</f>
        <v>0</v>
      </c>
      <c r="H59" s="1135">
        <f>'T3 ANSP'!H59+'T3 MET'!H59+'T3 NSA'!H59</f>
        <v>0</v>
      </c>
      <c r="I59" s="449">
        <f>'T3 ANSP'!I59+'T3 MET'!I59+'T3 NSA'!I59</f>
        <v>0</v>
      </c>
      <c r="J59" s="482">
        <f>'T3 ANSP'!J59+'T3 MET'!J59+'T3 NSA'!J59</f>
        <v>0</v>
      </c>
      <c r="L59" s="271"/>
    </row>
    <row r="60" spans="1:12" ht="12" customHeight="1">
      <c r="A60" s="1093">
        <v>2022</v>
      </c>
      <c r="B60" s="1093"/>
      <c r="C60" s="1109" t="s">
        <v>265</v>
      </c>
      <c r="D60" s="1110">
        <f>'T3 ANSP'!D60+'T3 MET'!D60+'T3 NSA'!D60</f>
        <v>0</v>
      </c>
      <c r="E60" s="1111">
        <f>'T3 ANSP'!E60+'T3 MET'!E60+'T3 NSA'!E60</f>
        <v>0</v>
      </c>
      <c r="F60" s="1120">
        <f>'T3 ANSP'!F60+'T3 MET'!F60+'T3 NSA'!F60</f>
        <v>0</v>
      </c>
      <c r="G60" s="1113">
        <f>'T3 ANSP'!G60+'T3 MET'!G60+'T3 NSA'!G60</f>
        <v>0</v>
      </c>
      <c r="H60" s="1113">
        <f>'T3 ANSP'!H60+'T3 MET'!H60+'T3 NSA'!H60</f>
        <v>0</v>
      </c>
      <c r="I60" s="466">
        <f>'T3 ANSP'!I60+'T3 MET'!I60+'T3 NSA'!I60</f>
        <v>0</v>
      </c>
      <c r="J60" s="465">
        <f>'T3 ANSP'!J60+'T3 MET'!J60+'T3 NSA'!J60</f>
        <v>0</v>
      </c>
      <c r="L60" s="271"/>
    </row>
    <row r="61" spans="1:12" ht="12" customHeight="1">
      <c r="A61" s="1093">
        <v>2023</v>
      </c>
      <c r="B61" s="1093"/>
      <c r="C61" s="1109" t="s">
        <v>266</v>
      </c>
      <c r="D61" s="1110">
        <f>'T3 ANSP'!D61+'T3 MET'!D61+'T3 NSA'!D61</f>
        <v>0</v>
      </c>
      <c r="E61" s="1111">
        <f>'T3 ANSP'!E61+'T3 MET'!E61+'T3 NSA'!E61</f>
        <v>0</v>
      </c>
      <c r="F61" s="1120">
        <f>'T3 ANSP'!F61+'T3 MET'!F61+'T3 NSA'!F61</f>
        <v>0</v>
      </c>
      <c r="G61" s="1113">
        <f>'T3 ANSP'!G61+'T3 MET'!G61+'T3 NSA'!G61</f>
        <v>0</v>
      </c>
      <c r="H61" s="1113">
        <f>'T3 ANSP'!H61+'T3 MET'!H61+'T3 NSA'!H61</f>
        <v>0</v>
      </c>
      <c r="I61" s="454">
        <f>'T3 ANSP'!I61+'T3 MET'!I61+'T3 NSA'!I61</f>
        <v>0</v>
      </c>
      <c r="J61" s="465">
        <f>'T3 ANSP'!J61+'T3 MET'!J61+'T3 NSA'!J61</f>
        <v>0</v>
      </c>
      <c r="L61" s="271"/>
    </row>
    <row r="62" spans="1:12" ht="12" customHeight="1">
      <c r="A62" s="1093">
        <v>2024</v>
      </c>
      <c r="B62" s="1093"/>
      <c r="C62" s="1150" t="s">
        <v>267</v>
      </c>
      <c r="D62" s="1152">
        <f>'T3 ANSP'!D62+'T3 MET'!D62+'T3 NSA'!D62</f>
        <v>0</v>
      </c>
      <c r="E62" s="1124">
        <f>'T3 ANSP'!E62+'T3 MET'!E62+'T3 NSA'!E62</f>
        <v>0</v>
      </c>
      <c r="F62" s="1125">
        <f>'T3 ANSP'!F62+'T3 MET'!F62+'T3 NSA'!F62</f>
        <v>0</v>
      </c>
      <c r="G62" s="1125">
        <f>'T3 ANSP'!G62+'T3 MET'!G62+'T3 NSA'!G62</f>
        <v>0</v>
      </c>
      <c r="H62" s="1125">
        <f>'T3 ANSP'!H62+'T3 MET'!H62+'T3 NSA'!H62</f>
        <v>0</v>
      </c>
      <c r="I62" s="471">
        <f>'T3 ANSP'!I62+'T3 MET'!I62+'T3 NSA'!I62</f>
        <v>0</v>
      </c>
      <c r="J62" s="613">
        <f>'T3 ANSP'!J62+'T3 MET'!J62+'T3 NSA'!J62</f>
        <v>0</v>
      </c>
      <c r="L62" s="271"/>
    </row>
    <row r="63" spans="1:12" ht="12" customHeight="1">
      <c r="A63" s="1093" t="s">
        <v>239</v>
      </c>
      <c r="B63" s="1093"/>
      <c r="C63" s="1126" t="s">
        <v>268</v>
      </c>
      <c r="D63" s="1127">
        <f>'T3 ANSP'!D63+'T3 MET'!D63+'T3 NSA'!D63</f>
        <v>0</v>
      </c>
      <c r="E63" s="1142">
        <f>'T3 ANSP'!E63+'T3 MET'!E63+'T3 NSA'!E63</f>
        <v>0</v>
      </c>
      <c r="F63" s="1143">
        <f>'T3 ANSP'!F63+'T3 MET'!F63+'T3 NSA'!F63</f>
        <v>0</v>
      </c>
      <c r="G63" s="1143">
        <f>'T3 ANSP'!G63+'T3 MET'!G63+'T3 NSA'!G63</f>
        <v>0</v>
      </c>
      <c r="H63" s="1129">
        <f>'T3 ANSP'!H63+'T3 MET'!H63+'T3 NSA'!H63</f>
        <v>0</v>
      </c>
      <c r="I63" s="476">
        <f>'T3 ANSP'!I63+'T3 MET'!I63+'T3 NSA'!I63</f>
        <v>0</v>
      </c>
      <c r="J63" s="473">
        <f>'T3 ANSP'!J63+'T3 MET'!J63+'T3 NSA'!J63</f>
        <v>0</v>
      </c>
      <c r="L63" s="271"/>
    </row>
    <row r="64" spans="1:12" ht="4.3499999999999996" customHeight="1">
      <c r="A64" s="1130"/>
      <c r="B64" s="1130"/>
      <c r="C64" s="1131"/>
      <c r="D64" s="1144"/>
      <c r="E64" s="1145"/>
      <c r="F64" s="1145"/>
      <c r="G64" s="1145"/>
      <c r="H64" s="1145"/>
      <c r="I64" s="495"/>
      <c r="J64" s="495"/>
      <c r="L64" s="271"/>
    </row>
    <row r="65" spans="1:12" ht="12" customHeight="1">
      <c r="A65" s="1093" t="s">
        <v>518</v>
      </c>
      <c r="B65" s="1093"/>
      <c r="C65" s="1146"/>
      <c r="D65" s="1146"/>
      <c r="E65" s="1146"/>
      <c r="F65" s="1146"/>
      <c r="G65" s="1146"/>
      <c r="H65" s="1146"/>
      <c r="I65" s="615"/>
      <c r="J65" s="615"/>
      <c r="K65" s="288"/>
      <c r="L65" s="271"/>
    </row>
    <row r="66" spans="1:12" ht="12" customHeight="1">
      <c r="A66" s="1093" t="s">
        <v>139</v>
      </c>
      <c r="B66" s="1093"/>
      <c r="C66" s="1104" t="s">
        <v>526</v>
      </c>
      <c r="D66" s="1105">
        <f>'T3 ANSP'!D66+'T3 MET'!D66+'T3 NSA'!D66</f>
        <v>0</v>
      </c>
      <c r="E66" s="1148">
        <f>'T3 ANSP'!E66+'T3 MET'!E66+'T3 NSA'!E66</f>
        <v>0</v>
      </c>
      <c r="F66" s="1107">
        <f>'T3 ANSP'!F66+'T3 MET'!F66+'T3 NSA'!F66</f>
        <v>0</v>
      </c>
      <c r="G66" s="1108">
        <f>'T3 ANSP'!G66+'T3 MET'!G66+'T3 NSA'!G66</f>
        <v>0</v>
      </c>
      <c r="H66" s="1135">
        <f>'T3 ANSP'!H66+'T3 MET'!H66+'T3 NSA'!H66</f>
        <v>0</v>
      </c>
      <c r="I66" s="449">
        <f>'T3 ANSP'!I66+'T3 MET'!I66+'T3 NSA'!I66</f>
        <v>0</v>
      </c>
      <c r="J66" s="482">
        <f>'T3 ANSP'!J66+'T3 MET'!J66+'T3 NSA'!J66</f>
        <v>0</v>
      </c>
      <c r="L66" s="271"/>
    </row>
    <row r="67" spans="1:12" ht="12" customHeight="1">
      <c r="A67" s="1093">
        <v>2022</v>
      </c>
      <c r="B67" s="1093"/>
      <c r="C67" s="1109" t="s">
        <v>269</v>
      </c>
      <c r="D67" s="1110">
        <f>'T3 ANSP'!D67+'T3 MET'!D67+'T3 NSA'!D67</f>
        <v>0</v>
      </c>
      <c r="E67" s="1111">
        <f>'T3 ANSP'!E67+'T3 MET'!E67+'T3 NSA'!E67</f>
        <v>0</v>
      </c>
      <c r="F67" s="1120">
        <f>'T3 ANSP'!F67+'T3 MET'!F67+'T3 NSA'!F67</f>
        <v>0</v>
      </c>
      <c r="G67" s="1113">
        <f>'T3 ANSP'!G67+'T3 MET'!G67+'T3 NSA'!G67</f>
        <v>0</v>
      </c>
      <c r="H67" s="1113">
        <f>'T3 ANSP'!H67+'T3 MET'!H67+'T3 NSA'!H67</f>
        <v>0</v>
      </c>
      <c r="I67" s="466">
        <f>'T3 ANSP'!I67+'T3 MET'!I67+'T3 NSA'!I67</f>
        <v>0</v>
      </c>
      <c r="J67" s="465">
        <f>'T3 ANSP'!J67+'T3 MET'!J67+'T3 NSA'!J67</f>
        <v>0</v>
      </c>
      <c r="L67" s="271"/>
    </row>
    <row r="68" spans="1:12" ht="12" customHeight="1">
      <c r="A68" s="1093" t="s">
        <v>140</v>
      </c>
      <c r="B68" s="1093"/>
      <c r="C68" s="1109" t="s">
        <v>270</v>
      </c>
      <c r="D68" s="1110">
        <f>'T3 ANSP'!D68+'T3 MET'!D68+'T3 NSA'!D68</f>
        <v>0</v>
      </c>
      <c r="E68" s="1111">
        <f>'T3 ANSP'!E68+'T3 MET'!E68+'T3 NSA'!E68</f>
        <v>0</v>
      </c>
      <c r="F68" s="1120">
        <f>'T3 ANSP'!F68+'T3 MET'!F68+'T3 NSA'!F68</f>
        <v>0</v>
      </c>
      <c r="G68" s="1113">
        <f>'T3 ANSP'!G68+'T3 MET'!G68+'T3 NSA'!G68</f>
        <v>0</v>
      </c>
      <c r="H68" s="1113">
        <f>'T3 ANSP'!H68+'T3 MET'!H68+'T3 NSA'!H68</f>
        <v>0</v>
      </c>
      <c r="I68" s="454">
        <f>'T3 ANSP'!I68+'T3 MET'!I68+'T3 NSA'!I68</f>
        <v>0</v>
      </c>
      <c r="J68" s="465">
        <f>'T3 ANSP'!J68+'T3 MET'!J68+'T3 NSA'!J68</f>
        <v>0</v>
      </c>
      <c r="L68" s="271"/>
    </row>
    <row r="69" spans="1:12" ht="12" customHeight="1">
      <c r="A69" s="1093">
        <v>2024</v>
      </c>
      <c r="B69" s="1093"/>
      <c r="C69" s="1150" t="s">
        <v>271</v>
      </c>
      <c r="D69" s="1152">
        <f>'T3 ANSP'!D69+'T3 MET'!D69+'T3 NSA'!D69</f>
        <v>0</v>
      </c>
      <c r="E69" s="1124">
        <f>'T3 ANSP'!E69+'T3 MET'!E69+'T3 NSA'!E69</f>
        <v>0</v>
      </c>
      <c r="F69" s="1125">
        <f>'T3 ANSP'!F69+'T3 MET'!F69+'T3 NSA'!F69</f>
        <v>0</v>
      </c>
      <c r="G69" s="1125">
        <f>'T3 ANSP'!G69+'T3 MET'!G69+'T3 NSA'!G69</f>
        <v>0</v>
      </c>
      <c r="H69" s="1125">
        <f>'T3 ANSP'!H69+'T3 MET'!H69+'T3 NSA'!H69</f>
        <v>0</v>
      </c>
      <c r="I69" s="471">
        <f>'T3 ANSP'!I69+'T3 MET'!I69+'T3 NSA'!I69</f>
        <v>0</v>
      </c>
      <c r="J69" s="613">
        <f>'T3 ANSP'!J69+'T3 MET'!J69+'T3 NSA'!J69</f>
        <v>0</v>
      </c>
      <c r="L69" s="271"/>
    </row>
    <row r="70" spans="1:12" ht="12" customHeight="1">
      <c r="A70" s="1093" t="s">
        <v>141</v>
      </c>
      <c r="B70" s="1093"/>
      <c r="C70" s="1126" t="s">
        <v>272</v>
      </c>
      <c r="D70" s="1127">
        <f>'T3 ANSP'!D70+'T3 MET'!D70+'T3 NSA'!D70</f>
        <v>0</v>
      </c>
      <c r="E70" s="1142">
        <f>'T3 ANSP'!E70+'T3 MET'!E70+'T3 NSA'!E70</f>
        <v>0</v>
      </c>
      <c r="F70" s="1143">
        <f>'T3 ANSP'!F70+'T3 MET'!F70+'T3 NSA'!F70</f>
        <v>0</v>
      </c>
      <c r="G70" s="1143">
        <f>'T3 ANSP'!G70+'T3 MET'!G70+'T3 NSA'!G70</f>
        <v>0</v>
      </c>
      <c r="H70" s="1129">
        <f>'T3 ANSP'!H70+'T3 MET'!H70+'T3 NSA'!H70</f>
        <v>0</v>
      </c>
      <c r="I70" s="476">
        <f>'T3 ANSP'!I70+'T3 MET'!I70+'T3 NSA'!I70</f>
        <v>0</v>
      </c>
      <c r="J70" s="473">
        <f>'T3 ANSP'!J70+'T3 MET'!J70+'T3 NSA'!J70</f>
        <v>0</v>
      </c>
      <c r="L70" s="271"/>
    </row>
    <row r="71" spans="1:12" ht="4.3499999999999996" customHeight="1">
      <c r="A71" s="1130"/>
      <c r="B71" s="1130"/>
      <c r="C71" s="1131"/>
      <c r="D71" s="1144"/>
      <c r="E71" s="1145"/>
      <c r="F71" s="1145"/>
      <c r="G71" s="1145"/>
      <c r="H71" s="1145"/>
      <c r="I71" s="495"/>
      <c r="J71" s="495"/>
      <c r="L71" s="271"/>
    </row>
    <row r="72" spans="1:12" ht="12" customHeight="1">
      <c r="A72" s="1093">
        <v>2017</v>
      </c>
      <c r="B72" s="1093"/>
      <c r="C72" s="1104" t="s">
        <v>273</v>
      </c>
      <c r="D72" s="1105">
        <f>'T3 ANSP'!D72+'T3 MET'!D72+'T3 NSA'!D72</f>
        <v>-262.66170722806919</v>
      </c>
      <c r="E72" s="1134">
        <f>'T3 ANSP'!E72+'T3 MET'!E72+'T3 NSA'!E72</f>
        <v>0</v>
      </c>
      <c r="F72" s="1135">
        <f>'T3 ANSP'!F72+'T3 MET'!F72+'T3 NSA'!F72</f>
        <v>0</v>
      </c>
      <c r="G72" s="1135">
        <f>'T3 ANSP'!G72+'T3 MET'!G72+'T3 NSA'!G72</f>
        <v>-262.66170722806919</v>
      </c>
      <c r="H72" s="1135">
        <f>'T3 ANSP'!H72+'T3 MET'!H72+'T3 NSA'!H72</f>
        <v>0</v>
      </c>
      <c r="I72" s="481">
        <f>'T3 ANSP'!I72+'T3 MET'!I72+'T3 NSA'!I72</f>
        <v>0</v>
      </c>
      <c r="J72" s="482">
        <f>'T3 ANSP'!J72+'T3 MET'!J72+'T3 NSA'!J72</f>
        <v>0</v>
      </c>
      <c r="L72" s="271"/>
    </row>
    <row r="73" spans="1:12" ht="12" customHeight="1">
      <c r="A73" s="1093">
        <v>2018</v>
      </c>
      <c r="B73" s="1093"/>
      <c r="C73" s="1109" t="s">
        <v>274</v>
      </c>
      <c r="D73" s="1110">
        <f>'T3 ANSP'!D73+'T3 MET'!D73+'T3 NSA'!D73</f>
        <v>-454.93224405906147</v>
      </c>
      <c r="E73" s="1136">
        <f>'T3 ANSP'!E73+'T3 MET'!E73+'T3 NSA'!E73</f>
        <v>0</v>
      </c>
      <c r="F73" s="1121">
        <f>'T3 ANSP'!F73+'T3 MET'!F73+'T3 NSA'!F73</f>
        <v>0</v>
      </c>
      <c r="G73" s="1121">
        <f>'T3 ANSP'!G73+'T3 MET'!G73+'T3 NSA'!G73</f>
        <v>-454.93224405906147</v>
      </c>
      <c r="H73" s="1121">
        <f>'T3 ANSP'!H73+'T3 MET'!H73+'T3 NSA'!H73</f>
        <v>0</v>
      </c>
      <c r="I73" s="466">
        <f>'T3 ANSP'!I73+'T3 MET'!I73+'T3 NSA'!I73</f>
        <v>0</v>
      </c>
      <c r="J73" s="465">
        <f>'T3 ANSP'!J73+'T3 MET'!J73+'T3 NSA'!J73</f>
        <v>0</v>
      </c>
      <c r="L73" s="271"/>
    </row>
    <row r="74" spans="1:12" ht="12" customHeight="1">
      <c r="A74" s="1093">
        <v>2019</v>
      </c>
      <c r="B74" s="1093"/>
      <c r="C74" s="1109" t="s">
        <v>275</v>
      </c>
      <c r="D74" s="1123">
        <f>'T3 ANSP'!D74+'T3 MET'!D74+'T3 NSA'!D74</f>
        <v>-815.23828552383577</v>
      </c>
      <c r="E74" s="1124">
        <f>'T3 ANSP'!E74+'T3 MET'!E74+'T3 NSA'!E74</f>
        <v>0</v>
      </c>
      <c r="F74" s="1137">
        <f>'T3 ANSP'!F74+'T3 MET'!F74+'T3 NSA'!F74</f>
        <v>0</v>
      </c>
      <c r="G74" s="1137">
        <f>'T3 ANSP'!G74+'T3 MET'!G74+'T3 NSA'!G74</f>
        <v>-815.23828552383577</v>
      </c>
      <c r="H74" s="1137">
        <f>'T3 ANSP'!H74+'T3 MET'!H74+'T3 NSA'!H74</f>
        <v>0</v>
      </c>
      <c r="I74" s="485">
        <f>'T3 ANSP'!I74+'T3 MET'!I74+'T3 NSA'!I74</f>
        <v>0</v>
      </c>
      <c r="J74" s="468">
        <f>'T3 ANSP'!J74+'T3 MET'!J74+'T3 NSA'!J74</f>
        <v>0</v>
      </c>
      <c r="L74" s="271"/>
    </row>
    <row r="75" spans="1:12" ht="12" customHeight="1">
      <c r="A75" s="1093" t="s">
        <v>239</v>
      </c>
      <c r="B75" s="1093"/>
      <c r="C75" s="1126" t="s">
        <v>276</v>
      </c>
      <c r="D75" s="1127">
        <f>'T3 ANSP'!D75+'T3 MET'!D75+'T3 NSA'!D75</f>
        <v>-1532.8322368109664</v>
      </c>
      <c r="E75" s="1128">
        <f>'T3 ANSP'!E75+'T3 MET'!E75+'T3 NSA'!E75</f>
        <v>0</v>
      </c>
      <c r="F75" s="1129">
        <f>'T3 ANSP'!F75+'T3 MET'!F75+'T3 NSA'!F75</f>
        <v>0</v>
      </c>
      <c r="G75" s="1129">
        <f>'T3 ANSP'!G75+'T3 MET'!G75+'T3 NSA'!G75</f>
        <v>-1532.8322368109664</v>
      </c>
      <c r="H75" s="1129">
        <f>'T3 ANSP'!H75+'T3 MET'!H75+'T3 NSA'!H75</f>
        <v>0</v>
      </c>
      <c r="I75" s="476">
        <f>'T3 ANSP'!I75+'T3 MET'!I75+'T3 NSA'!I75</f>
        <v>0</v>
      </c>
      <c r="J75" s="473">
        <f>'T3 ANSP'!J75+'T3 MET'!J75+'T3 NSA'!J75</f>
        <v>0</v>
      </c>
      <c r="L75" s="271"/>
    </row>
    <row r="76" spans="1:12" ht="4.3499999999999996" customHeight="1">
      <c r="A76" s="1130"/>
      <c r="B76" s="1130"/>
      <c r="C76" s="1131"/>
      <c r="D76" s="1144"/>
      <c r="E76" s="1145"/>
      <c r="F76" s="1145"/>
      <c r="G76" s="1145"/>
      <c r="H76" s="1145"/>
      <c r="I76" s="495"/>
      <c r="J76" s="495"/>
      <c r="L76" s="271"/>
    </row>
    <row r="77" spans="1:12" ht="12" customHeight="1">
      <c r="A77" s="1093">
        <v>2017</v>
      </c>
      <c r="B77" s="1093"/>
      <c r="C77" s="1104" t="s">
        <v>277</v>
      </c>
      <c r="D77" s="1105">
        <f>'T3 ANSP'!D77+'T3 MET'!D77+'T3 NSA'!D77</f>
        <v>0</v>
      </c>
      <c r="E77" s="1134">
        <f>'T3 ANSP'!E77+'T3 MET'!E77+'T3 NSA'!E77</f>
        <v>0</v>
      </c>
      <c r="F77" s="1135">
        <f>'T3 ANSP'!F77+'T3 MET'!F77+'T3 NSA'!F77</f>
        <v>0</v>
      </c>
      <c r="G77" s="1135">
        <f>'T3 ANSP'!G77+'T3 MET'!G77+'T3 NSA'!G77</f>
        <v>0</v>
      </c>
      <c r="H77" s="1135">
        <f>'T3 ANSP'!H77+'T3 MET'!H77+'T3 NSA'!H77</f>
        <v>0</v>
      </c>
      <c r="I77" s="481">
        <f>'T3 ANSP'!I77+'T3 MET'!I77+'T3 NSA'!I77</f>
        <v>0</v>
      </c>
      <c r="J77" s="482">
        <f>'T3 ANSP'!J77+'T3 MET'!J77+'T3 NSA'!J77</f>
        <v>0</v>
      </c>
      <c r="L77" s="271"/>
    </row>
    <row r="78" spans="1:12" ht="12" customHeight="1">
      <c r="A78" s="1093">
        <v>2018</v>
      </c>
      <c r="B78" s="1093"/>
      <c r="C78" s="1109" t="s">
        <v>278</v>
      </c>
      <c r="D78" s="1110">
        <f>'T3 ANSP'!D78+'T3 MET'!D78+'T3 NSA'!D78</f>
        <v>438.91824286937651</v>
      </c>
      <c r="E78" s="1136">
        <f>'T3 ANSP'!E78+'T3 MET'!E78+'T3 NSA'!E78</f>
        <v>438.91824286937651</v>
      </c>
      <c r="F78" s="1113">
        <f>'T3 ANSP'!F78+'T3 MET'!F78+'T3 NSA'!F78</f>
        <v>0</v>
      </c>
      <c r="G78" s="1113">
        <f>'T3 ANSP'!G78+'T3 MET'!G78+'T3 NSA'!G78</f>
        <v>0</v>
      </c>
      <c r="H78" s="1113">
        <f>'T3 ANSP'!H78+'T3 MET'!H78+'T3 NSA'!H78</f>
        <v>0</v>
      </c>
      <c r="I78" s="454">
        <f>'T3 ANSP'!I78+'T3 MET'!I78+'T3 NSA'!I78</f>
        <v>0</v>
      </c>
      <c r="J78" s="455">
        <f>'T3 ANSP'!J78+'T3 MET'!J78+'T3 NSA'!J78</f>
        <v>0</v>
      </c>
      <c r="L78" s="271"/>
    </row>
    <row r="79" spans="1:12" ht="12" customHeight="1">
      <c r="A79" s="1093">
        <v>2019</v>
      </c>
      <c r="B79" s="1093"/>
      <c r="C79" s="1109" t="s">
        <v>279</v>
      </c>
      <c r="D79" s="1123">
        <f>'T3 ANSP'!D79+'T3 MET'!D79+'T3 NSA'!D79</f>
        <v>430.6704806780225</v>
      </c>
      <c r="E79" s="1124">
        <f>'T3 ANSP'!E79+'T3 MET'!E79+'T3 NSA'!E79</f>
        <v>0</v>
      </c>
      <c r="F79" s="1137">
        <f>'T3 ANSP'!F79+'T3 MET'!F79+'T3 NSA'!F79</f>
        <v>430.6704806780225</v>
      </c>
      <c r="G79" s="1113">
        <f>'T3 ANSP'!G79+'T3 MET'!G79+'T3 NSA'!G79</f>
        <v>0</v>
      </c>
      <c r="H79" s="1113">
        <f>'T3 ANSP'!H79+'T3 MET'!H79+'T3 NSA'!H79</f>
        <v>0</v>
      </c>
      <c r="I79" s="454">
        <f>'T3 ANSP'!I79+'T3 MET'!I79+'T3 NSA'!I79</f>
        <v>0</v>
      </c>
      <c r="J79" s="455">
        <f>'T3 ANSP'!J79+'T3 MET'!J79+'T3 NSA'!J79</f>
        <v>0</v>
      </c>
      <c r="L79" s="271"/>
    </row>
    <row r="80" spans="1:12" ht="12" customHeight="1">
      <c r="A80" s="1093" t="s">
        <v>234</v>
      </c>
      <c r="B80" s="1093"/>
      <c r="C80" s="1114" t="s">
        <v>280</v>
      </c>
      <c r="D80" s="1115">
        <f>'T3 ANSP'!D80+'T3 MET'!D80+'T3 NSA'!D80</f>
        <v>869.58872354739901</v>
      </c>
      <c r="E80" s="1138">
        <f>'T3 ANSP'!E80+'T3 MET'!E80+'T3 NSA'!E80</f>
        <v>438.91824286937651</v>
      </c>
      <c r="F80" s="1117">
        <f>'T3 ANSP'!F80+'T3 MET'!F80+'T3 NSA'!F80</f>
        <v>430.6704806780225</v>
      </c>
      <c r="G80" s="1117">
        <f>'T3 ANSP'!G80+'T3 MET'!G80+'T3 NSA'!G80</f>
        <v>0</v>
      </c>
      <c r="H80" s="1117">
        <f>'T3 ANSP'!H80+'T3 MET'!H80+'T3 NSA'!H80</f>
        <v>0</v>
      </c>
      <c r="I80" s="487">
        <f>'T3 ANSP'!I80+'T3 MET'!I80+'T3 NSA'!I80</f>
        <v>0</v>
      </c>
      <c r="J80" s="456">
        <f>'T3 ANSP'!J80+'T3 MET'!J80+'T3 NSA'!J80</f>
        <v>0</v>
      </c>
      <c r="L80" s="271"/>
    </row>
    <row r="81" spans="1:12" ht="12" customHeight="1">
      <c r="A81" s="1093" t="s">
        <v>518</v>
      </c>
      <c r="B81" s="1093"/>
      <c r="C81" s="1119"/>
      <c r="D81" s="1119"/>
      <c r="E81" s="1119"/>
      <c r="F81" s="1119"/>
      <c r="G81" s="1119"/>
      <c r="H81" s="1119"/>
      <c r="I81" s="614"/>
      <c r="J81" s="614"/>
      <c r="K81" s="288"/>
      <c r="L81" s="271"/>
    </row>
    <row r="82" spans="1:12" ht="12" customHeight="1">
      <c r="A82" s="1093" t="s">
        <v>518</v>
      </c>
      <c r="B82" s="1093"/>
      <c r="C82" s="1119"/>
      <c r="D82" s="1119"/>
      <c r="E82" s="1119"/>
      <c r="F82" s="1119"/>
      <c r="G82" s="1119"/>
      <c r="H82" s="1119"/>
      <c r="I82" s="614"/>
      <c r="J82" s="614"/>
      <c r="K82" s="288"/>
      <c r="L82" s="271"/>
    </row>
    <row r="83" spans="1:12" ht="12" customHeight="1">
      <c r="A83" s="1093">
        <v>2022</v>
      </c>
      <c r="B83" s="1093"/>
      <c r="C83" s="1109" t="s">
        <v>281</v>
      </c>
      <c r="D83" s="530">
        <f>'T3 ANSP'!D83+'T3 MET'!D83+'T3 NSA'!D83</f>
        <v>0</v>
      </c>
      <c r="E83" s="498">
        <f>'T3 ANSP'!E83+'T3 MET'!E83+'T3 NSA'!E83</f>
        <v>0</v>
      </c>
      <c r="F83" s="453">
        <f>'T3 ANSP'!F83+'T3 MET'!F83+'T3 NSA'!F83</f>
        <v>0</v>
      </c>
      <c r="G83" s="453">
        <f>'T3 ANSP'!G83+'T3 MET'!G83+'T3 NSA'!G83</f>
        <v>0</v>
      </c>
      <c r="H83" s="1113">
        <f>'T3 ANSP'!H83+'T3 MET'!H83+'T3 NSA'!H83</f>
        <v>0</v>
      </c>
      <c r="I83" s="454">
        <f>'T3 ANSP'!I83+'T3 MET'!I83+'T3 NSA'!I83</f>
        <v>0</v>
      </c>
      <c r="J83" s="455">
        <f>'T3 ANSP'!J83+'T3 MET'!J83+'T3 NSA'!J83</f>
        <v>0</v>
      </c>
      <c r="L83" s="271"/>
    </row>
    <row r="84" spans="1:12" ht="12" customHeight="1">
      <c r="A84" s="1093">
        <v>2023</v>
      </c>
      <c r="B84" s="1093"/>
      <c r="C84" s="1109" t="s">
        <v>282</v>
      </c>
      <c r="D84" s="1110">
        <f>'T3 ANSP'!D84+'T3 MET'!D84+'T3 NSA'!D84</f>
        <v>0</v>
      </c>
      <c r="E84" s="1111">
        <f>'T3 ANSP'!E84+'T3 MET'!E84+'T3 NSA'!E84</f>
        <v>0</v>
      </c>
      <c r="F84" s="1120">
        <f>'T3 ANSP'!F84+'T3 MET'!F84+'T3 NSA'!F84</f>
        <v>0</v>
      </c>
      <c r="G84" s="1113">
        <f>'T3 ANSP'!G84+'T3 MET'!G84+'T3 NSA'!G84</f>
        <v>0</v>
      </c>
      <c r="H84" s="1113">
        <f>'T3 ANSP'!H84+'T3 MET'!H84+'T3 NSA'!H84</f>
        <v>0</v>
      </c>
      <c r="I84" s="454">
        <f>'T3 ANSP'!I84+'T3 MET'!I84+'T3 NSA'!I84</f>
        <v>0</v>
      </c>
      <c r="J84" s="465">
        <f>'T3 ANSP'!J84+'T3 MET'!J84+'T3 NSA'!J84</f>
        <v>0</v>
      </c>
      <c r="L84" s="271"/>
    </row>
    <row r="85" spans="1:12" ht="12" customHeight="1">
      <c r="A85" s="1093">
        <v>2024</v>
      </c>
      <c r="B85" s="1093"/>
      <c r="C85" s="1122" t="s">
        <v>283</v>
      </c>
      <c r="D85" s="1123">
        <f>'T3 ANSP'!D85+'T3 MET'!D85+'T3 NSA'!D85</f>
        <v>0</v>
      </c>
      <c r="E85" s="1124">
        <f>'T3 ANSP'!E85+'T3 MET'!E85+'T3 NSA'!E85</f>
        <v>0</v>
      </c>
      <c r="F85" s="1125">
        <f>'T3 ANSP'!F85+'T3 MET'!F85+'T3 NSA'!F85</f>
        <v>0</v>
      </c>
      <c r="G85" s="1125">
        <f>'T3 ANSP'!G85+'T3 MET'!G85+'T3 NSA'!G85</f>
        <v>0</v>
      </c>
      <c r="H85" s="1125">
        <f>'T3 ANSP'!H85+'T3 MET'!H85+'T3 NSA'!H85</f>
        <v>0</v>
      </c>
      <c r="I85" s="471">
        <f>'T3 ANSP'!I85+'T3 MET'!I85+'T3 NSA'!I85</f>
        <v>0</v>
      </c>
      <c r="J85" s="468">
        <f>'T3 ANSP'!J85+'T3 MET'!J85+'T3 NSA'!J85</f>
        <v>0</v>
      </c>
      <c r="L85" s="271"/>
    </row>
    <row r="86" spans="1:12" ht="12" customHeight="1">
      <c r="A86" s="1093" t="s">
        <v>239</v>
      </c>
      <c r="B86" s="1093"/>
      <c r="C86" s="1126" t="s">
        <v>284</v>
      </c>
      <c r="D86" s="1127">
        <f>'T3 ANSP'!D86+'T3 MET'!D86+'T3 NSA'!D86</f>
        <v>869.58872354739901</v>
      </c>
      <c r="E86" s="1128">
        <f>'T3 ANSP'!E86+'T3 MET'!E86+'T3 NSA'!E86</f>
        <v>438.91824286937651</v>
      </c>
      <c r="F86" s="1129">
        <f>'T3 ANSP'!F86+'T3 MET'!F86+'T3 NSA'!F86</f>
        <v>430.6704806780225</v>
      </c>
      <c r="G86" s="1129">
        <f>'T3 ANSP'!G86+'T3 MET'!G86+'T3 NSA'!G86</f>
        <v>0</v>
      </c>
      <c r="H86" s="1129">
        <f>'T3 ANSP'!H86+'T3 MET'!H86+'T3 NSA'!H86</f>
        <v>0</v>
      </c>
      <c r="I86" s="476">
        <f>'T3 ANSP'!I86+'T3 MET'!I86+'T3 NSA'!I86</f>
        <v>0</v>
      </c>
      <c r="J86" s="473">
        <f>'T3 ANSP'!J86+'T3 MET'!J86+'T3 NSA'!J86</f>
        <v>0</v>
      </c>
      <c r="L86" s="271"/>
    </row>
    <row r="87" spans="1:12" ht="4.3499999999999996" customHeight="1">
      <c r="A87" s="1130"/>
      <c r="B87" s="1130"/>
      <c r="C87" s="1131"/>
      <c r="D87" s="1144"/>
      <c r="E87" s="1144"/>
      <c r="F87" s="1144"/>
      <c r="G87" s="1144"/>
      <c r="H87" s="1144"/>
      <c r="I87" s="496"/>
      <c r="J87" s="494"/>
      <c r="L87" s="271"/>
    </row>
    <row r="88" spans="1:12" ht="12" customHeight="1">
      <c r="A88" s="1093">
        <v>2017</v>
      </c>
      <c r="B88" s="1093"/>
      <c r="C88" s="1104" t="s">
        <v>285</v>
      </c>
      <c r="D88" s="1105">
        <f>'T3 ANSP'!D88+'T3 MET'!D88+'T3 NSA'!D88</f>
        <v>0</v>
      </c>
      <c r="E88" s="1134">
        <f>'T3 ANSP'!E88+'T3 MET'!E88+'T3 NSA'!E88</f>
        <v>0</v>
      </c>
      <c r="F88" s="1135">
        <f>'T3 ANSP'!F88+'T3 MET'!F88+'T3 NSA'!F88</f>
        <v>0</v>
      </c>
      <c r="G88" s="1135">
        <f>'T3 ANSP'!G88+'T3 MET'!G88+'T3 NSA'!G88</f>
        <v>0</v>
      </c>
      <c r="H88" s="1135">
        <f>'T3 ANSP'!H88+'T3 MET'!H88+'T3 NSA'!H88</f>
        <v>0</v>
      </c>
      <c r="I88" s="481">
        <f>'T3 ANSP'!I88+'T3 MET'!I88+'T3 NSA'!I88</f>
        <v>0</v>
      </c>
      <c r="J88" s="450">
        <f>'T3 ANSP'!J88+'T3 MET'!J88+'T3 NSA'!J88</f>
        <v>0</v>
      </c>
      <c r="L88" s="271"/>
    </row>
    <row r="89" spans="1:12" ht="12" customHeight="1">
      <c r="A89" s="1093">
        <v>2018</v>
      </c>
      <c r="B89" s="1093"/>
      <c r="C89" s="1109" t="s">
        <v>286</v>
      </c>
      <c r="D89" s="1110">
        <f>'T3 ANSP'!D89+'T3 MET'!D89+'T3 NSA'!D89</f>
        <v>0</v>
      </c>
      <c r="E89" s="1136">
        <f>'T3 ANSP'!E89+'T3 MET'!E89+'T3 NSA'!E89</f>
        <v>0</v>
      </c>
      <c r="F89" s="1121">
        <f>'T3 ANSP'!F89+'T3 MET'!F89+'T3 NSA'!F89</f>
        <v>0</v>
      </c>
      <c r="G89" s="1121">
        <f>'T3 ANSP'!G89+'T3 MET'!G89+'T3 NSA'!G89</f>
        <v>0</v>
      </c>
      <c r="H89" s="1121">
        <f>'T3 ANSP'!H89+'T3 MET'!H89+'T3 NSA'!H89</f>
        <v>0</v>
      </c>
      <c r="I89" s="466">
        <f>'T3 ANSP'!I89+'T3 MET'!I89+'T3 NSA'!I89</f>
        <v>0</v>
      </c>
      <c r="J89" s="455">
        <f>'T3 ANSP'!J89+'T3 MET'!J89+'T3 NSA'!J89</f>
        <v>0</v>
      </c>
      <c r="L89" s="271"/>
    </row>
    <row r="90" spans="1:12" ht="12" customHeight="1">
      <c r="A90" s="1093">
        <v>2019</v>
      </c>
      <c r="B90" s="1093"/>
      <c r="C90" s="1109" t="s">
        <v>287</v>
      </c>
      <c r="D90" s="1123">
        <f>'T3 ANSP'!D90+'T3 MET'!D90+'T3 NSA'!D90</f>
        <v>0</v>
      </c>
      <c r="E90" s="1124">
        <f>'T3 ANSP'!E90+'T3 MET'!E90+'T3 NSA'!E90</f>
        <v>0</v>
      </c>
      <c r="F90" s="1137">
        <f>'T3 ANSP'!F90+'T3 MET'!F90+'T3 NSA'!F90</f>
        <v>0</v>
      </c>
      <c r="G90" s="1137">
        <f>'T3 ANSP'!G90+'T3 MET'!G90+'T3 NSA'!G90</f>
        <v>0</v>
      </c>
      <c r="H90" s="1137">
        <f>'T3 ANSP'!H90+'T3 MET'!H90+'T3 NSA'!H90</f>
        <v>0</v>
      </c>
      <c r="I90" s="485">
        <f>'T3 ANSP'!I90+'T3 MET'!I90+'T3 NSA'!I90</f>
        <v>0</v>
      </c>
      <c r="J90" s="455">
        <f>'T3 ANSP'!J90+'T3 MET'!J90+'T3 NSA'!J90</f>
        <v>0</v>
      </c>
      <c r="L90" s="271"/>
    </row>
    <row r="91" spans="1:12" ht="12" customHeight="1">
      <c r="A91" s="1093" t="s">
        <v>234</v>
      </c>
      <c r="B91" s="1093"/>
      <c r="C91" s="1114" t="s">
        <v>288</v>
      </c>
      <c r="D91" s="1115">
        <f>'T3 ANSP'!D91+'T3 MET'!D91+'T3 NSA'!D91</f>
        <v>0</v>
      </c>
      <c r="E91" s="1138">
        <f>'T3 ANSP'!E91+'T3 MET'!E91+'T3 NSA'!E91</f>
        <v>0</v>
      </c>
      <c r="F91" s="1117">
        <f>'T3 ANSP'!F91+'T3 MET'!F91+'T3 NSA'!F91</f>
        <v>0</v>
      </c>
      <c r="G91" s="1117">
        <f>'T3 ANSP'!G91+'T3 MET'!G91+'T3 NSA'!G91</f>
        <v>0</v>
      </c>
      <c r="H91" s="1117">
        <f>'T3 ANSP'!H91+'T3 MET'!H91+'T3 NSA'!H91</f>
        <v>0</v>
      </c>
      <c r="I91" s="487">
        <f>'T3 ANSP'!I91+'T3 MET'!I91+'T3 NSA'!I91</f>
        <v>0</v>
      </c>
      <c r="J91" s="456">
        <f>'T3 ANSP'!J91+'T3 MET'!J91+'T3 NSA'!J91</f>
        <v>0</v>
      </c>
      <c r="L91" s="271"/>
    </row>
    <row r="92" spans="1:12" ht="12" customHeight="1">
      <c r="A92" s="1093" t="s">
        <v>518</v>
      </c>
      <c r="B92" s="1093"/>
      <c r="C92" s="1119"/>
      <c r="D92" s="1119"/>
      <c r="E92" s="1119"/>
      <c r="F92" s="1119"/>
      <c r="G92" s="1119"/>
      <c r="H92" s="1119"/>
      <c r="I92" s="614"/>
      <c r="J92" s="614"/>
      <c r="K92" s="288"/>
      <c r="L92" s="271"/>
    </row>
    <row r="93" spans="1:12" ht="12" customHeight="1">
      <c r="A93" s="1093" t="s">
        <v>519</v>
      </c>
      <c r="B93" s="1093"/>
      <c r="C93" s="1109" t="s">
        <v>535</v>
      </c>
      <c r="D93" s="1110">
        <f>'T3 ANSP'!D93+'T3 MET'!D93+'T3 NSA'!D93</f>
        <v>0</v>
      </c>
      <c r="E93" s="1111">
        <f>'T3 ANSP'!E93+'T3 MET'!E93+'T3 NSA'!E93</f>
        <v>0</v>
      </c>
      <c r="F93" s="1120">
        <f>'T3 ANSP'!F93+'T3 MET'!F93+'T3 NSA'!F93</f>
        <v>0</v>
      </c>
      <c r="G93" s="1113">
        <f>'T3 ANSP'!G93+'T3 MET'!G93+'T3 NSA'!G93</f>
        <v>0</v>
      </c>
      <c r="H93" s="1121">
        <f>'T3 ANSP'!H93+'T3 MET'!H93+'T3 NSA'!H93</f>
        <v>0</v>
      </c>
      <c r="I93" s="454">
        <f>'T3 ANSP'!I93+'T3 MET'!I93+'T3 NSA'!I93</f>
        <v>0</v>
      </c>
      <c r="J93" s="455">
        <f>'T3 ANSP'!J93+'T3 MET'!J93+'T3 NSA'!J93</f>
        <v>0</v>
      </c>
      <c r="L93" s="271"/>
    </row>
    <row r="94" spans="1:12" ht="12" customHeight="1">
      <c r="A94" s="1093">
        <v>2022</v>
      </c>
      <c r="B94" s="1093"/>
      <c r="C94" s="1109" t="s">
        <v>289</v>
      </c>
      <c r="D94" s="1110">
        <f>'T3 ANSP'!D94+'T3 MET'!D94+'T3 NSA'!D94</f>
        <v>0</v>
      </c>
      <c r="E94" s="1111">
        <f>'T3 ANSP'!E94+'T3 MET'!E94+'T3 NSA'!E94</f>
        <v>0</v>
      </c>
      <c r="F94" s="1120">
        <f>'T3 ANSP'!F94+'T3 MET'!F94+'T3 NSA'!F94</f>
        <v>0</v>
      </c>
      <c r="G94" s="1113">
        <f>'T3 ANSP'!G94+'T3 MET'!G94+'T3 NSA'!G94</f>
        <v>0</v>
      </c>
      <c r="H94" s="1113">
        <f>'T3 ANSP'!H94+'T3 MET'!H94+'T3 NSA'!H94</f>
        <v>0</v>
      </c>
      <c r="I94" s="466">
        <f>'T3 ANSP'!I94+'T3 MET'!I94+'T3 NSA'!I94</f>
        <v>0</v>
      </c>
      <c r="J94" s="455">
        <f>'T3 ANSP'!J94+'T3 MET'!J94+'T3 NSA'!J94</f>
        <v>0</v>
      </c>
      <c r="L94" s="271"/>
    </row>
    <row r="95" spans="1:12" ht="12" customHeight="1">
      <c r="A95" s="1093">
        <v>2023</v>
      </c>
      <c r="B95" s="1093"/>
      <c r="C95" s="1109" t="s">
        <v>290</v>
      </c>
      <c r="D95" s="1110">
        <f>'T3 ANSP'!D95+'T3 MET'!D95+'T3 NSA'!D95</f>
        <v>0</v>
      </c>
      <c r="E95" s="1111">
        <f>'T3 ANSP'!E95+'T3 MET'!E95+'T3 NSA'!E95</f>
        <v>0</v>
      </c>
      <c r="F95" s="1120">
        <f>'T3 ANSP'!F95+'T3 MET'!F95+'T3 NSA'!F95</f>
        <v>0</v>
      </c>
      <c r="G95" s="1113">
        <f>'T3 ANSP'!G95+'T3 MET'!G95+'T3 NSA'!G95</f>
        <v>0</v>
      </c>
      <c r="H95" s="1113">
        <f>'T3 ANSP'!H95+'T3 MET'!H95+'T3 NSA'!H95</f>
        <v>0</v>
      </c>
      <c r="I95" s="454">
        <f>'T3 ANSP'!I95+'T3 MET'!I95+'T3 NSA'!I95</f>
        <v>0</v>
      </c>
      <c r="J95" s="465">
        <f>'T3 ANSP'!J95+'T3 MET'!J95+'T3 NSA'!J95</f>
        <v>0</v>
      </c>
      <c r="L95" s="271"/>
    </row>
    <row r="96" spans="1:12" ht="12" customHeight="1">
      <c r="A96" s="1093">
        <v>2024</v>
      </c>
      <c r="B96" s="1093"/>
      <c r="C96" s="1122" t="s">
        <v>291</v>
      </c>
      <c r="D96" s="1123">
        <f>'T3 ANSP'!D96+'T3 MET'!D96+'T3 NSA'!D96</f>
        <v>0</v>
      </c>
      <c r="E96" s="1124">
        <f>'T3 ANSP'!E96+'T3 MET'!E96+'T3 NSA'!E96</f>
        <v>0</v>
      </c>
      <c r="F96" s="1125">
        <f>'T3 ANSP'!F96+'T3 MET'!F96+'T3 NSA'!F96</f>
        <v>0</v>
      </c>
      <c r="G96" s="1125">
        <f>'T3 ANSP'!G96+'T3 MET'!G96+'T3 NSA'!G96</f>
        <v>0</v>
      </c>
      <c r="H96" s="1125">
        <f>'T3 ANSP'!H96+'T3 MET'!H96+'T3 NSA'!H96</f>
        <v>0</v>
      </c>
      <c r="I96" s="471">
        <f>'T3 ANSP'!I96+'T3 MET'!I96+'T3 NSA'!I96</f>
        <v>0</v>
      </c>
      <c r="J96" s="468">
        <f>'T3 ANSP'!J96+'T3 MET'!J96+'T3 NSA'!J96</f>
        <v>0</v>
      </c>
      <c r="L96" s="271"/>
    </row>
    <row r="97" spans="1:12" ht="12" customHeight="1">
      <c r="A97" s="1093" t="s">
        <v>239</v>
      </c>
      <c r="B97" s="1093"/>
      <c r="C97" s="1126" t="s">
        <v>292</v>
      </c>
      <c r="D97" s="1127">
        <f>'T3 ANSP'!D97+'T3 MET'!D97+'T3 NSA'!D97</f>
        <v>0</v>
      </c>
      <c r="E97" s="1128">
        <f>'T3 ANSP'!E97+'T3 MET'!E97+'T3 NSA'!E97</f>
        <v>0</v>
      </c>
      <c r="F97" s="1129">
        <f>'T3 ANSP'!F97+'T3 MET'!F97+'T3 NSA'!F97</f>
        <v>0</v>
      </c>
      <c r="G97" s="1129">
        <f>'T3 ANSP'!G97+'T3 MET'!G97+'T3 NSA'!G97</f>
        <v>0</v>
      </c>
      <c r="H97" s="1129">
        <f>'T3 ANSP'!H97+'T3 MET'!H97+'T3 NSA'!H97</f>
        <v>0</v>
      </c>
      <c r="I97" s="476">
        <f>'T3 ANSP'!I97+'T3 MET'!I97+'T3 NSA'!I97</f>
        <v>0</v>
      </c>
      <c r="J97" s="473">
        <f>'T3 ANSP'!J97+'T3 MET'!J97+'T3 NSA'!J97</f>
        <v>0</v>
      </c>
      <c r="L97" s="271"/>
    </row>
    <row r="98" spans="1:12" ht="4.3499999999999996" customHeight="1">
      <c r="A98" s="1130"/>
      <c r="B98" s="1130"/>
      <c r="C98" s="1131"/>
      <c r="D98" s="1144"/>
      <c r="E98" s="1145"/>
      <c r="F98" s="1145"/>
      <c r="G98" s="1145"/>
      <c r="H98" s="1145"/>
      <c r="I98" s="495"/>
      <c r="J98" s="495"/>
      <c r="L98" s="271"/>
    </row>
    <row r="99" spans="1:12" ht="12" customHeight="1">
      <c r="A99" s="1093">
        <v>2017</v>
      </c>
      <c r="B99" s="1093"/>
      <c r="C99" s="1104" t="s">
        <v>293</v>
      </c>
      <c r="D99" s="1105">
        <f>'T3 ANSP'!D99+'T3 MET'!D99+'T3 NSA'!D99</f>
        <v>0</v>
      </c>
      <c r="E99" s="1134">
        <f>'T3 ANSP'!E99+'T3 MET'!E99+'T3 NSA'!E99</f>
        <v>0</v>
      </c>
      <c r="F99" s="1135">
        <f>'T3 ANSP'!F99+'T3 MET'!F99+'T3 NSA'!F99</f>
        <v>0</v>
      </c>
      <c r="G99" s="1135">
        <f>'T3 ANSP'!G99+'T3 MET'!G99+'T3 NSA'!G99</f>
        <v>0</v>
      </c>
      <c r="H99" s="1135">
        <f>'T3 ANSP'!H99+'T3 MET'!H99+'T3 NSA'!H99</f>
        <v>0</v>
      </c>
      <c r="I99" s="481">
        <f>'T3 ANSP'!I99+'T3 MET'!I99+'T3 NSA'!I99</f>
        <v>0</v>
      </c>
      <c r="J99" s="482">
        <f>'T3 ANSP'!J99+'T3 MET'!J99+'T3 NSA'!J99</f>
        <v>0</v>
      </c>
      <c r="L99" s="271"/>
    </row>
    <row r="100" spans="1:12" ht="12" customHeight="1">
      <c r="A100" s="1093">
        <v>2018</v>
      </c>
      <c r="B100" s="1093"/>
      <c r="C100" s="1109" t="s">
        <v>294</v>
      </c>
      <c r="D100" s="1110">
        <f>'T3 ANSP'!D100+'T3 MET'!D100+'T3 NSA'!D100</f>
        <v>-791.36995998762416</v>
      </c>
      <c r="E100" s="1136">
        <f>'T3 ANSP'!E100+'T3 MET'!E100+'T3 NSA'!E100</f>
        <v>-791.36995998762416</v>
      </c>
      <c r="F100" s="1121">
        <f>'T3 ANSP'!F100+'T3 MET'!F100+'T3 NSA'!F100</f>
        <v>0</v>
      </c>
      <c r="G100" s="1121">
        <f>'T3 ANSP'!G100+'T3 MET'!G100+'T3 NSA'!G100</f>
        <v>0</v>
      </c>
      <c r="H100" s="1121">
        <f>'T3 ANSP'!H100+'T3 MET'!H100+'T3 NSA'!H100</f>
        <v>0</v>
      </c>
      <c r="I100" s="466">
        <f>'T3 ANSP'!I100+'T3 MET'!I100+'T3 NSA'!I100</f>
        <v>0</v>
      </c>
      <c r="J100" s="465">
        <f>'T3 ANSP'!J100+'T3 MET'!J100+'T3 NSA'!J100</f>
        <v>0</v>
      </c>
      <c r="L100" s="271"/>
    </row>
    <row r="101" spans="1:12" ht="12" customHeight="1">
      <c r="A101" s="1093">
        <v>2019</v>
      </c>
      <c r="B101" s="1093"/>
      <c r="C101" s="1109" t="s">
        <v>295</v>
      </c>
      <c r="D101" s="1123">
        <f>'T3 ANSP'!D101+'T3 MET'!D101+'T3 NSA'!D101</f>
        <v>-825.59583610870391</v>
      </c>
      <c r="E101" s="1124">
        <f>'T3 ANSP'!E101+'T3 MET'!E101+'T3 NSA'!E101</f>
        <v>0</v>
      </c>
      <c r="F101" s="1137">
        <f>'T3 ANSP'!F101+'T3 MET'!F101+'T3 NSA'!F101</f>
        <v>-825.59583610870391</v>
      </c>
      <c r="G101" s="1137">
        <f>'T3 ANSP'!G101+'T3 MET'!G101+'T3 NSA'!G101</f>
        <v>0</v>
      </c>
      <c r="H101" s="1137">
        <f>'T3 ANSP'!H101+'T3 MET'!H101+'T3 NSA'!H101</f>
        <v>0</v>
      </c>
      <c r="I101" s="485">
        <f>'T3 ANSP'!I101+'T3 MET'!I101+'T3 NSA'!I101</f>
        <v>0</v>
      </c>
      <c r="J101" s="468">
        <f>'T3 ANSP'!J101+'T3 MET'!J101+'T3 NSA'!J101</f>
        <v>0</v>
      </c>
      <c r="L101" s="271"/>
    </row>
    <row r="102" spans="1:12" ht="12" customHeight="1">
      <c r="A102" s="1093" t="s">
        <v>234</v>
      </c>
      <c r="B102" s="1093"/>
      <c r="C102" s="1114" t="s">
        <v>296</v>
      </c>
      <c r="D102" s="1115">
        <f>'T3 ANSP'!D102+'T3 MET'!D102+'T3 NSA'!D102</f>
        <v>-1616.9657960963282</v>
      </c>
      <c r="E102" s="1138">
        <f>'T3 ANSP'!E102+'T3 MET'!E102+'T3 NSA'!E102</f>
        <v>-791.36995998762416</v>
      </c>
      <c r="F102" s="1117">
        <f>'T3 ANSP'!F102+'T3 MET'!F102+'T3 NSA'!F102</f>
        <v>-825.59583610870391</v>
      </c>
      <c r="G102" s="1117">
        <f>'T3 ANSP'!G102+'T3 MET'!G102+'T3 NSA'!G102</f>
        <v>0</v>
      </c>
      <c r="H102" s="1117">
        <f>'T3 ANSP'!H102+'T3 MET'!H102+'T3 NSA'!H102</f>
        <v>0</v>
      </c>
      <c r="I102" s="487">
        <f>'T3 ANSP'!I102+'T3 MET'!I102+'T3 NSA'!I102</f>
        <v>0</v>
      </c>
      <c r="J102" s="456">
        <f>'T3 ANSP'!J102+'T3 MET'!J102+'T3 NSA'!J102</f>
        <v>0</v>
      </c>
      <c r="L102" s="271"/>
    </row>
    <row r="103" spans="1:12" ht="12" customHeight="1">
      <c r="A103" s="1093" t="s">
        <v>519</v>
      </c>
      <c r="B103" s="1093"/>
      <c r="C103" s="1109" t="s">
        <v>621</v>
      </c>
      <c r="D103" s="1110">
        <f>'T3 ANSP'!D103+'T3 MET'!D103+'T3 NSA'!D103</f>
        <v>-1299.0936953029525</v>
      </c>
      <c r="E103" s="1153">
        <f>'T3 ANSP'!E103+'T3 MET'!E103+'T3 NSA'!E103</f>
        <v>0</v>
      </c>
      <c r="F103" s="1113">
        <f>'T3 ANSP'!F103+'T3 MET'!F103+'T3 NSA'!F103</f>
        <v>0</v>
      </c>
      <c r="G103" s="1135">
        <f>'T3 ANSP'!G103+'T3 MET'!G103+'T3 NSA'!G103</f>
        <v>-1299.0936953029525</v>
      </c>
      <c r="H103" s="1135">
        <f>'T3 ANSP'!H103+'T3 MET'!H103+'T3 NSA'!H103</f>
        <v>0</v>
      </c>
      <c r="I103" s="481">
        <f>'T3 ANSP'!I103+'T3 MET'!I103+'T3 NSA'!I103</f>
        <v>0</v>
      </c>
      <c r="J103" s="465">
        <f>'T3 ANSP'!J103+'T3 MET'!J103+'T3 NSA'!J103</f>
        <v>0</v>
      </c>
      <c r="K103" s="288"/>
    </row>
    <row r="104" spans="1:12" ht="12" customHeight="1">
      <c r="A104" s="1093" t="s">
        <v>519</v>
      </c>
      <c r="B104" s="1093"/>
      <c r="C104" s="1109" t="s">
        <v>622</v>
      </c>
      <c r="D104" s="1110">
        <f>'T3 ANSP'!D104+'T3 MET'!D104+'T3 NSA'!D104</f>
        <v>-2575.0729648297174</v>
      </c>
      <c r="E104" s="1153">
        <f>'T3 ANSP'!E104+'T3 MET'!E104+'T3 NSA'!E104</f>
        <v>0</v>
      </c>
      <c r="F104" s="1113">
        <f>'T3 ANSP'!F104+'T3 MET'!F104+'T3 NSA'!F104</f>
        <v>0</v>
      </c>
      <c r="G104" s="1113">
        <f>'T3 ANSP'!G104+'T3 MET'!G104+'T3 NSA'!G104</f>
        <v>0</v>
      </c>
      <c r="H104" s="1121">
        <f>'T3 ANSP'!H104+'T3 MET'!H104+'T3 NSA'!H104</f>
        <v>-2575.0729648297174</v>
      </c>
      <c r="I104" s="466">
        <f>'T3 ANSP'!I104+'T3 MET'!I104+'T3 NSA'!I104</f>
        <v>0</v>
      </c>
      <c r="J104" s="465">
        <f>'T3 ANSP'!J104+'T3 MET'!J104+'T3 NSA'!J104</f>
        <v>0</v>
      </c>
    </row>
    <row r="105" spans="1:12" ht="12" customHeight="1">
      <c r="A105" s="1093">
        <v>2022</v>
      </c>
      <c r="B105" s="1093"/>
      <c r="C105" s="1109" t="s">
        <v>297</v>
      </c>
      <c r="D105" s="1110">
        <f>'T3 ANSP'!D105+'T3 MET'!D105+'T3 NSA'!D105</f>
        <v>-938.07704886392821</v>
      </c>
      <c r="E105" s="1153">
        <f>'T3 ANSP'!E105+'T3 MET'!E105+'T3 NSA'!E105</f>
        <v>0</v>
      </c>
      <c r="F105" s="1113">
        <f>'T3 ANSP'!F105+'T3 MET'!F105+'T3 NSA'!F105</f>
        <v>0</v>
      </c>
      <c r="G105" s="1113">
        <f>'T3 ANSP'!G105+'T3 MET'!G105+'T3 NSA'!G105</f>
        <v>0</v>
      </c>
      <c r="H105" s="1113">
        <f>'T3 ANSP'!H105+'T3 MET'!H105+'T3 NSA'!H105</f>
        <v>0</v>
      </c>
      <c r="I105" s="466">
        <f>'T3 ANSP'!I105+'T3 MET'!I105+'T3 NSA'!I105</f>
        <v>-938.07704886392821</v>
      </c>
      <c r="J105" s="465">
        <f>'T3 ANSP'!J105+'T3 MET'!J105+'T3 NSA'!J105</f>
        <v>0</v>
      </c>
      <c r="L105" s="271"/>
    </row>
    <row r="106" spans="1:12" ht="12" customHeight="1">
      <c r="A106" s="1093">
        <v>2023</v>
      </c>
      <c r="B106" s="1093"/>
      <c r="C106" s="1109" t="s">
        <v>298</v>
      </c>
      <c r="D106" s="1110">
        <f>'T3 ANSP'!D106+'T3 MET'!D106+'T3 NSA'!D106</f>
        <v>0</v>
      </c>
      <c r="E106" s="1153">
        <f>'T3 ANSP'!E106+'T3 MET'!E106+'T3 NSA'!E106</f>
        <v>0</v>
      </c>
      <c r="F106" s="1113">
        <f>'T3 ANSP'!F106+'T3 MET'!F106+'T3 NSA'!F106</f>
        <v>0</v>
      </c>
      <c r="G106" s="1113">
        <f>'T3 ANSP'!G106+'T3 MET'!G106+'T3 NSA'!G106</f>
        <v>0</v>
      </c>
      <c r="H106" s="1113">
        <f>'T3 ANSP'!H106+'T3 MET'!H106+'T3 NSA'!H106</f>
        <v>0</v>
      </c>
      <c r="I106" s="454">
        <f>'T3 ANSP'!I106+'T3 MET'!I106+'T3 NSA'!I106</f>
        <v>0</v>
      </c>
      <c r="J106" s="465">
        <f>'T3 ANSP'!J106+'T3 MET'!J106+'T3 NSA'!J106</f>
        <v>0</v>
      </c>
      <c r="L106" s="271"/>
    </row>
    <row r="107" spans="1:12" ht="12" customHeight="1">
      <c r="A107" s="1093">
        <v>2024</v>
      </c>
      <c r="B107" s="1093"/>
      <c r="C107" s="1122" t="s">
        <v>299</v>
      </c>
      <c r="D107" s="1123">
        <f>'T3 ANSP'!D107+'T3 MET'!D107+'T3 NSA'!D107</f>
        <v>0</v>
      </c>
      <c r="E107" s="1153">
        <f>'T3 ANSP'!E107+'T3 MET'!E107+'T3 NSA'!E107</f>
        <v>0</v>
      </c>
      <c r="F107" s="1113">
        <f>'T3 ANSP'!F107+'T3 MET'!F107+'T3 NSA'!F107</f>
        <v>0</v>
      </c>
      <c r="G107" s="1113">
        <f>'T3 ANSP'!G107+'T3 MET'!G107+'T3 NSA'!G107</f>
        <v>0</v>
      </c>
      <c r="H107" s="1113">
        <f>'T3 ANSP'!H107+'T3 MET'!H107+'T3 NSA'!H107</f>
        <v>0</v>
      </c>
      <c r="I107" s="454">
        <f>'T3 ANSP'!I107+'T3 MET'!I107+'T3 NSA'!I107</f>
        <v>0</v>
      </c>
      <c r="J107" s="468">
        <f>'T3 ANSP'!J107+'T3 MET'!J107+'T3 NSA'!J107</f>
        <v>0</v>
      </c>
      <c r="L107" s="271"/>
    </row>
    <row r="108" spans="1:12" ht="12" customHeight="1">
      <c r="A108" s="1093" t="s">
        <v>234</v>
      </c>
      <c r="B108" s="1093"/>
      <c r="C108" s="1114" t="s">
        <v>300</v>
      </c>
      <c r="D108" s="1115">
        <f>'T3 ANSP'!D108+'T3 MET'!D108+'T3 NSA'!D108</f>
        <v>-4812.2437089965979</v>
      </c>
      <c r="E108" s="1138">
        <f>'T3 ANSP'!E108+'T3 MET'!E108+'T3 NSA'!E108</f>
        <v>0</v>
      </c>
      <c r="F108" s="1117">
        <f>'T3 ANSP'!F108+'T3 MET'!F108+'T3 NSA'!F108</f>
        <v>0</v>
      </c>
      <c r="G108" s="1117">
        <f>'T3 ANSP'!G108+'T3 MET'!G108+'T3 NSA'!G108</f>
        <v>-1299.0936953029525</v>
      </c>
      <c r="H108" s="1117">
        <f>'T3 ANSP'!H108+'T3 MET'!H108+'T3 NSA'!H108</f>
        <v>-2575.0729648297174</v>
      </c>
      <c r="I108" s="487">
        <f>'T3 ANSP'!I108+'T3 MET'!I108+'T3 NSA'!I108</f>
        <v>-938.07704886392821</v>
      </c>
      <c r="J108" s="456">
        <f>'T3 ANSP'!J108+'T3 MET'!J108+'T3 NSA'!J108</f>
        <v>0</v>
      </c>
      <c r="L108" s="271"/>
    </row>
    <row r="109" spans="1:12" ht="12" customHeight="1">
      <c r="A109" s="1093" t="s">
        <v>518</v>
      </c>
      <c r="B109" s="1093"/>
      <c r="C109" s="1119"/>
      <c r="D109" s="1119"/>
      <c r="E109" s="1119"/>
      <c r="F109" s="1119"/>
      <c r="G109" s="1119"/>
      <c r="H109" s="1119"/>
      <c r="I109" s="614"/>
      <c r="J109" s="614"/>
      <c r="K109" s="288"/>
      <c r="L109" s="271"/>
    </row>
    <row r="110" spans="1:12" ht="12" customHeight="1">
      <c r="A110" s="1093" t="s">
        <v>519</v>
      </c>
      <c r="B110" s="1093"/>
      <c r="C110" s="1109" t="s">
        <v>527</v>
      </c>
      <c r="D110" s="1110">
        <f>'T3 ANSP'!D110+'T3 MET'!D110+'T3 NSA'!D110</f>
        <v>-166.13882355029131</v>
      </c>
      <c r="E110" s="1111">
        <f>'T3 ANSP'!E110+'T3 MET'!E110+'T3 NSA'!E110</f>
        <v>0</v>
      </c>
      <c r="F110" s="1120">
        <f>'T3 ANSP'!F110+'T3 MET'!F110+'T3 NSA'!F110</f>
        <v>0</v>
      </c>
      <c r="G110" s="1113">
        <f>'T3 ANSP'!G110+'T3 MET'!G110+'T3 NSA'!G110</f>
        <v>0</v>
      </c>
      <c r="H110" s="1121">
        <f>'T3 ANSP'!H110+'T3 MET'!H110+'T3 NSA'!H110</f>
        <v>-166.13882355029131</v>
      </c>
      <c r="I110" s="464">
        <f>'T3 ANSP'!I110+'T3 MET'!I110+'T3 NSA'!I110</f>
        <v>0</v>
      </c>
      <c r="J110" s="455">
        <f>'T3 ANSP'!J110+'T3 MET'!J110+'T3 NSA'!J110</f>
        <v>0</v>
      </c>
      <c r="L110" s="271"/>
    </row>
    <row r="111" spans="1:12" ht="12" customHeight="1">
      <c r="A111" s="1093">
        <v>2022</v>
      </c>
      <c r="B111" s="1093"/>
      <c r="C111" s="1109" t="s">
        <v>301</v>
      </c>
      <c r="D111" s="1110">
        <f>'T3 ANSP'!D111+'T3 MET'!D111+'T3 NSA'!D111</f>
        <v>1031.5881104854586</v>
      </c>
      <c r="E111" s="1111">
        <f>'T3 ANSP'!E111+'T3 MET'!E111+'T3 NSA'!E111</f>
        <v>0</v>
      </c>
      <c r="F111" s="1120">
        <f>'T3 ANSP'!F111+'T3 MET'!F111+'T3 NSA'!F111</f>
        <v>0</v>
      </c>
      <c r="G111" s="1113">
        <f>'T3 ANSP'!G111+'T3 MET'!G111+'T3 NSA'!G111</f>
        <v>0</v>
      </c>
      <c r="H111" s="1113">
        <f>'T3 ANSP'!H111+'T3 MET'!H111+'T3 NSA'!H111</f>
        <v>0</v>
      </c>
      <c r="I111" s="466">
        <f>'T3 ANSP'!I111+'T3 MET'!I111+'T3 NSA'!I111</f>
        <v>1031.5881104854586</v>
      </c>
      <c r="J111" s="455">
        <f>'T3 ANSP'!J111+'T3 MET'!J111+'T3 NSA'!J111</f>
        <v>0</v>
      </c>
      <c r="L111" s="271"/>
    </row>
    <row r="112" spans="1:12" ht="12" customHeight="1">
      <c r="A112" s="1093">
        <v>2023</v>
      </c>
      <c r="B112" s="1093"/>
      <c r="C112" s="1109" t="s">
        <v>302</v>
      </c>
      <c r="D112" s="1110">
        <f>'T3 ANSP'!D112+'T3 MET'!D112+'T3 NSA'!D112</f>
        <v>0</v>
      </c>
      <c r="E112" s="1111">
        <f>'T3 ANSP'!E112+'T3 MET'!E112+'T3 NSA'!E112</f>
        <v>0</v>
      </c>
      <c r="F112" s="1120">
        <f>'T3 ANSP'!F112+'T3 MET'!F112+'T3 NSA'!F112</f>
        <v>0</v>
      </c>
      <c r="G112" s="1113">
        <f>'T3 ANSP'!G112+'T3 MET'!G112+'T3 NSA'!G112</f>
        <v>0</v>
      </c>
      <c r="H112" s="1113">
        <f>'T3 ANSP'!H112+'T3 MET'!H112+'T3 NSA'!H112</f>
        <v>0</v>
      </c>
      <c r="I112" s="454">
        <f>'T3 ANSP'!I112+'T3 MET'!I112+'T3 NSA'!I112</f>
        <v>0</v>
      </c>
      <c r="J112" s="467">
        <f>'T3 ANSP'!J112+'T3 MET'!J112+'T3 NSA'!J112</f>
        <v>0</v>
      </c>
      <c r="L112" s="271"/>
    </row>
    <row r="113" spans="1:12" ht="12" customHeight="1">
      <c r="A113" s="1093">
        <v>2024</v>
      </c>
      <c r="B113" s="1093"/>
      <c r="C113" s="1122" t="s">
        <v>303</v>
      </c>
      <c r="D113" s="1123">
        <f>'T3 ANSP'!D113+'T3 MET'!D113+'T3 NSA'!D113</f>
        <v>0</v>
      </c>
      <c r="E113" s="1124">
        <f>'T3 ANSP'!E113+'T3 MET'!E113+'T3 NSA'!E113</f>
        <v>0</v>
      </c>
      <c r="F113" s="1125">
        <f>'T3 ANSP'!F113+'T3 MET'!F113+'T3 NSA'!F113</f>
        <v>0</v>
      </c>
      <c r="G113" s="1125">
        <f>'T3 ANSP'!G113+'T3 MET'!G113+'T3 NSA'!G113</f>
        <v>0</v>
      </c>
      <c r="H113" s="1125">
        <f>'T3 ANSP'!H113+'T3 MET'!H113+'T3 NSA'!H113</f>
        <v>0</v>
      </c>
      <c r="I113" s="471">
        <f>'T3 ANSP'!I113+'T3 MET'!I113+'T3 NSA'!I113</f>
        <v>0</v>
      </c>
      <c r="J113" s="472">
        <f>'T3 ANSP'!J113+'T3 MET'!J113+'T3 NSA'!J113</f>
        <v>0</v>
      </c>
      <c r="L113" s="271"/>
    </row>
    <row r="114" spans="1:12" ht="12" customHeight="1">
      <c r="A114" s="1093" t="s">
        <v>239</v>
      </c>
      <c r="B114" s="1093"/>
      <c r="C114" s="1126" t="s">
        <v>304</v>
      </c>
      <c r="D114" s="1127">
        <f>'T3 ANSP'!D114+'T3 MET'!D114+'T3 NSA'!D114</f>
        <v>-5563.7602181577577</v>
      </c>
      <c r="E114" s="1128">
        <f>'T3 ANSP'!E114+'T3 MET'!E114+'T3 NSA'!E114</f>
        <v>-791.36995998762416</v>
      </c>
      <c r="F114" s="1129">
        <f>'T3 ANSP'!F114+'T3 MET'!F114+'T3 NSA'!F114</f>
        <v>-825.59583610870391</v>
      </c>
      <c r="G114" s="1129">
        <f>'T3 ANSP'!G114+'T3 MET'!G114+'T3 NSA'!G114</f>
        <v>-1299.0936953029525</v>
      </c>
      <c r="H114" s="1129">
        <f>'T3 ANSP'!H114+'T3 MET'!H114+'T3 NSA'!H114</f>
        <v>-2741.2117883800083</v>
      </c>
      <c r="I114" s="476">
        <f>'T3 ANSP'!I114+'T3 MET'!I114+'T3 NSA'!I114</f>
        <v>93.511061621530416</v>
      </c>
      <c r="J114" s="473">
        <f>'T3 ANSP'!J114+'T3 MET'!J114+'T3 NSA'!J114</f>
        <v>0</v>
      </c>
      <c r="L114" s="271"/>
    </row>
    <row r="115" spans="1:12" ht="4.3499999999999996" customHeight="1">
      <c r="A115" s="1130"/>
      <c r="B115" s="1130"/>
      <c r="C115" s="1094"/>
      <c r="D115" s="1154"/>
      <c r="E115" s="1154"/>
      <c r="F115" s="1155"/>
      <c r="G115" s="1154"/>
      <c r="H115" s="1154"/>
      <c r="I115" s="501"/>
      <c r="J115" s="499"/>
      <c r="L115" s="271"/>
    </row>
    <row r="116" spans="1:12" ht="12" customHeight="1">
      <c r="A116" s="1093">
        <v>2017</v>
      </c>
      <c r="B116" s="1093"/>
      <c r="C116" s="1104" t="s">
        <v>305</v>
      </c>
      <c r="D116" s="1105">
        <f>'T3 ANSP'!D116+'T3 MET'!D116+'T3 NSA'!D116</f>
        <v>-804</v>
      </c>
      <c r="E116" s="1134">
        <f>'T3 ANSP'!E116+'T3 MET'!E116+'T3 NSA'!E116</f>
        <v>-501.8</v>
      </c>
      <c r="F116" s="1135">
        <f>'T3 ANSP'!F116+'T3 MET'!F116+'T3 NSA'!F116</f>
        <v>-302</v>
      </c>
      <c r="G116" s="1135">
        <f>'T3 ANSP'!G116+'T3 MET'!G116+'T3 NSA'!G116</f>
        <v>0</v>
      </c>
      <c r="H116" s="1135">
        <f>'T3 ANSP'!H116+'T3 MET'!H116+'T3 NSA'!H116</f>
        <v>0</v>
      </c>
      <c r="I116" s="481">
        <f>'T3 ANSP'!I116+'T3 MET'!I116+'T3 NSA'!I116</f>
        <v>0</v>
      </c>
      <c r="J116" s="482">
        <f>'T3 ANSP'!J116+'T3 MET'!J116+'T3 NSA'!J116</f>
        <v>-0.20000000000004547</v>
      </c>
      <c r="L116" s="271"/>
    </row>
    <row r="117" spans="1:12" ht="12" customHeight="1">
      <c r="A117" s="1093">
        <v>2018</v>
      </c>
      <c r="B117" s="1093"/>
      <c r="C117" s="1109" t="s">
        <v>306</v>
      </c>
      <c r="D117" s="1110">
        <f>'T3 ANSP'!D117+'T3 MET'!D117+'T3 NSA'!D117</f>
        <v>0</v>
      </c>
      <c r="E117" s="1136">
        <f>'T3 ANSP'!E117+'T3 MET'!E117+'T3 NSA'!E117</f>
        <v>0</v>
      </c>
      <c r="F117" s="1121">
        <f>'T3 ANSP'!F117+'T3 MET'!F117+'T3 NSA'!F117</f>
        <v>0</v>
      </c>
      <c r="G117" s="1121">
        <f>'T3 ANSP'!G117+'T3 MET'!G117+'T3 NSA'!G117</f>
        <v>0</v>
      </c>
      <c r="H117" s="1121">
        <f>'T3 ANSP'!H117+'T3 MET'!H117+'T3 NSA'!H117</f>
        <v>0</v>
      </c>
      <c r="I117" s="466">
        <f>'T3 ANSP'!I117+'T3 MET'!I117+'T3 NSA'!I117</f>
        <v>0</v>
      </c>
      <c r="J117" s="465">
        <f>'T3 ANSP'!J117+'T3 MET'!J117+'T3 NSA'!J117</f>
        <v>0</v>
      </c>
      <c r="L117" s="271"/>
    </row>
    <row r="118" spans="1:12" ht="12" customHeight="1">
      <c r="A118" s="1093">
        <v>2019</v>
      </c>
      <c r="B118" s="1093"/>
      <c r="C118" s="1109" t="s">
        <v>307</v>
      </c>
      <c r="D118" s="1123">
        <f>'T3 ANSP'!D118+'T3 MET'!D118+'T3 NSA'!D118</f>
        <v>0</v>
      </c>
      <c r="E118" s="1136">
        <f>'T3 ANSP'!E118+'T3 MET'!E118+'T3 NSA'!E118</f>
        <v>0</v>
      </c>
      <c r="F118" s="1137">
        <f>'T3 ANSP'!F118+'T3 MET'!F118+'T3 NSA'!F118</f>
        <v>0</v>
      </c>
      <c r="G118" s="1137">
        <f>'T3 ANSP'!G118+'T3 MET'!G118+'T3 NSA'!G118</f>
        <v>0</v>
      </c>
      <c r="H118" s="1137">
        <f>'T3 ANSP'!H118+'T3 MET'!H118+'T3 NSA'!H118</f>
        <v>0</v>
      </c>
      <c r="I118" s="485">
        <f>'T3 ANSP'!I118+'T3 MET'!I118+'T3 NSA'!I118</f>
        <v>0</v>
      </c>
      <c r="J118" s="468">
        <f>'T3 ANSP'!J118+'T3 MET'!J118+'T3 NSA'!J118</f>
        <v>0</v>
      </c>
      <c r="L118" s="271"/>
    </row>
    <row r="119" spans="1:12" ht="12" customHeight="1">
      <c r="A119" s="1093" t="s">
        <v>234</v>
      </c>
      <c r="B119" s="1093"/>
      <c r="C119" s="1114" t="s">
        <v>308</v>
      </c>
      <c r="D119" s="1115">
        <f>'T3 ANSP'!D119+'T3 MET'!D119+'T3 NSA'!D119</f>
        <v>-804</v>
      </c>
      <c r="E119" s="1138">
        <f>'T3 ANSP'!E119+'T3 MET'!E119+'T3 NSA'!E119</f>
        <v>-501.8</v>
      </c>
      <c r="F119" s="1117">
        <f>'T3 ANSP'!F119+'T3 MET'!F119+'T3 NSA'!F119</f>
        <v>-302</v>
      </c>
      <c r="G119" s="1117">
        <f>'T3 ANSP'!G119+'T3 MET'!G119+'T3 NSA'!G119</f>
        <v>0</v>
      </c>
      <c r="H119" s="1117">
        <f>'T3 ANSP'!H119+'T3 MET'!H119+'T3 NSA'!H119</f>
        <v>0</v>
      </c>
      <c r="I119" s="487">
        <f>'T3 ANSP'!I119+'T3 MET'!I119+'T3 NSA'!I119</f>
        <v>0</v>
      </c>
      <c r="J119" s="456">
        <f>'T3 ANSP'!J119+'T3 MET'!J119+'T3 NSA'!J119</f>
        <v>-0.20000000000004547</v>
      </c>
      <c r="L119" s="271"/>
    </row>
    <row r="120" spans="1:12" ht="12" customHeight="1">
      <c r="A120" s="1093" t="s">
        <v>518</v>
      </c>
      <c r="B120" s="1093"/>
      <c r="C120" s="1119"/>
      <c r="D120" s="1119"/>
      <c r="E120" s="1119"/>
      <c r="F120" s="1119"/>
      <c r="G120" s="1119"/>
      <c r="H120" s="1119"/>
      <c r="I120" s="614"/>
      <c r="J120" s="614"/>
      <c r="K120" s="288"/>
      <c r="L120" s="271"/>
    </row>
    <row r="121" spans="1:12" ht="12" customHeight="1">
      <c r="A121" s="1093" t="s">
        <v>519</v>
      </c>
      <c r="B121" s="1093"/>
      <c r="C121" s="1109" t="s">
        <v>534</v>
      </c>
      <c r="D121" s="1110">
        <f>'T3 ANSP'!D121+'T3 MET'!D121+'T3 NSA'!D121</f>
        <v>-3668</v>
      </c>
      <c r="E121" s="1136">
        <f>'T3 ANSP'!E121+'T3 MET'!E121+'T3 NSA'!E121</f>
        <v>0</v>
      </c>
      <c r="F121" s="1121">
        <f>'T3 ANSP'!F121+'T3 MET'!F121+'T3 NSA'!F121</f>
        <v>0</v>
      </c>
      <c r="G121" s="1121">
        <f>'T3 ANSP'!G121+'T3 MET'!G121+'T3 NSA'!G121</f>
        <v>0</v>
      </c>
      <c r="H121" s="1121">
        <f>'T3 ANSP'!H121+'T3 MET'!H121+'T3 NSA'!H121</f>
        <v>-366.8</v>
      </c>
      <c r="I121" s="466">
        <f>'T3 ANSP'!I121+'T3 MET'!I121+'T3 NSA'!I121</f>
        <v>0</v>
      </c>
      <c r="J121" s="465">
        <f>'T3 ANSP'!J121+'T3 MET'!J121+'T3 NSA'!J121</f>
        <v>-3301.2</v>
      </c>
      <c r="L121" s="271"/>
    </row>
    <row r="122" spans="1:12" ht="12" customHeight="1">
      <c r="A122" s="1093">
        <v>2022</v>
      </c>
      <c r="B122" s="1093"/>
      <c r="C122" s="1109" t="s">
        <v>309</v>
      </c>
      <c r="D122" s="1110">
        <f>'T3 ANSP'!D122+'T3 MET'!D122+'T3 NSA'!D122</f>
        <v>-494</v>
      </c>
      <c r="E122" s="1153">
        <f>'T3 ANSP'!E122+'T3 MET'!E122+'T3 NSA'!E122</f>
        <v>0</v>
      </c>
      <c r="F122" s="1113">
        <f>'T3 ANSP'!F122+'T3 MET'!F122+'T3 NSA'!F122</f>
        <v>0</v>
      </c>
      <c r="G122" s="1121">
        <f>'T3 ANSP'!G122+'T3 MET'!G122+'T3 NSA'!G122</f>
        <v>0</v>
      </c>
      <c r="H122" s="1121">
        <f>'T3 ANSP'!H122+'T3 MET'!H122+'T3 NSA'!H122</f>
        <v>0</v>
      </c>
      <c r="I122" s="466">
        <f>'T3 ANSP'!I122+'T3 MET'!I122+'T3 NSA'!I122</f>
        <v>-494</v>
      </c>
      <c r="J122" s="465">
        <f>'T3 ANSP'!J122+'T3 MET'!J122+'T3 NSA'!J122</f>
        <v>0</v>
      </c>
      <c r="L122" s="271"/>
    </row>
    <row r="123" spans="1:12" ht="12" customHeight="1">
      <c r="A123" s="1093">
        <v>2023</v>
      </c>
      <c r="B123" s="1093"/>
      <c r="C123" s="1109" t="s">
        <v>310</v>
      </c>
      <c r="D123" s="1110">
        <f>'T3 ANSP'!D123+'T3 MET'!D123+'T3 NSA'!D123</f>
        <v>0</v>
      </c>
      <c r="E123" s="1153">
        <f>'T3 ANSP'!E123+'T3 MET'!E123+'T3 NSA'!E123</f>
        <v>0</v>
      </c>
      <c r="F123" s="1113">
        <f>'T3 ANSP'!F123+'T3 MET'!F123+'T3 NSA'!F123</f>
        <v>0</v>
      </c>
      <c r="G123" s="1113">
        <f>'T3 ANSP'!G123+'T3 MET'!G123+'T3 NSA'!G123</f>
        <v>0</v>
      </c>
      <c r="H123" s="1121">
        <f>'T3 ANSP'!H123+'T3 MET'!H123+'T3 NSA'!H123</f>
        <v>0</v>
      </c>
      <c r="I123" s="466">
        <f>'T3 ANSP'!I123+'T3 MET'!I123+'T3 NSA'!I123</f>
        <v>0</v>
      </c>
      <c r="J123" s="465">
        <f>'T3 ANSP'!J123+'T3 MET'!J123+'T3 NSA'!J123</f>
        <v>0</v>
      </c>
      <c r="L123" s="271"/>
    </row>
    <row r="124" spans="1:12" ht="12" customHeight="1">
      <c r="A124" s="1093">
        <v>2024</v>
      </c>
      <c r="B124" s="1093"/>
      <c r="C124" s="1122" t="s">
        <v>311</v>
      </c>
      <c r="D124" s="1123">
        <f>'T3 ANSP'!D124+'T3 MET'!D124+'T3 NSA'!D124</f>
        <v>0</v>
      </c>
      <c r="E124" s="1156">
        <f>'T3 ANSP'!E124+'T3 MET'!E124+'T3 NSA'!E124</f>
        <v>0</v>
      </c>
      <c r="F124" s="1157">
        <f>'T3 ANSP'!F124+'T3 MET'!F124+'T3 NSA'!F124</f>
        <v>0</v>
      </c>
      <c r="G124" s="1157">
        <f>'T3 ANSP'!G124+'T3 MET'!G124+'T3 NSA'!G124</f>
        <v>0</v>
      </c>
      <c r="H124" s="1157">
        <f>'T3 ANSP'!H124+'T3 MET'!H124+'T3 NSA'!H124</f>
        <v>0</v>
      </c>
      <c r="I124" s="466">
        <f>'T3 ANSP'!I124+'T3 MET'!I124+'T3 NSA'!I124</f>
        <v>0</v>
      </c>
      <c r="J124" s="465">
        <f>'T3 ANSP'!J124+'T3 MET'!J124+'T3 NSA'!J124</f>
        <v>0</v>
      </c>
      <c r="L124" s="271"/>
    </row>
    <row r="125" spans="1:12" ht="12" customHeight="1">
      <c r="A125" s="1093" t="s">
        <v>239</v>
      </c>
      <c r="B125" s="1093"/>
      <c r="C125" s="1126" t="s">
        <v>312</v>
      </c>
      <c r="D125" s="1127">
        <f>'T3 ANSP'!D125+'T3 MET'!D125+'T3 NSA'!D125</f>
        <v>-4966</v>
      </c>
      <c r="E125" s="1128">
        <f>'T3 ANSP'!E125+'T3 MET'!E125+'T3 NSA'!E125</f>
        <v>-501.8</v>
      </c>
      <c r="F125" s="1129">
        <f>'T3 ANSP'!F125+'T3 MET'!F125+'T3 NSA'!F125</f>
        <v>-302</v>
      </c>
      <c r="G125" s="1129">
        <f>'T3 ANSP'!G125+'T3 MET'!G125+'T3 NSA'!G125</f>
        <v>0</v>
      </c>
      <c r="H125" s="1129">
        <f>'T3 ANSP'!H125+'T3 MET'!H125+'T3 NSA'!H125</f>
        <v>-366.8</v>
      </c>
      <c r="I125" s="476">
        <f>'T3 ANSP'!I125+'T3 MET'!I125+'T3 NSA'!I125</f>
        <v>-494</v>
      </c>
      <c r="J125" s="473">
        <f>'T3 ANSP'!J125+'T3 MET'!J125+'T3 NSA'!J125</f>
        <v>-3301.3999999999996</v>
      </c>
      <c r="L125" s="271"/>
    </row>
    <row r="126" spans="1:12" ht="4.3499999999999996" customHeight="1">
      <c r="A126" s="1130"/>
      <c r="B126" s="1130"/>
      <c r="C126" s="1094"/>
      <c r="D126" s="1154"/>
      <c r="E126" s="1154"/>
      <c r="F126" s="1155"/>
      <c r="G126" s="1154"/>
      <c r="H126" s="1154"/>
      <c r="I126" s="501"/>
      <c r="J126" s="499"/>
      <c r="L126" s="271"/>
    </row>
    <row r="127" spans="1:12" ht="12" customHeight="1">
      <c r="A127" s="1093">
        <v>2017</v>
      </c>
      <c r="B127" s="1093"/>
      <c r="C127" s="1104" t="s">
        <v>313</v>
      </c>
      <c r="D127" s="1105">
        <f>'T3 ANSP'!D127+'T3 MET'!D127+'T3 NSA'!D127</f>
        <v>0</v>
      </c>
      <c r="E127" s="1134">
        <f>'T3 ANSP'!E127+'T3 MET'!E127+'T3 NSA'!E127</f>
        <v>0</v>
      </c>
      <c r="F127" s="1135">
        <f>'T3 ANSP'!F127+'T3 MET'!F127+'T3 NSA'!F127</f>
        <v>0</v>
      </c>
      <c r="G127" s="1135">
        <f>'T3 ANSP'!G127+'T3 MET'!G127+'T3 NSA'!G127</f>
        <v>0</v>
      </c>
      <c r="H127" s="1135">
        <f>'T3 ANSP'!H127+'T3 MET'!H127+'T3 NSA'!H127</f>
        <v>0</v>
      </c>
      <c r="I127" s="481">
        <f>'T3 ANSP'!I127+'T3 MET'!I127+'T3 NSA'!I127</f>
        <v>0</v>
      </c>
      <c r="J127" s="482">
        <f>'T3 ANSP'!J127+'T3 MET'!J127+'T3 NSA'!J127</f>
        <v>0</v>
      </c>
      <c r="L127" s="271"/>
    </row>
    <row r="128" spans="1:12" ht="12" customHeight="1">
      <c r="A128" s="1093">
        <v>2018</v>
      </c>
      <c r="B128" s="1093"/>
      <c r="C128" s="1109" t="s">
        <v>314</v>
      </c>
      <c r="D128" s="1110">
        <f>'T3 ANSP'!D128+'T3 MET'!D128+'T3 NSA'!D128</f>
        <v>0</v>
      </c>
      <c r="E128" s="1136">
        <f>'T3 ANSP'!E128+'T3 MET'!E128+'T3 NSA'!E128</f>
        <v>0</v>
      </c>
      <c r="F128" s="1121">
        <f>'T3 ANSP'!F128+'T3 MET'!F128+'T3 NSA'!F128</f>
        <v>0</v>
      </c>
      <c r="G128" s="1121">
        <f>'T3 ANSP'!G128+'T3 MET'!G128+'T3 NSA'!G128</f>
        <v>0</v>
      </c>
      <c r="H128" s="1121">
        <f>'T3 ANSP'!H128+'T3 MET'!H128+'T3 NSA'!H128</f>
        <v>0</v>
      </c>
      <c r="I128" s="466">
        <f>'T3 ANSP'!I128+'T3 MET'!I128+'T3 NSA'!I128</f>
        <v>0</v>
      </c>
      <c r="J128" s="465">
        <f>'T3 ANSP'!J128+'T3 MET'!J128+'T3 NSA'!J128</f>
        <v>0</v>
      </c>
      <c r="L128" s="271"/>
    </row>
    <row r="129" spans="1:12" ht="12" customHeight="1">
      <c r="A129" s="1093">
        <v>2019</v>
      </c>
      <c r="B129" s="1093"/>
      <c r="C129" s="1109" t="s">
        <v>315</v>
      </c>
      <c r="D129" s="1123">
        <f>'T3 ANSP'!D129+'T3 MET'!D129+'T3 NSA'!D129</f>
        <v>0</v>
      </c>
      <c r="E129" s="1136">
        <f>'T3 ANSP'!E129+'T3 MET'!E129+'T3 NSA'!E129</f>
        <v>0</v>
      </c>
      <c r="F129" s="1137">
        <f>'T3 ANSP'!F129+'T3 MET'!F129+'T3 NSA'!F129</f>
        <v>0</v>
      </c>
      <c r="G129" s="1137">
        <f>'T3 ANSP'!G129+'T3 MET'!G129+'T3 NSA'!G129</f>
        <v>0</v>
      </c>
      <c r="H129" s="1137">
        <f>'T3 ANSP'!H129+'T3 MET'!H129+'T3 NSA'!H129</f>
        <v>0</v>
      </c>
      <c r="I129" s="485">
        <f>'T3 ANSP'!I129+'T3 MET'!I129+'T3 NSA'!I129</f>
        <v>0</v>
      </c>
      <c r="J129" s="468">
        <f>'T3 ANSP'!J129+'T3 MET'!J129+'T3 NSA'!J129</f>
        <v>0</v>
      </c>
      <c r="L129" s="271"/>
    </row>
    <row r="130" spans="1:12" ht="12" customHeight="1">
      <c r="A130" s="1093" t="s">
        <v>234</v>
      </c>
      <c r="B130" s="1093"/>
      <c r="C130" s="1114" t="s">
        <v>316</v>
      </c>
      <c r="D130" s="1115">
        <f>'T3 ANSP'!D130+'T3 MET'!D130+'T3 NSA'!D130</f>
        <v>0</v>
      </c>
      <c r="E130" s="1138">
        <f>'T3 ANSP'!E130+'T3 MET'!E130+'T3 NSA'!E130</f>
        <v>0</v>
      </c>
      <c r="F130" s="1117">
        <f>'T3 ANSP'!F130+'T3 MET'!F130+'T3 NSA'!F130</f>
        <v>0</v>
      </c>
      <c r="G130" s="1117">
        <f>'T3 ANSP'!G130+'T3 MET'!G130+'T3 NSA'!G130</f>
        <v>0</v>
      </c>
      <c r="H130" s="1117">
        <f>'T3 ANSP'!H130+'T3 MET'!H130+'T3 NSA'!H130</f>
        <v>0</v>
      </c>
      <c r="I130" s="487">
        <f>'T3 ANSP'!I130+'T3 MET'!I130+'T3 NSA'!I130</f>
        <v>0</v>
      </c>
      <c r="J130" s="456">
        <f>'T3 ANSP'!J130+'T3 MET'!J130+'T3 NSA'!J130</f>
        <v>0</v>
      </c>
      <c r="L130" s="271"/>
    </row>
    <row r="131" spans="1:12" ht="12" customHeight="1">
      <c r="A131" s="1093" t="s">
        <v>518</v>
      </c>
      <c r="B131" s="1093"/>
      <c r="C131" s="1119"/>
      <c r="D131" s="1119"/>
      <c r="E131" s="1119"/>
      <c r="F131" s="1119"/>
      <c r="G131" s="1119"/>
      <c r="H131" s="1119"/>
      <c r="I131" s="614"/>
      <c r="J131" s="614"/>
      <c r="K131" s="288"/>
      <c r="L131" s="271"/>
    </row>
    <row r="132" spans="1:12" ht="12" customHeight="1">
      <c r="A132" s="1093" t="s">
        <v>519</v>
      </c>
      <c r="B132" s="1093"/>
      <c r="C132" s="1109" t="s">
        <v>533</v>
      </c>
      <c r="D132" s="1110">
        <f>'T3 ANSP'!D132+'T3 MET'!D132+'T3 NSA'!D132</f>
        <v>-6586.4359999999997</v>
      </c>
      <c r="E132" s="1136">
        <f>'T3 ANSP'!E132+'T3 MET'!E132+'T3 NSA'!E132</f>
        <v>-241</v>
      </c>
      <c r="F132" s="1121">
        <f>'T3 ANSP'!F132+'T3 MET'!F132+'T3 NSA'!F132</f>
        <v>-241</v>
      </c>
      <c r="G132" s="1121">
        <f>'T3 ANSP'!G132+'T3 MET'!G132+'T3 NSA'!G132</f>
        <v>-2907.2890000000002</v>
      </c>
      <c r="H132" s="1121">
        <f>'T3 ANSP'!H132+'T3 MET'!H132+'T3 NSA'!H132</f>
        <v>-3197.1466999999998</v>
      </c>
      <c r="I132" s="466">
        <f>'T3 ANSP'!I132+'T3 MET'!I132+'T3 NSA'!I132</f>
        <v>0</v>
      </c>
      <c r="J132" s="465">
        <f>'T3 ANSP'!J132+'T3 MET'!J132+'T3 NSA'!J132</f>
        <v>-2.9999999969732016E-4</v>
      </c>
      <c r="L132" s="271"/>
    </row>
    <row r="133" spans="1:12" ht="12" customHeight="1">
      <c r="A133" s="1093">
        <v>2022</v>
      </c>
      <c r="B133" s="1093"/>
      <c r="C133" s="1109" t="s">
        <v>317</v>
      </c>
      <c r="D133" s="1110">
        <f>'T3 ANSP'!D133+'T3 MET'!D133+'T3 NSA'!D133</f>
        <v>-3483.4160000000002</v>
      </c>
      <c r="E133" s="1153">
        <f>'T3 ANSP'!E133+'T3 MET'!E133+'T3 NSA'!E133</f>
        <v>0</v>
      </c>
      <c r="F133" s="1113">
        <f>'T3 ANSP'!F133+'T3 MET'!F133+'T3 NSA'!F133</f>
        <v>0</v>
      </c>
      <c r="G133" s="1121">
        <f>'T3 ANSP'!G133+'T3 MET'!G133+'T3 NSA'!G133</f>
        <v>-241</v>
      </c>
      <c r="H133" s="1121">
        <f>'T3 ANSP'!H133+'T3 MET'!H133+'T3 NSA'!H133</f>
        <v>0</v>
      </c>
      <c r="I133" s="466">
        <f>'T3 ANSP'!I133+'T3 MET'!I133+'T3 NSA'!I133</f>
        <v>-3242.4157500000001</v>
      </c>
      <c r="J133" s="465">
        <f>'T3 ANSP'!J133+'T3 MET'!J133+'T3 NSA'!J133</f>
        <v>-2.500000000509317E-4</v>
      </c>
      <c r="L133" s="271"/>
    </row>
    <row r="134" spans="1:12" ht="12" customHeight="1">
      <c r="A134" s="1093">
        <v>2023</v>
      </c>
      <c r="B134" s="1093"/>
      <c r="C134" s="1109" t="s">
        <v>318</v>
      </c>
      <c r="D134" s="1110">
        <f>'T3 ANSP'!D134+'T3 MET'!D134+'T3 NSA'!D134</f>
        <v>-241</v>
      </c>
      <c r="E134" s="1153">
        <f>'T3 ANSP'!E134+'T3 MET'!E134+'T3 NSA'!E134</f>
        <v>0</v>
      </c>
      <c r="F134" s="1113">
        <f>'T3 ANSP'!F134+'T3 MET'!F134+'T3 NSA'!F134</f>
        <v>0</v>
      </c>
      <c r="G134" s="1113">
        <f>'T3 ANSP'!G134+'T3 MET'!G134+'T3 NSA'!G134</f>
        <v>0</v>
      </c>
      <c r="H134" s="1121">
        <f>'T3 ANSP'!H134+'T3 MET'!H134+'T3 NSA'!H134</f>
        <v>-241</v>
      </c>
      <c r="I134" s="466">
        <f>'T3 ANSP'!I134+'T3 MET'!I134+'T3 NSA'!I134</f>
        <v>0</v>
      </c>
      <c r="J134" s="465">
        <f>'T3 ANSP'!J134+'T3 MET'!J134+'T3 NSA'!J134</f>
        <v>0</v>
      </c>
      <c r="L134" s="271"/>
    </row>
    <row r="135" spans="1:12" ht="12" customHeight="1">
      <c r="A135" s="1093">
        <v>2024</v>
      </c>
      <c r="B135" s="1093"/>
      <c r="C135" s="1122" t="s">
        <v>319</v>
      </c>
      <c r="D135" s="1123">
        <f>'T3 ANSP'!D135+'T3 MET'!D135+'T3 NSA'!D135</f>
        <v>-241</v>
      </c>
      <c r="E135" s="1156">
        <f>'T3 ANSP'!E135+'T3 MET'!E135+'T3 NSA'!E135</f>
        <v>0</v>
      </c>
      <c r="F135" s="1157">
        <f>'T3 ANSP'!F135+'T3 MET'!F135+'T3 NSA'!F135</f>
        <v>0</v>
      </c>
      <c r="G135" s="1157">
        <f>'T3 ANSP'!G135+'T3 MET'!G135+'T3 NSA'!G135</f>
        <v>0</v>
      </c>
      <c r="H135" s="1157">
        <f>'T3 ANSP'!H135+'T3 MET'!H135+'T3 NSA'!H135</f>
        <v>0</v>
      </c>
      <c r="I135" s="466">
        <f>'T3 ANSP'!I135+'T3 MET'!I135+'T3 NSA'!I135</f>
        <v>-241</v>
      </c>
      <c r="J135" s="465">
        <f>'T3 ANSP'!J135+'T3 MET'!J135+'T3 NSA'!J135</f>
        <v>0</v>
      </c>
      <c r="L135" s="271"/>
    </row>
    <row r="136" spans="1:12" ht="12" customHeight="1">
      <c r="A136" s="1093" t="s">
        <v>239</v>
      </c>
      <c r="B136" s="1093"/>
      <c r="C136" s="1126" t="s">
        <v>320</v>
      </c>
      <c r="D136" s="1127">
        <f>'T3 ANSP'!D136+'T3 MET'!D136+'T3 NSA'!D136</f>
        <v>-10551.851999999999</v>
      </c>
      <c r="E136" s="1128">
        <f>'T3 ANSP'!E136+'T3 MET'!E136+'T3 NSA'!E136</f>
        <v>-241</v>
      </c>
      <c r="F136" s="1129">
        <f>'T3 ANSP'!F136+'T3 MET'!F136+'T3 NSA'!F136</f>
        <v>-241</v>
      </c>
      <c r="G136" s="1129">
        <f>'T3 ANSP'!G136+'T3 MET'!G136+'T3 NSA'!G136</f>
        <v>-3148.2890000000002</v>
      </c>
      <c r="H136" s="1129">
        <f>'T3 ANSP'!H136+'T3 MET'!H136+'T3 NSA'!H136</f>
        <v>-3438.1466999999998</v>
      </c>
      <c r="I136" s="476">
        <f>'T3 ANSP'!I136+'T3 MET'!I136+'T3 NSA'!I136</f>
        <v>-3483.4157500000001</v>
      </c>
      <c r="J136" s="473">
        <f>'T3 ANSP'!J136+'T3 MET'!J136+'T3 NSA'!J136</f>
        <v>-5.4999999974825187E-4</v>
      </c>
      <c r="L136" s="271"/>
    </row>
    <row r="137" spans="1:12" ht="4.3499999999999996" customHeight="1">
      <c r="A137" s="1130"/>
      <c r="B137" s="1130"/>
      <c r="C137" s="1094"/>
      <c r="D137" s="1154"/>
      <c r="E137" s="1154"/>
      <c r="F137" s="1155"/>
      <c r="G137" s="1154"/>
      <c r="H137" s="1154"/>
      <c r="I137" s="501"/>
      <c r="J137" s="499"/>
      <c r="L137" s="271"/>
    </row>
    <row r="138" spans="1:12" ht="12" customHeight="1">
      <c r="A138" s="1093">
        <v>2017</v>
      </c>
      <c r="B138" s="1093"/>
      <c r="C138" s="1104" t="s">
        <v>321</v>
      </c>
      <c r="D138" s="1105">
        <f>'T3 ANSP'!D138+'T3 MET'!D138+'T3 NSA'!D138</f>
        <v>0</v>
      </c>
      <c r="E138" s="1134">
        <f>'T3 ANSP'!E138+'T3 MET'!E138+'T3 NSA'!E138</f>
        <v>0</v>
      </c>
      <c r="F138" s="1135">
        <f>'T3 ANSP'!F138+'T3 MET'!F138+'T3 NSA'!F138</f>
        <v>0</v>
      </c>
      <c r="G138" s="1135">
        <f>'T3 ANSP'!G138+'T3 MET'!G138+'T3 NSA'!G138</f>
        <v>0</v>
      </c>
      <c r="H138" s="1135">
        <f>'T3 ANSP'!H138+'T3 MET'!H138+'T3 NSA'!H138</f>
        <v>0</v>
      </c>
      <c r="I138" s="481">
        <f>'T3 ANSP'!I138+'T3 MET'!I138+'T3 NSA'!I138</f>
        <v>0</v>
      </c>
      <c r="J138" s="482">
        <f>'T3 ANSP'!J138+'T3 MET'!J138+'T3 NSA'!J138</f>
        <v>0</v>
      </c>
      <c r="L138" s="271"/>
    </row>
    <row r="139" spans="1:12" ht="12" customHeight="1">
      <c r="A139" s="1093">
        <v>2018</v>
      </c>
      <c r="B139" s="1093"/>
      <c r="C139" s="1109" t="s">
        <v>322</v>
      </c>
      <c r="D139" s="1110">
        <f>'T3 ANSP'!D139+'T3 MET'!D139+'T3 NSA'!D139</f>
        <v>0</v>
      </c>
      <c r="E139" s="1136">
        <f>'T3 ANSP'!E139+'T3 MET'!E139+'T3 NSA'!E139</f>
        <v>0</v>
      </c>
      <c r="F139" s="1121">
        <f>'T3 ANSP'!F139+'T3 MET'!F139+'T3 NSA'!F139</f>
        <v>0</v>
      </c>
      <c r="G139" s="1121">
        <f>'T3 ANSP'!G139+'T3 MET'!G139+'T3 NSA'!G139</f>
        <v>0</v>
      </c>
      <c r="H139" s="1121">
        <f>'T3 ANSP'!H139+'T3 MET'!H139+'T3 NSA'!H139</f>
        <v>0</v>
      </c>
      <c r="I139" s="466">
        <f>'T3 ANSP'!I139+'T3 MET'!I139+'T3 NSA'!I139</f>
        <v>0</v>
      </c>
      <c r="J139" s="465">
        <f>'T3 ANSP'!J139+'T3 MET'!J139+'T3 NSA'!J139</f>
        <v>0</v>
      </c>
      <c r="L139" s="271"/>
    </row>
    <row r="140" spans="1:12" ht="12" customHeight="1">
      <c r="A140" s="1093">
        <v>2019</v>
      </c>
      <c r="B140" s="1093"/>
      <c r="C140" s="1109" t="s">
        <v>323</v>
      </c>
      <c r="D140" s="1123">
        <f>'T3 ANSP'!D140+'T3 MET'!D140+'T3 NSA'!D140</f>
        <v>0</v>
      </c>
      <c r="E140" s="1136">
        <f>'T3 ANSP'!E140+'T3 MET'!E140+'T3 NSA'!E140</f>
        <v>0</v>
      </c>
      <c r="F140" s="1137">
        <f>'T3 ANSP'!F140+'T3 MET'!F140+'T3 NSA'!F140</f>
        <v>0</v>
      </c>
      <c r="G140" s="1137">
        <f>'T3 ANSP'!G140+'T3 MET'!G140+'T3 NSA'!G140</f>
        <v>0</v>
      </c>
      <c r="H140" s="1137">
        <f>'T3 ANSP'!H140+'T3 MET'!H140+'T3 NSA'!H140</f>
        <v>0</v>
      </c>
      <c r="I140" s="485">
        <f>'T3 ANSP'!I140+'T3 MET'!I140+'T3 NSA'!I140</f>
        <v>0</v>
      </c>
      <c r="J140" s="468">
        <f>'T3 ANSP'!J140+'T3 MET'!J140+'T3 NSA'!J140</f>
        <v>0</v>
      </c>
      <c r="L140" s="271"/>
    </row>
    <row r="141" spans="1:12" ht="12" customHeight="1">
      <c r="A141" s="1093" t="s">
        <v>234</v>
      </c>
      <c r="B141" s="1093"/>
      <c r="C141" s="1114" t="s">
        <v>324</v>
      </c>
      <c r="D141" s="1115">
        <f>'T3 ANSP'!D141+'T3 MET'!D141+'T3 NSA'!D141</f>
        <v>0</v>
      </c>
      <c r="E141" s="1138">
        <f>'T3 ANSP'!E141+'T3 MET'!E141+'T3 NSA'!E141</f>
        <v>0</v>
      </c>
      <c r="F141" s="1117">
        <f>'T3 ANSP'!F141+'T3 MET'!F141+'T3 NSA'!F141</f>
        <v>0</v>
      </c>
      <c r="G141" s="1117">
        <f>'T3 ANSP'!G141+'T3 MET'!G141+'T3 NSA'!G141</f>
        <v>0</v>
      </c>
      <c r="H141" s="1117">
        <f>'T3 ANSP'!H141+'T3 MET'!H141+'T3 NSA'!H141</f>
        <v>0</v>
      </c>
      <c r="I141" s="487">
        <f>'T3 ANSP'!I141+'T3 MET'!I141+'T3 NSA'!I141</f>
        <v>0</v>
      </c>
      <c r="J141" s="456">
        <f>'T3 ANSP'!J141+'T3 MET'!J141+'T3 NSA'!J141</f>
        <v>0</v>
      </c>
      <c r="L141" s="271"/>
    </row>
    <row r="142" spans="1:12" ht="12" customHeight="1">
      <c r="A142" s="1093" t="s">
        <v>518</v>
      </c>
      <c r="B142" s="1093"/>
      <c r="C142" s="1119"/>
      <c r="D142" s="1119"/>
      <c r="E142" s="1119"/>
      <c r="F142" s="1119"/>
      <c r="G142" s="1119"/>
      <c r="H142" s="1119"/>
      <c r="I142" s="614"/>
      <c r="J142" s="614"/>
      <c r="K142" s="288"/>
      <c r="L142" s="271"/>
    </row>
    <row r="143" spans="1:12" ht="12" customHeight="1">
      <c r="A143" s="1093" t="s">
        <v>519</v>
      </c>
      <c r="B143" s="1093"/>
      <c r="C143" s="1109" t="s">
        <v>532</v>
      </c>
      <c r="D143" s="1110">
        <f>'T3 ANSP'!D143+'T3 MET'!D143+'T3 NSA'!D143</f>
        <v>-480</v>
      </c>
      <c r="E143" s="1136">
        <f>'T3 ANSP'!E143+'T3 MET'!E143+'T3 NSA'!E143</f>
        <v>-240</v>
      </c>
      <c r="F143" s="1121">
        <f>'T3 ANSP'!F143+'T3 MET'!F143+'T3 NSA'!F143</f>
        <v>-240</v>
      </c>
      <c r="G143" s="1121">
        <f>'T3 ANSP'!G143+'T3 MET'!G143+'T3 NSA'!G143</f>
        <v>0</v>
      </c>
      <c r="H143" s="1121">
        <f>'T3 ANSP'!H143+'T3 MET'!H143+'T3 NSA'!H143</f>
        <v>0</v>
      </c>
      <c r="I143" s="454">
        <f>'T3 ANSP'!I143+'T3 MET'!I143+'T3 NSA'!I143</f>
        <v>0</v>
      </c>
      <c r="J143" s="455">
        <f>'T3 ANSP'!J143+'T3 MET'!J143+'T3 NSA'!J143</f>
        <v>0</v>
      </c>
      <c r="L143" s="271"/>
    </row>
    <row r="144" spans="1:12" ht="12" customHeight="1">
      <c r="A144" s="1093">
        <v>2022</v>
      </c>
      <c r="B144" s="1093"/>
      <c r="C144" s="1109" t="s">
        <v>325</v>
      </c>
      <c r="D144" s="1110">
        <f>'T3 ANSP'!D144+'T3 MET'!D144+'T3 NSA'!D144</f>
        <v>-240</v>
      </c>
      <c r="E144" s="1153">
        <f>'T3 ANSP'!E144+'T3 MET'!E144+'T3 NSA'!E144</f>
        <v>0</v>
      </c>
      <c r="F144" s="1113">
        <f>'T3 ANSP'!F144+'T3 MET'!F144+'T3 NSA'!F144</f>
        <v>0</v>
      </c>
      <c r="G144" s="1121">
        <f>'T3 ANSP'!G144+'T3 MET'!G144+'T3 NSA'!G144</f>
        <v>-240</v>
      </c>
      <c r="H144" s="1121">
        <f>'T3 ANSP'!H144+'T3 MET'!H144+'T3 NSA'!H144</f>
        <v>0</v>
      </c>
      <c r="I144" s="466">
        <f>'T3 ANSP'!I144+'T3 MET'!I144+'T3 NSA'!I144</f>
        <v>0</v>
      </c>
      <c r="J144" s="455">
        <f>'T3 ANSP'!J144+'T3 MET'!J144+'T3 NSA'!J144</f>
        <v>0</v>
      </c>
      <c r="L144" s="271"/>
    </row>
    <row r="145" spans="1:12" ht="12" customHeight="1">
      <c r="A145" s="1093">
        <v>2023</v>
      </c>
      <c r="B145" s="1093"/>
      <c r="C145" s="1109" t="s">
        <v>326</v>
      </c>
      <c r="D145" s="1110">
        <f>'T3 ANSP'!D145+'T3 MET'!D145+'T3 NSA'!D145</f>
        <v>-240</v>
      </c>
      <c r="E145" s="1153">
        <f>'T3 ANSP'!E145+'T3 MET'!E145+'T3 NSA'!E145</f>
        <v>0</v>
      </c>
      <c r="F145" s="1113">
        <f>'T3 ANSP'!F145+'T3 MET'!F145+'T3 NSA'!F145</f>
        <v>0</v>
      </c>
      <c r="G145" s="1113">
        <f>'T3 ANSP'!G145+'T3 MET'!G145+'T3 NSA'!G145</f>
        <v>0</v>
      </c>
      <c r="H145" s="1121">
        <f>'T3 ANSP'!H145+'T3 MET'!H145+'T3 NSA'!H145</f>
        <v>-240</v>
      </c>
      <c r="I145" s="466">
        <f>'T3 ANSP'!I145+'T3 MET'!I145+'T3 NSA'!I145</f>
        <v>0</v>
      </c>
      <c r="J145" s="465">
        <f>'T3 ANSP'!J145+'T3 MET'!J145+'T3 NSA'!J145</f>
        <v>0</v>
      </c>
      <c r="L145" s="271"/>
    </row>
    <row r="146" spans="1:12" ht="12" customHeight="1">
      <c r="A146" s="1093">
        <v>2024</v>
      </c>
      <c r="B146" s="1093"/>
      <c r="C146" s="1122" t="s">
        <v>327</v>
      </c>
      <c r="D146" s="1123">
        <f>'T3 ANSP'!D146+'T3 MET'!D146+'T3 NSA'!D146</f>
        <v>-240</v>
      </c>
      <c r="E146" s="1156">
        <f>'T3 ANSP'!E146+'T3 MET'!E146+'T3 NSA'!E146</f>
        <v>0</v>
      </c>
      <c r="F146" s="1157">
        <f>'T3 ANSP'!F146+'T3 MET'!F146+'T3 NSA'!F146</f>
        <v>0</v>
      </c>
      <c r="G146" s="1157">
        <f>'T3 ANSP'!G146+'T3 MET'!G146+'T3 NSA'!G146</f>
        <v>0</v>
      </c>
      <c r="H146" s="1157">
        <f>'T3 ANSP'!H146+'T3 MET'!H146+'T3 NSA'!H146</f>
        <v>0</v>
      </c>
      <c r="I146" s="466">
        <f>'T3 ANSP'!I146+'T3 MET'!I146+'T3 NSA'!I146</f>
        <v>-240</v>
      </c>
      <c r="J146" s="465">
        <f>'T3 ANSP'!J146+'T3 MET'!J146+'T3 NSA'!J146</f>
        <v>0</v>
      </c>
      <c r="L146" s="271"/>
    </row>
    <row r="147" spans="1:12" ht="12" customHeight="1">
      <c r="A147" s="1093" t="s">
        <v>239</v>
      </c>
      <c r="B147" s="1093"/>
      <c r="C147" s="1126" t="s">
        <v>328</v>
      </c>
      <c r="D147" s="1127">
        <f>'T3 ANSP'!D147+'T3 MET'!D147+'T3 NSA'!D147</f>
        <v>-1200</v>
      </c>
      <c r="E147" s="1128">
        <f>'T3 ANSP'!E147+'T3 MET'!E147+'T3 NSA'!E147</f>
        <v>-240</v>
      </c>
      <c r="F147" s="1129">
        <f>'T3 ANSP'!F147+'T3 MET'!F147+'T3 NSA'!F147</f>
        <v>-240</v>
      </c>
      <c r="G147" s="1129">
        <f>'T3 ANSP'!G147+'T3 MET'!G147+'T3 NSA'!G147</f>
        <v>-240</v>
      </c>
      <c r="H147" s="1129">
        <f>'T3 ANSP'!H147+'T3 MET'!H147+'T3 NSA'!H147</f>
        <v>-240</v>
      </c>
      <c r="I147" s="476">
        <f>'T3 ANSP'!I147+'T3 MET'!I147+'T3 NSA'!I147</f>
        <v>-240</v>
      </c>
      <c r="J147" s="473">
        <f>'T3 ANSP'!J147+'T3 MET'!J147+'T3 NSA'!J147</f>
        <v>0</v>
      </c>
      <c r="L147" s="271"/>
    </row>
    <row r="148" spans="1:12" ht="4.3499999999999996" customHeight="1">
      <c r="A148" s="1130"/>
      <c r="B148" s="1130"/>
      <c r="C148" s="1094"/>
      <c r="D148" s="1154"/>
      <c r="E148" s="1154"/>
      <c r="F148" s="1155"/>
      <c r="G148" s="1154"/>
      <c r="H148" s="1154"/>
      <c r="I148" s="501"/>
      <c r="J148" s="499"/>
      <c r="L148" s="271"/>
    </row>
    <row r="149" spans="1:12" ht="12" customHeight="1">
      <c r="A149" s="1093">
        <v>2017</v>
      </c>
      <c r="B149" s="1093"/>
      <c r="C149" s="1104" t="s">
        <v>329</v>
      </c>
      <c r="D149" s="1147">
        <f>'T3 ANSP'!D149+'T3 MET'!D149+'T3 NSA'!D149</f>
        <v>0</v>
      </c>
      <c r="E149" s="1158">
        <f>'T3 ANSP'!E149+'T3 MET'!E149+'T3 NSA'!E149</f>
        <v>0</v>
      </c>
      <c r="F149" s="1108">
        <f>'T3 ANSP'!F149+'T3 MET'!F149+'T3 NSA'!F149</f>
        <v>0</v>
      </c>
      <c r="G149" s="1108">
        <f>'T3 ANSP'!G149+'T3 MET'!G149+'T3 NSA'!G149</f>
        <v>0</v>
      </c>
      <c r="H149" s="1108">
        <f>'T3 ANSP'!H149+'T3 MET'!H149+'T3 NSA'!H149</f>
        <v>0</v>
      </c>
      <c r="I149" s="449">
        <f>'T3 ANSP'!I149+'T3 MET'!I149+'T3 NSA'!I149</f>
        <v>0</v>
      </c>
      <c r="J149" s="450">
        <f>'T3 ANSP'!J149+'T3 MET'!J149+'T3 NSA'!J149</f>
        <v>0</v>
      </c>
      <c r="L149" s="271"/>
    </row>
    <row r="150" spans="1:12" ht="12" customHeight="1">
      <c r="A150" s="1093">
        <v>2018</v>
      </c>
      <c r="B150" s="1093"/>
      <c r="C150" s="1109" t="s">
        <v>330</v>
      </c>
      <c r="D150" s="1159">
        <f>'T3 ANSP'!D150+'T3 MET'!D150+'T3 NSA'!D150</f>
        <v>0</v>
      </c>
      <c r="E150" s="1153">
        <f>'T3 ANSP'!E150+'T3 MET'!E150+'T3 NSA'!E150</f>
        <v>0</v>
      </c>
      <c r="F150" s="1113">
        <f>'T3 ANSP'!F150+'T3 MET'!F150+'T3 NSA'!F150</f>
        <v>0</v>
      </c>
      <c r="G150" s="1113">
        <f>'T3 ANSP'!G150+'T3 MET'!G150+'T3 NSA'!G150</f>
        <v>0</v>
      </c>
      <c r="H150" s="1113">
        <f>'T3 ANSP'!H150+'T3 MET'!H150+'T3 NSA'!H150</f>
        <v>0</v>
      </c>
      <c r="I150" s="454">
        <f>'T3 ANSP'!I150+'T3 MET'!I150+'T3 NSA'!I150</f>
        <v>0</v>
      </c>
      <c r="J150" s="455">
        <f>'T3 ANSP'!J150+'T3 MET'!J150+'T3 NSA'!J150</f>
        <v>0</v>
      </c>
      <c r="L150" s="271"/>
    </row>
    <row r="151" spans="1:12" ht="12" customHeight="1">
      <c r="A151" s="1093">
        <v>2019</v>
      </c>
      <c r="B151" s="1093"/>
      <c r="C151" s="1109" t="s">
        <v>331</v>
      </c>
      <c r="D151" s="1159">
        <f>'T3 ANSP'!D151+'T3 MET'!D151+'T3 NSA'!D151</f>
        <v>0</v>
      </c>
      <c r="E151" s="1153">
        <f>'T3 ANSP'!E151+'T3 MET'!E151+'T3 NSA'!E151</f>
        <v>0</v>
      </c>
      <c r="F151" s="1113">
        <f>'T3 ANSP'!F151+'T3 MET'!F151+'T3 NSA'!F151</f>
        <v>0</v>
      </c>
      <c r="G151" s="1113">
        <f>'T3 ANSP'!G151+'T3 MET'!G151+'T3 NSA'!G151</f>
        <v>0</v>
      </c>
      <c r="H151" s="1113">
        <f>'T3 ANSP'!H151+'T3 MET'!H151+'T3 NSA'!H151</f>
        <v>0</v>
      </c>
      <c r="I151" s="454">
        <f>'T3 ANSP'!I151+'T3 MET'!I151+'T3 NSA'!I151</f>
        <v>0</v>
      </c>
      <c r="J151" s="455">
        <f>'T3 ANSP'!J151+'T3 MET'!J151+'T3 NSA'!J151</f>
        <v>0</v>
      </c>
      <c r="L151" s="271"/>
    </row>
    <row r="152" spans="1:12" ht="12" customHeight="1">
      <c r="A152" s="1093" t="s">
        <v>234</v>
      </c>
      <c r="B152" s="1093"/>
      <c r="C152" s="1114" t="s">
        <v>332</v>
      </c>
      <c r="D152" s="1160">
        <f>'T3 ANSP'!D152+'T3 MET'!D152+'T3 NSA'!D152</f>
        <v>0</v>
      </c>
      <c r="E152" s="1161">
        <f>'T3 ANSP'!E152+'T3 MET'!E152+'T3 NSA'!E152</f>
        <v>0</v>
      </c>
      <c r="F152" s="1118">
        <f>'T3 ANSP'!F152+'T3 MET'!F152+'T3 NSA'!F152</f>
        <v>0</v>
      </c>
      <c r="G152" s="1118">
        <f>'T3 ANSP'!G152+'T3 MET'!G152+'T3 NSA'!G152</f>
        <v>0</v>
      </c>
      <c r="H152" s="1118">
        <f>'T3 ANSP'!H152+'T3 MET'!H152+'T3 NSA'!H152</f>
        <v>0</v>
      </c>
      <c r="I152" s="460">
        <f>'T3 ANSP'!I152+'T3 MET'!I152+'T3 NSA'!I152</f>
        <v>0</v>
      </c>
      <c r="J152" s="461">
        <f>'T3 ANSP'!J152+'T3 MET'!J152+'T3 NSA'!J152</f>
        <v>0</v>
      </c>
      <c r="L152" s="271"/>
    </row>
    <row r="153" spans="1:12" ht="12" customHeight="1">
      <c r="A153" s="1093" t="s">
        <v>518</v>
      </c>
      <c r="B153" s="1093"/>
      <c r="C153" s="1119"/>
      <c r="D153" s="1119"/>
      <c r="E153" s="1119"/>
      <c r="F153" s="1119"/>
      <c r="G153" s="1119"/>
      <c r="H153" s="1119"/>
      <c r="I153" s="614"/>
      <c r="J153" s="614"/>
      <c r="K153" s="288"/>
      <c r="L153" s="271"/>
    </row>
    <row r="154" spans="1:12" ht="12" customHeight="1">
      <c r="A154" s="1093" t="s">
        <v>519</v>
      </c>
      <c r="B154" s="1093"/>
      <c r="C154" s="1109" t="s">
        <v>531</v>
      </c>
      <c r="D154" s="1159">
        <f>'T3 ANSP'!D154+'T3 MET'!D154+'T3 NSA'!D154</f>
        <v>0</v>
      </c>
      <c r="E154" s="1153">
        <f>'T3 ANSP'!E154+'T3 MET'!E154+'T3 NSA'!E154</f>
        <v>0</v>
      </c>
      <c r="F154" s="1113">
        <f>'T3 ANSP'!F154+'T3 MET'!F154+'T3 NSA'!F154</f>
        <v>0</v>
      </c>
      <c r="G154" s="1113">
        <f>'T3 ANSP'!G154+'T3 MET'!G154+'T3 NSA'!G154</f>
        <v>0</v>
      </c>
      <c r="H154" s="1113">
        <f>'T3 ANSP'!H154+'T3 MET'!H154+'T3 NSA'!H154</f>
        <v>0</v>
      </c>
      <c r="I154" s="454">
        <f>'T3 ANSP'!I154+'T3 MET'!I154+'T3 NSA'!I154</f>
        <v>0</v>
      </c>
      <c r="J154" s="455">
        <f>'T3 ANSP'!J154+'T3 MET'!J154+'T3 NSA'!J154</f>
        <v>0</v>
      </c>
      <c r="L154" s="271"/>
    </row>
    <row r="155" spans="1:12" ht="12" customHeight="1">
      <c r="A155" s="1093">
        <v>2022</v>
      </c>
      <c r="B155" s="1093"/>
      <c r="C155" s="1109" t="s">
        <v>333</v>
      </c>
      <c r="D155" s="1162">
        <f>'T3 ANSP'!D155+'T3 MET'!D155+'T3 NSA'!D155</f>
        <v>0</v>
      </c>
      <c r="E155" s="1153">
        <f>'T3 ANSP'!E155+'T3 MET'!E155+'T3 NSA'!E155</f>
        <v>0</v>
      </c>
      <c r="F155" s="1113">
        <f>'T3 ANSP'!F155+'T3 MET'!F155+'T3 NSA'!F155</f>
        <v>0</v>
      </c>
      <c r="G155" s="1113">
        <f>'T3 ANSP'!G155+'T3 MET'!G155+'T3 NSA'!G155</f>
        <v>0</v>
      </c>
      <c r="H155" s="1113">
        <f>'T3 ANSP'!H155+'T3 MET'!H155+'T3 NSA'!H155</f>
        <v>0</v>
      </c>
      <c r="I155" s="453">
        <f>'T3 ANSP'!I155+'T3 MET'!I155+'T3 NSA'!I155</f>
        <v>0</v>
      </c>
      <c r="J155" s="455">
        <f>'T3 ANSP'!J155+'T3 MET'!J155+'T3 NSA'!J155</f>
        <v>0</v>
      </c>
      <c r="L155" s="271"/>
    </row>
    <row r="156" spans="1:12" ht="12" customHeight="1">
      <c r="A156" s="1093">
        <v>2023</v>
      </c>
      <c r="B156" s="1093"/>
      <c r="C156" s="1109" t="s">
        <v>334</v>
      </c>
      <c r="D156" s="1162">
        <f>'T3 ANSP'!D156+'T3 MET'!D156+'T3 NSA'!D156</f>
        <v>0</v>
      </c>
      <c r="E156" s="1153">
        <f>'T3 ANSP'!E156+'T3 MET'!E156+'T3 NSA'!E156</f>
        <v>0</v>
      </c>
      <c r="F156" s="1113">
        <f>'T3 ANSP'!F156+'T3 MET'!F156+'T3 NSA'!F156</f>
        <v>0</v>
      </c>
      <c r="G156" s="1113">
        <f>'T3 ANSP'!G156+'T3 MET'!G156+'T3 NSA'!G156</f>
        <v>0</v>
      </c>
      <c r="H156" s="1113">
        <f>'T3 ANSP'!H156+'T3 MET'!H156+'T3 NSA'!H156</f>
        <v>0</v>
      </c>
      <c r="I156" s="453">
        <f>'T3 ANSP'!I156+'T3 MET'!I156+'T3 NSA'!I156</f>
        <v>0</v>
      </c>
      <c r="J156" s="455">
        <f>'T3 ANSP'!J156+'T3 MET'!J156+'T3 NSA'!J156</f>
        <v>0</v>
      </c>
      <c r="L156" s="271"/>
    </row>
    <row r="157" spans="1:12" ht="12" customHeight="1">
      <c r="A157" s="1093">
        <v>2024</v>
      </c>
      <c r="B157" s="1093"/>
      <c r="C157" s="1122" t="s">
        <v>335</v>
      </c>
      <c r="D157" s="1163">
        <f>'T3 ANSP'!D157+'T3 MET'!D157+'T3 NSA'!D157</f>
        <v>0</v>
      </c>
      <c r="E157" s="1156">
        <f>'T3 ANSP'!E157+'T3 MET'!E157+'T3 NSA'!E157</f>
        <v>0</v>
      </c>
      <c r="F157" s="1157">
        <f>'T3 ANSP'!F157+'T3 MET'!F157+'T3 NSA'!F157</f>
        <v>0</v>
      </c>
      <c r="G157" s="1157">
        <f>'T3 ANSP'!G157+'T3 MET'!G157+'T3 NSA'!G157</f>
        <v>0</v>
      </c>
      <c r="H157" s="1157">
        <f>'T3 ANSP'!H157+'T3 MET'!H157+'T3 NSA'!H157</f>
        <v>0</v>
      </c>
      <c r="I157" s="503">
        <f>'T3 ANSP'!I157+'T3 MET'!I157+'T3 NSA'!I157</f>
        <v>0</v>
      </c>
      <c r="J157" s="504">
        <f>'T3 ANSP'!J157+'T3 MET'!J157+'T3 NSA'!J157</f>
        <v>0</v>
      </c>
      <c r="L157" s="271"/>
    </row>
    <row r="158" spans="1:12" ht="12" customHeight="1">
      <c r="A158" s="1093" t="s">
        <v>239</v>
      </c>
      <c r="B158" s="1093"/>
      <c r="C158" s="1126" t="s">
        <v>336</v>
      </c>
      <c r="D158" s="1164">
        <f>'T3 ANSP'!D158+'T3 MET'!D158+'T3 NSA'!D158</f>
        <v>0</v>
      </c>
      <c r="E158" s="1142">
        <f>'T3 ANSP'!E158+'T3 MET'!E158+'T3 NSA'!E158</f>
        <v>0</v>
      </c>
      <c r="F158" s="1143">
        <f>'T3 ANSP'!F158+'T3 MET'!F158+'T3 NSA'!F158</f>
        <v>0</v>
      </c>
      <c r="G158" s="1143">
        <f>'T3 ANSP'!G158+'T3 MET'!G158+'T3 NSA'!G158</f>
        <v>0</v>
      </c>
      <c r="H158" s="1143">
        <f>'T3 ANSP'!H158+'T3 MET'!H158+'T3 NSA'!H158</f>
        <v>0</v>
      </c>
      <c r="I158" s="505">
        <f>'T3 ANSP'!I158+'T3 MET'!I158+'T3 NSA'!I158</f>
        <v>0</v>
      </c>
      <c r="J158" s="493">
        <f>'T3 ANSP'!J158+'T3 MET'!J158+'T3 NSA'!J158</f>
        <v>0</v>
      </c>
      <c r="L158" s="271"/>
    </row>
    <row r="159" spans="1:12" ht="3" customHeight="1">
      <c r="A159" s="1093"/>
      <c r="B159" s="1093"/>
      <c r="C159" s="1094"/>
      <c r="D159" s="1154"/>
      <c r="E159" s="1154"/>
      <c r="F159" s="1155"/>
      <c r="G159" s="1154"/>
      <c r="H159" s="1154"/>
      <c r="I159" s="501"/>
      <c r="J159" s="499"/>
    </row>
    <row r="160" spans="1:12" ht="12" customHeight="1">
      <c r="A160" s="1093" t="s">
        <v>518</v>
      </c>
      <c r="B160" s="1093"/>
      <c r="C160" s="1119"/>
      <c r="D160" s="1119"/>
      <c r="E160" s="1119"/>
      <c r="F160" s="1119"/>
      <c r="G160" s="1119"/>
      <c r="H160" s="1119"/>
      <c r="I160" s="614"/>
      <c r="J160" s="614"/>
      <c r="K160" s="288"/>
      <c r="L160" s="271"/>
    </row>
    <row r="161" spans="1:12" ht="12" customHeight="1">
      <c r="A161" s="1093" t="s">
        <v>519</v>
      </c>
      <c r="B161" s="1093"/>
      <c r="C161" s="1109" t="s">
        <v>530</v>
      </c>
      <c r="D161" s="1110">
        <f>'T3 ANSP'!D161+'T3 MET'!D161+'T3 NSA'!D161</f>
        <v>34276.077350116386</v>
      </c>
      <c r="E161" s="1153">
        <f>'T3 ANSP'!E161+'T3 MET'!E161+'T3 NSA'!E161</f>
        <v>0</v>
      </c>
      <c r="F161" s="1113">
        <f>'T3 ANSP'!F161+'T3 MET'!F161+'T3 NSA'!F161</f>
        <v>0</v>
      </c>
      <c r="G161" s="1113">
        <f>'T3 ANSP'!G161+'T3 MET'!G161+'T3 NSA'!G161</f>
        <v>0</v>
      </c>
      <c r="H161" s="1121">
        <f>'T3 ANSP'!H161+'T3 MET'!H161+'T3 NSA'!H161</f>
        <v>6855.2154700232768</v>
      </c>
      <c r="I161" s="466">
        <f>'T3 ANSP'!I161+'T3 MET'!I161+'T3 NSA'!I161</f>
        <v>6855.2154700232768</v>
      </c>
      <c r="J161" s="465">
        <f>'T3 ANSP'!J161+'T3 MET'!J161+'T3 NSA'!J161</f>
        <v>20565.646410069832</v>
      </c>
      <c r="L161" s="271"/>
    </row>
    <row r="162" spans="1:12" ht="12" customHeight="1">
      <c r="A162" s="1093">
        <v>2022</v>
      </c>
      <c r="B162" s="1093"/>
      <c r="C162" s="1109" t="s">
        <v>337</v>
      </c>
      <c r="D162" s="1110">
        <f>'T3 ANSP'!D162+'T3 MET'!D162+'T3 NSA'!D162</f>
        <v>0</v>
      </c>
      <c r="E162" s="1111">
        <f>'T3 ANSP'!E162+'T3 MET'!E162+'T3 NSA'!E162</f>
        <v>0</v>
      </c>
      <c r="F162" s="1120">
        <f>'T3 ANSP'!F162+'T3 MET'!F162+'T3 NSA'!F162</f>
        <v>0</v>
      </c>
      <c r="G162" s="1120">
        <f>'T3 ANSP'!G162+'T3 MET'!G162+'T3 NSA'!G162</f>
        <v>0</v>
      </c>
      <c r="H162" s="1165">
        <f>'T3 ANSP'!H162+'T3 MET'!H162+'T3 NSA'!H162</f>
        <v>0</v>
      </c>
      <c r="I162" s="506">
        <f>'T3 ANSP'!I162+'T3 MET'!I162+'T3 NSA'!I162</f>
        <v>0</v>
      </c>
      <c r="J162" s="507">
        <f>'T3 ANSP'!J162+'T3 MET'!J162+'T3 NSA'!J162</f>
        <v>0</v>
      </c>
      <c r="L162" s="271"/>
    </row>
    <row r="163" spans="1:12" ht="12" customHeight="1">
      <c r="A163" s="1093">
        <v>2023</v>
      </c>
      <c r="B163" s="1093"/>
      <c r="C163" s="1109" t="s">
        <v>338</v>
      </c>
      <c r="D163" s="1110">
        <f>'T3 ANSP'!D163+'T3 MET'!D163+'T3 NSA'!D163</f>
        <v>0</v>
      </c>
      <c r="E163" s="1111">
        <f>'T3 ANSP'!E163+'T3 MET'!E163+'T3 NSA'!E163</f>
        <v>0</v>
      </c>
      <c r="F163" s="1120">
        <f>'T3 ANSP'!F163+'T3 MET'!F163+'T3 NSA'!F163</f>
        <v>0</v>
      </c>
      <c r="G163" s="1120">
        <f>'T3 ANSP'!G163+'T3 MET'!G163+'T3 NSA'!G163</f>
        <v>0</v>
      </c>
      <c r="H163" s="1120">
        <f>'T3 ANSP'!H163+'T3 MET'!H163+'T3 NSA'!H163</f>
        <v>0</v>
      </c>
      <c r="I163" s="506">
        <f>'T3 ANSP'!I163+'T3 MET'!I163+'T3 NSA'!I163</f>
        <v>0</v>
      </c>
      <c r="J163" s="507">
        <f>'T3 ANSP'!J163+'T3 MET'!J163+'T3 NSA'!J163</f>
        <v>0</v>
      </c>
      <c r="L163" s="271"/>
    </row>
    <row r="164" spans="1:12" ht="12" customHeight="1">
      <c r="A164" s="1093">
        <v>2024</v>
      </c>
      <c r="B164" s="1093"/>
      <c r="C164" s="1122" t="s">
        <v>339</v>
      </c>
      <c r="D164" s="1123">
        <f>'T3 ANSP'!D164+'T3 MET'!D164+'T3 NSA'!D164</f>
        <v>0</v>
      </c>
      <c r="E164" s="1124">
        <f>'T3 ANSP'!E164+'T3 MET'!E164+'T3 NSA'!E164</f>
        <v>0</v>
      </c>
      <c r="F164" s="1125">
        <f>'T3 ANSP'!F164+'T3 MET'!F164+'T3 NSA'!F164</f>
        <v>0</v>
      </c>
      <c r="G164" s="1125">
        <f>'T3 ANSP'!G164+'T3 MET'!G164+'T3 NSA'!G164</f>
        <v>0</v>
      </c>
      <c r="H164" s="1125">
        <f>'T3 ANSP'!H164+'T3 MET'!H164+'T3 NSA'!H164</f>
        <v>0</v>
      </c>
      <c r="I164" s="470">
        <f>'T3 ANSP'!I164+'T3 MET'!I164+'T3 NSA'!I164</f>
        <v>0</v>
      </c>
      <c r="J164" s="507">
        <f>'T3 ANSP'!J164+'T3 MET'!J164+'T3 NSA'!J164</f>
        <v>0</v>
      </c>
      <c r="L164" s="271"/>
    </row>
    <row r="165" spans="1:12" ht="12" customHeight="1">
      <c r="A165" s="1093" t="s">
        <v>239</v>
      </c>
      <c r="B165" s="1093"/>
      <c r="C165" s="1126" t="s">
        <v>340</v>
      </c>
      <c r="D165" s="1127">
        <f>'T3 ANSP'!D165+'T3 MET'!D165+'T3 NSA'!D165</f>
        <v>34276.077350116386</v>
      </c>
      <c r="E165" s="1142">
        <f>'T3 ANSP'!E165+'T3 MET'!E165+'T3 NSA'!E165</f>
        <v>0</v>
      </c>
      <c r="F165" s="1143">
        <f>'T3 ANSP'!F165+'T3 MET'!F165+'T3 NSA'!F165</f>
        <v>0</v>
      </c>
      <c r="G165" s="1143">
        <f>'T3 ANSP'!G165+'T3 MET'!G165+'T3 NSA'!G165</f>
        <v>0</v>
      </c>
      <c r="H165" s="1129">
        <f>'T3 ANSP'!H165+'T3 MET'!H165+'T3 NSA'!H165</f>
        <v>6855.2154700232768</v>
      </c>
      <c r="I165" s="476">
        <f>'T3 ANSP'!I165+'T3 MET'!I165+'T3 NSA'!I165</f>
        <v>6855.2154700232768</v>
      </c>
      <c r="J165" s="473">
        <f>'T3 ANSP'!J165+'T3 MET'!J165+'T3 NSA'!J165</f>
        <v>20565.646410069832</v>
      </c>
      <c r="L165" s="271"/>
    </row>
    <row r="166" spans="1:12" ht="3" customHeight="1">
      <c r="A166" s="1093"/>
      <c r="B166" s="1093"/>
      <c r="C166" s="1094"/>
      <c r="D166" s="1154"/>
      <c r="E166" s="1154"/>
      <c r="F166" s="1155"/>
      <c r="G166" s="1154"/>
      <c r="H166" s="1154"/>
      <c r="I166" s="501"/>
      <c r="J166" s="499"/>
    </row>
    <row r="167" spans="1:12" ht="12" customHeight="1">
      <c r="A167" s="1093" t="s">
        <v>518</v>
      </c>
      <c r="B167" s="1093"/>
      <c r="C167" s="1146"/>
      <c r="D167" s="1146"/>
      <c r="E167" s="1146"/>
      <c r="F167" s="1146"/>
      <c r="G167" s="1146"/>
      <c r="H167" s="1146"/>
      <c r="I167" s="615"/>
      <c r="J167" s="615"/>
      <c r="K167" s="288"/>
      <c r="L167" s="271"/>
    </row>
    <row r="168" spans="1:12" ht="12" customHeight="1">
      <c r="A168" s="1093" t="s">
        <v>519</v>
      </c>
      <c r="B168" s="1093"/>
      <c r="C168" s="1109" t="s">
        <v>529</v>
      </c>
      <c r="D168" s="1159">
        <f>'T3 ANSP'!D168+'T3 MET'!D168+'T3 NSA'!D168</f>
        <v>0</v>
      </c>
      <c r="E168" s="1153">
        <f>'T3 ANSP'!E168+'T3 MET'!E168+'T3 NSA'!E168</f>
        <v>0</v>
      </c>
      <c r="F168" s="1113">
        <f>'T3 ANSP'!F168+'T3 MET'!F168+'T3 NSA'!F168</f>
        <v>0</v>
      </c>
      <c r="G168" s="1113">
        <f>'T3 ANSP'!G168+'T3 MET'!G168+'T3 NSA'!G168</f>
        <v>0</v>
      </c>
      <c r="H168" s="1113">
        <f>'T3 ANSP'!H168+'T3 MET'!H168+'T3 NSA'!H168</f>
        <v>0</v>
      </c>
      <c r="I168" s="454">
        <f>'T3 ANSP'!I168+'T3 MET'!I168+'T3 NSA'!I168</f>
        <v>0</v>
      </c>
      <c r="J168" s="455">
        <f>'T3 ANSP'!J168+'T3 MET'!J168+'T3 NSA'!J168</f>
        <v>0</v>
      </c>
      <c r="L168" s="374"/>
    </row>
    <row r="169" spans="1:12" ht="12" customHeight="1">
      <c r="A169" s="1093">
        <v>2022</v>
      </c>
      <c r="B169" s="1093"/>
      <c r="C169" s="1109" t="s">
        <v>354</v>
      </c>
      <c r="D169" s="1162">
        <f>'T3 ANSP'!D169+'T3 MET'!D169+'T3 NSA'!D169</f>
        <v>0</v>
      </c>
      <c r="E169" s="1153">
        <f>'T3 ANSP'!E169+'T3 MET'!E169+'T3 NSA'!E169</f>
        <v>0</v>
      </c>
      <c r="F169" s="1113">
        <f>'T3 ANSP'!F169+'T3 MET'!F169+'T3 NSA'!F169</f>
        <v>0</v>
      </c>
      <c r="G169" s="1113">
        <f>'T3 ANSP'!G169+'T3 MET'!G169+'T3 NSA'!G169</f>
        <v>0</v>
      </c>
      <c r="H169" s="1113">
        <f>'T3 ANSP'!H169+'T3 MET'!H169+'T3 NSA'!H169</f>
        <v>0</v>
      </c>
      <c r="I169" s="453">
        <f>'T3 ANSP'!I169+'T3 MET'!I169+'T3 NSA'!I169</f>
        <v>0</v>
      </c>
      <c r="J169" s="455">
        <f>'T3 ANSP'!J169+'T3 MET'!J169+'T3 NSA'!J169</f>
        <v>0</v>
      </c>
      <c r="L169" s="374"/>
    </row>
    <row r="170" spans="1:12" ht="12" customHeight="1">
      <c r="A170" s="1093">
        <v>2023</v>
      </c>
      <c r="B170" s="1093"/>
      <c r="C170" s="1109" t="s">
        <v>355</v>
      </c>
      <c r="D170" s="1162">
        <f>'T3 ANSP'!D170+'T3 MET'!D170+'T3 NSA'!D170</f>
        <v>0</v>
      </c>
      <c r="E170" s="1153">
        <f>'T3 ANSP'!E170+'T3 MET'!E170+'T3 NSA'!E170</f>
        <v>0</v>
      </c>
      <c r="F170" s="1113">
        <f>'T3 ANSP'!F170+'T3 MET'!F170+'T3 NSA'!F170</f>
        <v>0</v>
      </c>
      <c r="G170" s="1113">
        <f>'T3 ANSP'!G170+'T3 MET'!G170+'T3 NSA'!G170</f>
        <v>0</v>
      </c>
      <c r="H170" s="1113">
        <f>'T3 ANSP'!H170+'T3 MET'!H170+'T3 NSA'!H170</f>
        <v>0</v>
      </c>
      <c r="I170" s="453">
        <f>'T3 ANSP'!I170+'T3 MET'!I170+'T3 NSA'!I170</f>
        <v>0</v>
      </c>
      <c r="J170" s="455">
        <f>'T3 ANSP'!J170+'T3 MET'!J170+'T3 NSA'!J170</f>
        <v>0</v>
      </c>
      <c r="L170" s="374"/>
    </row>
    <row r="171" spans="1:12" ht="12" customHeight="1">
      <c r="A171" s="1093">
        <v>2024</v>
      </c>
      <c r="B171" s="1093"/>
      <c r="C171" s="1122" t="s">
        <v>356</v>
      </c>
      <c r="D171" s="1163">
        <f>'T3 ANSP'!D171+'T3 MET'!D171+'T3 NSA'!D171</f>
        <v>0</v>
      </c>
      <c r="E171" s="1156">
        <f>'T3 ANSP'!E171+'T3 MET'!E171+'T3 NSA'!E171</f>
        <v>0</v>
      </c>
      <c r="F171" s="1157">
        <f>'T3 ANSP'!F171+'T3 MET'!F171+'T3 NSA'!F171</f>
        <v>0</v>
      </c>
      <c r="G171" s="1157">
        <f>'T3 ANSP'!G171+'T3 MET'!G171+'T3 NSA'!G171</f>
        <v>0</v>
      </c>
      <c r="H171" s="1157">
        <f>'T3 ANSP'!H171+'T3 MET'!H171+'T3 NSA'!H171</f>
        <v>0</v>
      </c>
      <c r="I171" s="503">
        <f>'T3 ANSP'!I171+'T3 MET'!I171+'T3 NSA'!I171</f>
        <v>0</v>
      </c>
      <c r="J171" s="504">
        <f>'T3 ANSP'!J171+'T3 MET'!J171+'T3 NSA'!J171</f>
        <v>0</v>
      </c>
      <c r="L171" s="374"/>
    </row>
    <row r="172" spans="1:12" ht="12" customHeight="1">
      <c r="A172" s="1093" t="s">
        <v>239</v>
      </c>
      <c r="B172" s="1093"/>
      <c r="C172" s="1126" t="s">
        <v>357</v>
      </c>
      <c r="D172" s="1164">
        <f>'T3 ANSP'!D172+'T3 MET'!D172+'T3 NSA'!D172</f>
        <v>0</v>
      </c>
      <c r="E172" s="1142">
        <f>'T3 ANSP'!E172+'T3 MET'!E172+'T3 NSA'!E172</f>
        <v>0</v>
      </c>
      <c r="F172" s="1143">
        <f>'T3 ANSP'!F172+'T3 MET'!F172+'T3 NSA'!F172</f>
        <v>0</v>
      </c>
      <c r="G172" s="1143">
        <f>'T3 ANSP'!G172+'T3 MET'!G172+'T3 NSA'!G172</f>
        <v>0</v>
      </c>
      <c r="H172" s="1143">
        <f>'T3 ANSP'!H172+'T3 MET'!H172+'T3 NSA'!H172</f>
        <v>0</v>
      </c>
      <c r="I172" s="505">
        <f>'T3 ANSP'!I172+'T3 MET'!I172+'T3 NSA'!I172</f>
        <v>0</v>
      </c>
      <c r="J172" s="493">
        <f>'T3 ANSP'!J172+'T3 MET'!J172+'T3 NSA'!J172</f>
        <v>0</v>
      </c>
      <c r="L172" s="374"/>
    </row>
    <row r="173" spans="1:12" ht="4.3499999999999996" customHeight="1">
      <c r="A173" s="1093"/>
      <c r="B173" s="1093"/>
      <c r="C173" s="1166"/>
      <c r="D173" s="1167"/>
      <c r="E173" s="1167"/>
      <c r="F173" s="1168"/>
      <c r="G173" s="1167"/>
      <c r="H173" s="1167"/>
      <c r="I173" s="510"/>
      <c r="J173" s="508"/>
    </row>
    <row r="174" spans="1:12" ht="3" customHeight="1">
      <c r="A174" s="1093"/>
      <c r="B174" s="1093"/>
      <c r="C174" s="1094"/>
      <c r="D174" s="1154"/>
      <c r="E174" s="1154"/>
      <c r="F174" s="1155"/>
      <c r="G174" s="1154"/>
      <c r="H174" s="1154"/>
      <c r="I174" s="501"/>
      <c r="J174" s="499"/>
    </row>
    <row r="175" spans="1:12" ht="12" customHeight="1">
      <c r="A175" s="1093"/>
      <c r="B175" s="1093"/>
      <c r="C175" s="1126" t="s">
        <v>341</v>
      </c>
      <c r="D175" s="1127">
        <f>D17+D28+D35+D42+D49+D56+D63+D70+D75+D86+D97+D114+D125+D136+D147+D158+D165+D172</f>
        <v>17345.304572203793</v>
      </c>
      <c r="E175" s="1128">
        <f t="shared" ref="E175:J175" si="0">E17+E28+E35+E42+E49+E56+E63+E70+E75+E86+E97+E114+E125+E136+E147+E158+E165+E172</f>
        <v>-2850.8496296489379</v>
      </c>
      <c r="F175" s="1129">
        <f t="shared" si="0"/>
        <v>-5412.3603604926466</v>
      </c>
      <c r="G175" s="1129">
        <f t="shared" si="0"/>
        <v>-6220.2149321139186</v>
      </c>
      <c r="H175" s="1129">
        <f t="shared" si="0"/>
        <v>-82.76721806421665</v>
      </c>
      <c r="I175" s="476">
        <f t="shared" si="0"/>
        <v>16223.466554820727</v>
      </c>
      <c r="J175" s="473">
        <f t="shared" si="0"/>
        <v>15688.030157702786</v>
      </c>
      <c r="L175" s="271"/>
    </row>
    <row r="176" spans="1:12" ht="17.100000000000001" customHeight="1">
      <c r="B176" s="288"/>
      <c r="F176" s="257"/>
    </row>
    <row r="177" spans="2:11" ht="12" customHeight="1">
      <c r="B177" s="288"/>
      <c r="C177" s="49" t="s">
        <v>342</v>
      </c>
      <c r="E177" s="286"/>
      <c r="F177" s="286"/>
      <c r="G177" s="286"/>
      <c r="H177" s="286"/>
      <c r="I177" s="286"/>
      <c r="J177" s="286"/>
      <c r="K177" s="286"/>
    </row>
    <row r="178" spans="2:11" ht="12" customHeight="1">
      <c r="B178" s="288"/>
      <c r="C178" s="49" t="s">
        <v>343</v>
      </c>
      <c r="D178" s="64"/>
      <c r="E178" s="297"/>
      <c r="F178" s="297"/>
      <c r="G178" s="297"/>
      <c r="H178" s="297"/>
      <c r="I178" s="297"/>
      <c r="J178" s="297"/>
      <c r="K178" s="297"/>
    </row>
    <row r="179" spans="2:11">
      <c r="B179" s="288"/>
      <c r="C179" s="611" t="s">
        <v>579</v>
      </c>
    </row>
    <row r="181" spans="2:11">
      <c r="E181" s="286"/>
      <c r="F181" s="286"/>
      <c r="G181" s="286"/>
      <c r="H181" s="286"/>
      <c r="I181" s="286"/>
    </row>
    <row r="182" spans="2:11">
      <c r="F182" s="257"/>
    </row>
    <row r="183" spans="2:11">
      <c r="C183" s="257" t="s">
        <v>624</v>
      </c>
      <c r="D183" s="473">
        <f>D11+D22+D75+D80+D91+D102+D108+D119+D130+D141+D152</f>
        <v>-13646.485935949149</v>
      </c>
      <c r="E183" s="473">
        <f t="shared" ref="E183:J183" si="1">E11+E22+E75+E80+E91+E102+E108+E119+E130+E141+E152</f>
        <v>-2369.8496296489379</v>
      </c>
      <c r="F183" s="473">
        <f t="shared" si="1"/>
        <v>-4931.3603604926466</v>
      </c>
      <c r="G183" s="473">
        <f t="shared" si="1"/>
        <v>-2831.9259321139189</v>
      </c>
      <c r="H183" s="473">
        <f t="shared" si="1"/>
        <v>-2575.0729648297174</v>
      </c>
      <c r="I183" s="473">
        <f t="shared" si="1"/>
        <v>-938.07704886392821</v>
      </c>
      <c r="J183" s="473">
        <f t="shared" si="1"/>
        <v>-0.20000000000004547</v>
      </c>
    </row>
    <row r="184" spans="2:11">
      <c r="C184" s="257" t="s">
        <v>625</v>
      </c>
      <c r="D184" s="473">
        <f>D17-D11+D28-D22+D35+D42+D49+D56+D63+D70+D86-D80+D97-D91+D114-D108-D102+D125-D119+D136-D130+D147-D141+D158-D152+D165+D172</f>
        <v>30991.790508152946</v>
      </c>
      <c r="E184" s="473">
        <f t="shared" ref="E184:J184" si="2">E17-E11+E28-E22+E35+E42+E49+E56+E63+E70+E86-E80+E97-E91+E114-E108-E102+E125-E119+E136-E130+E147-E141+E158-E152+E165+E172</f>
        <v>-481</v>
      </c>
      <c r="F184" s="473">
        <f t="shared" si="2"/>
        <v>-481</v>
      </c>
      <c r="G184" s="473">
        <f t="shared" si="2"/>
        <v>-3388.2890000000002</v>
      </c>
      <c r="H184" s="473">
        <f t="shared" si="2"/>
        <v>2492.3057467655017</v>
      </c>
      <c r="I184" s="473">
        <f t="shared" si="2"/>
        <v>17161.543603684655</v>
      </c>
      <c r="J184" s="473">
        <f t="shared" si="2"/>
        <v>15688.230157702785</v>
      </c>
    </row>
    <row r="185" spans="2:11">
      <c r="C185" s="257" t="s">
        <v>341</v>
      </c>
      <c r="D185" s="473">
        <f>SUM(D183:D184)</f>
        <v>17345.304572203797</v>
      </c>
      <c r="E185" s="473">
        <f t="shared" ref="E185:J185" si="3">SUM(E183:E184)</f>
        <v>-2850.8496296489379</v>
      </c>
      <c r="F185" s="473">
        <f t="shared" si="3"/>
        <v>-5412.3603604926466</v>
      </c>
      <c r="G185" s="473">
        <f t="shared" si="3"/>
        <v>-6220.2149321139186</v>
      </c>
      <c r="H185" s="473">
        <f t="shared" si="3"/>
        <v>-82.76721806421574</v>
      </c>
      <c r="I185" s="473">
        <f t="shared" si="3"/>
        <v>16223.466554820727</v>
      </c>
      <c r="J185" s="473">
        <f t="shared" si="3"/>
        <v>15688.030157702784</v>
      </c>
    </row>
  </sheetData>
  <autoFilter ref="A8:J172" xr:uid="{00000000-0009-0000-0000-000009000000}"/>
  <mergeCells count="1">
    <mergeCell ref="C1:J1"/>
  </mergeCells>
  <pageMargins left="0.7" right="0.7" top="0.75" bottom="0.75" header="0.3" footer="0.3"/>
  <pageSetup paperSize="9" scale="7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fitToPage="1"/>
  </sheetPr>
  <dimension ref="A1:Q185"/>
  <sheetViews>
    <sheetView topLeftCell="A109" zoomScaleNormal="100" workbookViewId="0">
      <selection activeCell="I123" sqref="I123"/>
    </sheetView>
  </sheetViews>
  <sheetFormatPr defaultColWidth="12.5703125" defaultRowHeight="15"/>
  <cols>
    <col min="1" max="1" width="12.5703125" style="288" customWidth="1"/>
    <col min="2" max="2" width="2.140625" style="257" customWidth="1"/>
    <col min="3" max="3" width="52.5703125" style="257" customWidth="1"/>
    <col min="4" max="4" width="7.85546875" style="257" customWidth="1"/>
    <col min="5" max="5" width="10" style="257" customWidth="1"/>
    <col min="6" max="6" width="10" style="87" customWidth="1"/>
    <col min="7" max="9" width="10" style="257" customWidth="1"/>
    <col min="10" max="10" width="10.85546875" style="257" customWidth="1"/>
    <col min="11" max="11" width="3.42578125" style="257" customWidth="1"/>
    <col min="12" max="18" width="7.85546875" style="257" customWidth="1"/>
    <col min="19" max="16384" width="12.5703125" style="257"/>
  </cols>
  <sheetData>
    <row r="1" spans="1:17" ht="12" customHeight="1">
      <c r="C1" s="1298" t="s">
        <v>227</v>
      </c>
      <c r="D1" s="1298"/>
      <c r="E1" s="1298"/>
      <c r="F1" s="1298"/>
      <c r="G1" s="1298"/>
      <c r="H1" s="1297"/>
      <c r="I1" s="1298"/>
      <c r="J1" s="1298"/>
      <c r="K1" s="258"/>
      <c r="L1" s="258"/>
      <c r="M1" s="258"/>
      <c r="N1" s="258"/>
      <c r="O1" s="258"/>
      <c r="P1" s="258"/>
      <c r="Q1" s="258"/>
    </row>
    <row r="2" spans="1:17" ht="12" customHeight="1">
      <c r="C2" s="259"/>
      <c r="D2" s="259"/>
      <c r="E2" s="259"/>
      <c r="G2" s="259"/>
      <c r="H2" s="1095"/>
      <c r="I2" s="259"/>
      <c r="J2" s="259"/>
      <c r="K2" s="259"/>
    </row>
    <row r="3" spans="1:17" ht="12" customHeight="1">
      <c r="C3" s="356" t="str">
        <f>'T2 ANSP'!A3</f>
        <v>Finland</v>
      </c>
      <c r="D3" s="259"/>
      <c r="E3" s="259"/>
      <c r="G3" s="259"/>
      <c r="H3" s="1095"/>
      <c r="I3" s="259"/>
      <c r="J3" s="259"/>
      <c r="K3" s="259"/>
    </row>
    <row r="4" spans="1:17" ht="12" customHeight="1">
      <c r="C4" s="98" t="str">
        <f>'T2 ANSP'!A4</f>
        <v>Currency: Euro</v>
      </c>
      <c r="D4" s="259"/>
      <c r="E4" s="259"/>
      <c r="G4" s="259"/>
      <c r="H4" s="1095"/>
      <c r="I4" s="259"/>
      <c r="J4" s="259"/>
      <c r="K4" s="259"/>
    </row>
    <row r="5" spans="1:17" ht="12" customHeight="1">
      <c r="C5" s="88" t="str">
        <f>'T2 ANSP'!A5</f>
        <v>Fintraffic ANS</v>
      </c>
      <c r="D5" s="259"/>
      <c r="E5" s="260"/>
      <c r="G5" s="260"/>
      <c r="H5" s="1095"/>
      <c r="I5" s="259"/>
      <c r="J5" s="259"/>
      <c r="K5" s="259"/>
    </row>
    <row r="6" spans="1:17" ht="12" customHeight="1">
      <c r="C6" s="260"/>
      <c r="D6" s="260"/>
      <c r="E6" s="260"/>
      <c r="F6" s="260"/>
      <c r="G6" s="260"/>
      <c r="H6" s="1097"/>
      <c r="I6" s="260"/>
      <c r="J6" s="260"/>
      <c r="K6" s="260"/>
    </row>
    <row r="7" spans="1:17" ht="12" customHeight="1">
      <c r="A7" s="288" t="s">
        <v>228</v>
      </c>
      <c r="B7" s="288"/>
      <c r="C7" s="261" t="s">
        <v>229</v>
      </c>
      <c r="D7" s="262" t="s">
        <v>230</v>
      </c>
      <c r="E7" s="263">
        <v>2020</v>
      </c>
      <c r="F7" s="264">
        <v>2021</v>
      </c>
      <c r="G7" s="264">
        <v>2022</v>
      </c>
      <c r="H7" s="1101">
        <v>2023</v>
      </c>
      <c r="I7" s="265">
        <v>2024</v>
      </c>
      <c r="J7" s="261" t="s">
        <v>231</v>
      </c>
      <c r="K7" s="259"/>
    </row>
    <row r="8" spans="1:17" ht="11.1" customHeight="1">
      <c r="B8" s="288"/>
      <c r="C8" s="266"/>
      <c r="D8" s="266"/>
      <c r="E8" s="266"/>
      <c r="F8" s="266"/>
      <c r="G8" s="266"/>
      <c r="H8" s="1102"/>
      <c r="I8" s="266"/>
      <c r="J8" s="266"/>
      <c r="K8" s="259"/>
    </row>
    <row r="9" spans="1:17" ht="12" customHeight="1">
      <c r="A9" s="288">
        <v>2018</v>
      </c>
      <c r="B9" s="288"/>
      <c r="C9" s="267" t="s">
        <v>232</v>
      </c>
      <c r="D9" s="482">
        <v>-2081.6579122713379</v>
      </c>
      <c r="E9" s="446">
        <f>D9</f>
        <v>-2081.6579122713379</v>
      </c>
      <c r="F9" s="268"/>
      <c r="G9" s="269"/>
      <c r="H9" s="1169"/>
      <c r="I9" s="298"/>
      <c r="J9" s="270"/>
    </row>
    <row r="10" spans="1:17" ht="12" customHeight="1">
      <c r="A10" s="288">
        <v>2019</v>
      </c>
      <c r="B10" s="288"/>
      <c r="C10" s="272" t="s">
        <v>233</v>
      </c>
      <c r="D10" s="465">
        <v>-2413.4256365748352</v>
      </c>
      <c r="E10" s="273"/>
      <c r="F10" s="452">
        <f>D10</f>
        <v>-2413.4256365748352</v>
      </c>
      <c r="G10" s="274"/>
      <c r="H10" s="1170"/>
      <c r="I10" s="275"/>
      <c r="J10" s="276"/>
    </row>
    <row r="11" spans="1:17" ht="12" customHeight="1">
      <c r="A11" s="288" t="s">
        <v>234</v>
      </c>
      <c r="B11" s="288"/>
      <c r="C11" s="277" t="s">
        <v>235</v>
      </c>
      <c r="D11" s="456">
        <f>SUM(D9:D10)</f>
        <v>-4495.0835488461726</v>
      </c>
      <c r="E11" s="457">
        <f t="shared" ref="E11:F11" si="0">SUM(E9:E10)</f>
        <v>-2081.6579122713379</v>
      </c>
      <c r="F11" s="458">
        <f t="shared" si="0"/>
        <v>-2413.4256365748352</v>
      </c>
      <c r="G11" s="278"/>
      <c r="H11" s="1171"/>
      <c r="I11" s="279"/>
      <c r="J11" s="280"/>
    </row>
    <row r="12" spans="1:17" ht="12" customHeight="1">
      <c r="A12" s="288" t="s">
        <v>518</v>
      </c>
      <c r="B12" s="288"/>
      <c r="C12" s="614"/>
      <c r="D12" s="614"/>
      <c r="E12" s="614"/>
      <c r="F12" s="614"/>
      <c r="G12" s="614"/>
      <c r="H12" s="1119"/>
      <c r="I12" s="614"/>
      <c r="J12" s="614"/>
      <c r="K12" s="288"/>
    </row>
    <row r="13" spans="1:17" ht="12" customHeight="1">
      <c r="A13" s="288" t="s">
        <v>519</v>
      </c>
      <c r="B13" s="288"/>
      <c r="C13" s="272" t="s">
        <v>528</v>
      </c>
      <c r="D13" s="465">
        <f>'T2 ANSP'!C19</f>
        <v>196.79079496812156</v>
      </c>
      <c r="E13" s="273"/>
      <c r="F13" s="281"/>
      <c r="G13" s="274"/>
      <c r="H13" s="1121">
        <f>D13</f>
        <v>196.79079496812156</v>
      </c>
      <c r="I13" s="275"/>
      <c r="J13" s="276"/>
    </row>
    <row r="14" spans="1:17" ht="12" customHeight="1">
      <c r="A14" s="288">
        <v>2022</v>
      </c>
      <c r="B14" s="288"/>
      <c r="C14" s="272" t="s">
        <v>236</v>
      </c>
      <c r="D14" s="465">
        <f>'T2 ANSP'!D19</f>
        <v>2188.1143062345677</v>
      </c>
      <c r="E14" s="273"/>
      <c r="F14" s="281"/>
      <c r="G14" s="274"/>
      <c r="H14" s="1170"/>
      <c r="I14" s="466">
        <f>D14</f>
        <v>2188.1143062345677</v>
      </c>
      <c r="J14" s="276"/>
    </row>
    <row r="15" spans="1:17" ht="12" customHeight="1">
      <c r="A15" s="288">
        <v>2023</v>
      </c>
      <c r="B15" s="288"/>
      <c r="C15" s="272" t="s">
        <v>237</v>
      </c>
      <c r="D15" s="465">
        <f>'T2 ANSP'!E19</f>
        <v>0</v>
      </c>
      <c r="E15" s="273"/>
      <c r="F15" s="281"/>
      <c r="G15" s="274"/>
      <c r="H15" s="1170"/>
      <c r="I15" s="299"/>
      <c r="J15" s="465">
        <f>D15</f>
        <v>0</v>
      </c>
    </row>
    <row r="16" spans="1:17" ht="12" customHeight="1">
      <c r="A16" s="288">
        <v>2024</v>
      </c>
      <c r="B16" s="288"/>
      <c r="C16" s="282" t="s">
        <v>238</v>
      </c>
      <c r="D16" s="468">
        <f>'T2 ANSP'!F19</f>
        <v>0</v>
      </c>
      <c r="E16" s="283"/>
      <c r="F16" s="284"/>
      <c r="G16" s="284"/>
      <c r="H16" s="1172"/>
      <c r="I16" s="300"/>
      <c r="J16" s="468">
        <f>D16</f>
        <v>0</v>
      </c>
    </row>
    <row r="17" spans="1:11" ht="12" customHeight="1">
      <c r="A17" s="288" t="s">
        <v>239</v>
      </c>
      <c r="B17" s="288"/>
      <c r="C17" s="285" t="s">
        <v>240</v>
      </c>
      <c r="D17" s="473">
        <f>SUM(D11:D16)</f>
        <v>-2110.1784476434837</v>
      </c>
      <c r="E17" s="474">
        <f t="shared" ref="E17:J17" si="1">SUM(E11:E16)</f>
        <v>-2081.6579122713379</v>
      </c>
      <c r="F17" s="475">
        <f t="shared" si="1"/>
        <v>-2413.4256365748352</v>
      </c>
      <c r="G17" s="475">
        <f t="shared" si="1"/>
        <v>0</v>
      </c>
      <c r="H17" s="1129">
        <f t="shared" si="1"/>
        <v>196.79079496812156</v>
      </c>
      <c r="I17" s="476">
        <f t="shared" si="1"/>
        <v>2188.1143062345677</v>
      </c>
      <c r="J17" s="473">
        <f t="shared" si="1"/>
        <v>0</v>
      </c>
    </row>
    <row r="18" spans="1:11" ht="4.3499999999999996" customHeight="1">
      <c r="A18" s="364"/>
      <c r="B18" s="364"/>
      <c r="C18" s="301"/>
      <c r="D18" s="302"/>
      <c r="E18" s="303"/>
      <c r="F18" s="303"/>
      <c r="G18" s="303"/>
      <c r="H18" s="1173"/>
      <c r="I18" s="303"/>
      <c r="J18" s="303"/>
    </row>
    <row r="19" spans="1:11" ht="12.6" customHeight="1">
      <c r="A19" s="288">
        <v>2017</v>
      </c>
      <c r="B19" s="288"/>
      <c r="C19" s="267" t="s">
        <v>241</v>
      </c>
      <c r="D19" s="482">
        <v>7488.2500319811543</v>
      </c>
      <c r="E19" s="479">
        <v>3744.1250159905771</v>
      </c>
      <c r="F19" s="480">
        <v>3744.1250159905771</v>
      </c>
      <c r="G19" s="480">
        <v>0</v>
      </c>
      <c r="H19" s="1135">
        <v>0</v>
      </c>
      <c r="I19" s="481">
        <v>0</v>
      </c>
      <c r="J19" s="482">
        <f>D19-SUM(E19:I19)</f>
        <v>0</v>
      </c>
    </row>
    <row r="20" spans="1:11" ht="12" customHeight="1">
      <c r="A20" s="288">
        <v>2018</v>
      </c>
      <c r="B20" s="288"/>
      <c r="C20" s="272" t="s">
        <v>242</v>
      </c>
      <c r="D20" s="465">
        <v>-2829.7930823864799</v>
      </c>
      <c r="E20" s="483">
        <v>-2829.7930823864799</v>
      </c>
      <c r="F20" s="464">
        <v>0</v>
      </c>
      <c r="G20" s="464">
        <v>0</v>
      </c>
      <c r="H20" s="1121">
        <v>0</v>
      </c>
      <c r="I20" s="466">
        <v>0</v>
      </c>
      <c r="J20" s="465">
        <f t="shared" ref="J20:J21" si="2">D20-SUM(E20:I20)</f>
        <v>0</v>
      </c>
    </row>
    <row r="21" spans="1:11" ht="12" customHeight="1">
      <c r="A21" s="288">
        <v>2019</v>
      </c>
      <c r="B21" s="288"/>
      <c r="C21" s="272" t="s">
        <v>243</v>
      </c>
      <c r="D21" s="468">
        <v>-5152.4156109835076</v>
      </c>
      <c r="E21" s="469"/>
      <c r="F21" s="484">
        <v>-5152.4156109835076</v>
      </c>
      <c r="G21" s="484">
        <v>0</v>
      </c>
      <c r="H21" s="1137">
        <v>0</v>
      </c>
      <c r="I21" s="485">
        <v>0</v>
      </c>
      <c r="J21" s="468">
        <f t="shared" si="2"/>
        <v>0</v>
      </c>
    </row>
    <row r="22" spans="1:11" ht="12" customHeight="1">
      <c r="A22" s="288" t="s">
        <v>234</v>
      </c>
      <c r="B22" s="288"/>
      <c r="C22" s="277" t="s">
        <v>244</v>
      </c>
      <c r="D22" s="456">
        <f>SUM(D19:D21)</f>
        <v>-493.95866138883321</v>
      </c>
      <c r="E22" s="486">
        <f t="shared" ref="E22:J22" si="3">SUM(E19:E21)</f>
        <v>914.33193360409723</v>
      </c>
      <c r="F22" s="458">
        <f t="shared" si="3"/>
        <v>-1408.2905949929304</v>
      </c>
      <c r="G22" s="458">
        <f t="shared" si="3"/>
        <v>0</v>
      </c>
      <c r="H22" s="1117">
        <f t="shared" si="3"/>
        <v>0</v>
      </c>
      <c r="I22" s="487">
        <f t="shared" si="3"/>
        <v>0</v>
      </c>
      <c r="J22" s="456">
        <f t="shared" si="3"/>
        <v>0</v>
      </c>
    </row>
    <row r="23" spans="1:11" ht="12" customHeight="1">
      <c r="A23" s="288" t="s">
        <v>518</v>
      </c>
      <c r="B23" s="288"/>
      <c r="C23" s="614"/>
      <c r="D23" s="614"/>
      <c r="E23" s="614"/>
      <c r="F23" s="614"/>
      <c r="G23" s="614"/>
      <c r="H23" s="1119"/>
      <c r="I23" s="614"/>
      <c r="J23" s="614"/>
      <c r="K23" s="288"/>
    </row>
    <row r="24" spans="1:11" ht="12" customHeight="1">
      <c r="A24" s="288" t="s">
        <v>519</v>
      </c>
      <c r="B24" s="288"/>
      <c r="C24" s="272" t="s">
        <v>520</v>
      </c>
      <c r="D24" s="465">
        <f>'T2 ANSP'!C41</f>
        <v>0</v>
      </c>
      <c r="E24" s="273"/>
      <c r="F24" s="281"/>
      <c r="G24" s="274"/>
      <c r="H24" s="1121">
        <f>D24</f>
        <v>0</v>
      </c>
      <c r="I24" s="464">
        <f>D24-H24</f>
        <v>0</v>
      </c>
      <c r="J24" s="276"/>
    </row>
    <row r="25" spans="1:11" ht="12" customHeight="1">
      <c r="A25" s="288">
        <v>2022</v>
      </c>
      <c r="B25" s="288"/>
      <c r="C25" s="272" t="s">
        <v>245</v>
      </c>
      <c r="D25" s="465">
        <f>'T2 ANSP'!D41</f>
        <v>11200.102663766145</v>
      </c>
      <c r="E25" s="273"/>
      <c r="F25" s="281"/>
      <c r="G25" s="274"/>
      <c r="H25" s="1170"/>
      <c r="I25" s="466">
        <f>D25</f>
        <v>11200.102663766145</v>
      </c>
      <c r="J25" s="276"/>
    </row>
    <row r="26" spans="1:11" ht="12" customHeight="1">
      <c r="A26" s="288">
        <v>2023</v>
      </c>
      <c r="B26" s="288"/>
      <c r="C26" s="272" t="s">
        <v>246</v>
      </c>
      <c r="D26" s="465">
        <f>'T2 ANSP'!E41</f>
        <v>0</v>
      </c>
      <c r="E26" s="273"/>
      <c r="F26" s="281"/>
      <c r="G26" s="274"/>
      <c r="H26" s="1170"/>
      <c r="I26" s="299"/>
      <c r="J26" s="467">
        <f>D26</f>
        <v>0</v>
      </c>
    </row>
    <row r="27" spans="1:11" ht="12" customHeight="1">
      <c r="A27" s="288">
        <v>2024</v>
      </c>
      <c r="B27" s="288"/>
      <c r="C27" s="282" t="s">
        <v>247</v>
      </c>
      <c r="D27" s="468">
        <f>'T2 ANSP'!F41</f>
        <v>0</v>
      </c>
      <c r="E27" s="283"/>
      <c r="F27" s="284"/>
      <c r="G27" s="284"/>
      <c r="H27" s="1172"/>
      <c r="I27" s="300"/>
      <c r="J27" s="472">
        <f>D27</f>
        <v>0</v>
      </c>
    </row>
    <row r="28" spans="1:11" ht="12" customHeight="1">
      <c r="A28" s="288" t="s">
        <v>239</v>
      </c>
      <c r="B28" s="288"/>
      <c r="C28" s="285" t="s">
        <v>248</v>
      </c>
      <c r="D28" s="473">
        <f>SUM(D22:D27)</f>
        <v>10706.144002377312</v>
      </c>
      <c r="E28" s="474">
        <f t="shared" ref="E28:J28" si="4">SUM(E22:E27)</f>
        <v>914.33193360409723</v>
      </c>
      <c r="F28" s="475">
        <f t="shared" si="4"/>
        <v>-1408.2905949929304</v>
      </c>
      <c r="G28" s="475">
        <f t="shared" si="4"/>
        <v>0</v>
      </c>
      <c r="H28" s="1129">
        <f t="shared" si="4"/>
        <v>0</v>
      </c>
      <c r="I28" s="476">
        <f t="shared" si="4"/>
        <v>11200.102663766145</v>
      </c>
      <c r="J28" s="473">
        <f t="shared" si="4"/>
        <v>0</v>
      </c>
    </row>
    <row r="29" spans="1:11" ht="4.3499999999999996" customHeight="1">
      <c r="A29" s="364"/>
      <c r="B29" s="364"/>
      <c r="C29" s="443"/>
      <c r="D29" s="443"/>
      <c r="E29" s="514"/>
      <c r="F29" s="514"/>
      <c r="G29" s="514"/>
      <c r="H29" s="1174"/>
      <c r="I29" s="514"/>
      <c r="J29" s="514"/>
    </row>
    <row r="30" spans="1:11" ht="12" customHeight="1">
      <c r="A30" s="288" t="s">
        <v>518</v>
      </c>
      <c r="B30" s="288"/>
      <c r="C30" s="614"/>
      <c r="D30" s="614"/>
      <c r="E30" s="614"/>
      <c r="F30" s="614"/>
      <c r="G30" s="614"/>
      <c r="H30" s="1119"/>
      <c r="I30" s="614"/>
      <c r="J30" s="614"/>
      <c r="K30" s="288"/>
    </row>
    <row r="31" spans="1:11" ht="12" customHeight="1">
      <c r="A31" s="288" t="s">
        <v>519</v>
      </c>
      <c r="B31" s="288"/>
      <c r="C31" s="272" t="s">
        <v>521</v>
      </c>
      <c r="D31" s="465">
        <f>'T2 ANSP'!C22</f>
        <v>-424.21329698629961</v>
      </c>
      <c r="E31" s="273"/>
      <c r="F31" s="281"/>
      <c r="G31" s="274"/>
      <c r="H31" s="1121">
        <v>0</v>
      </c>
      <c r="I31" s="275"/>
      <c r="J31" s="465">
        <v>-424.21329698629961</v>
      </c>
    </row>
    <row r="32" spans="1:11" ht="12" customHeight="1">
      <c r="A32" s="288">
        <v>2022</v>
      </c>
      <c r="B32" s="288"/>
      <c r="C32" s="272" t="s">
        <v>249</v>
      </c>
      <c r="D32" s="465">
        <f>'T2 ANSP'!D22</f>
        <v>-1052.1678619864433</v>
      </c>
      <c r="E32" s="273"/>
      <c r="F32" s="281"/>
      <c r="G32" s="274"/>
      <c r="H32" s="1170"/>
      <c r="I32" s="1179">
        <v>0</v>
      </c>
      <c r="J32" s="465">
        <f t="shared" ref="J32" si="5">D32-SUM(E32:I32)</f>
        <v>-1052.1678619864433</v>
      </c>
    </row>
    <row r="33" spans="1:11" ht="12" customHeight="1">
      <c r="A33" s="288">
        <v>2023</v>
      </c>
      <c r="B33" s="288"/>
      <c r="C33" s="272" t="s">
        <v>250</v>
      </c>
      <c r="D33" s="465">
        <f>'T2 ANSP'!E22</f>
        <v>0</v>
      </c>
      <c r="E33" s="273"/>
      <c r="F33" s="281"/>
      <c r="G33" s="274"/>
      <c r="H33" s="1170"/>
      <c r="I33" s="299"/>
      <c r="J33" s="465">
        <f>D33</f>
        <v>0</v>
      </c>
    </row>
    <row r="34" spans="1:11" ht="12" customHeight="1">
      <c r="A34" s="288">
        <v>2024</v>
      </c>
      <c r="B34" s="288"/>
      <c r="C34" s="282" t="s">
        <v>251</v>
      </c>
      <c r="D34" s="468">
        <f>'T2 ANSP'!F22</f>
        <v>0</v>
      </c>
      <c r="E34" s="283"/>
      <c r="F34" s="284"/>
      <c r="G34" s="284"/>
      <c r="H34" s="1172"/>
      <c r="I34" s="300"/>
      <c r="J34" s="468">
        <f>D34</f>
        <v>0</v>
      </c>
    </row>
    <row r="35" spans="1:11" ht="12" customHeight="1">
      <c r="A35" s="288" t="s">
        <v>239</v>
      </c>
      <c r="B35" s="288"/>
      <c r="C35" s="285" t="s">
        <v>252</v>
      </c>
      <c r="D35" s="473">
        <f>SUM(D30:D34)</f>
        <v>-1476.3811589727429</v>
      </c>
      <c r="E35" s="304"/>
      <c r="F35" s="305"/>
      <c r="G35" s="305"/>
      <c r="H35" s="1129">
        <f t="shared" ref="H35:J35" si="6">SUM(H30:H34)</f>
        <v>0</v>
      </c>
      <c r="I35" s="476">
        <f t="shared" si="6"/>
        <v>0</v>
      </c>
      <c r="J35" s="473">
        <f t="shared" si="6"/>
        <v>-1476.3811589727429</v>
      </c>
    </row>
    <row r="36" spans="1:11" ht="4.3499999999999996" customHeight="1">
      <c r="A36" s="364"/>
      <c r="B36" s="364"/>
      <c r="C36" s="443"/>
      <c r="D36" s="443"/>
      <c r="E36" s="514"/>
      <c r="F36" s="514"/>
      <c r="G36" s="514"/>
      <c r="H36" s="1174"/>
      <c r="I36" s="514"/>
      <c r="J36" s="514"/>
    </row>
    <row r="37" spans="1:11" ht="12" customHeight="1">
      <c r="A37" s="288" t="s">
        <v>518</v>
      </c>
      <c r="B37" s="288"/>
      <c r="C37" s="614"/>
      <c r="D37" s="614"/>
      <c r="E37" s="614"/>
      <c r="F37" s="614"/>
      <c r="G37" s="614"/>
      <c r="H37" s="1119"/>
      <c r="I37" s="614"/>
      <c r="J37" s="614"/>
      <c r="K37" s="288"/>
    </row>
    <row r="38" spans="1:11" ht="12" customHeight="1">
      <c r="A38" s="288" t="s">
        <v>519</v>
      </c>
      <c r="B38" s="288"/>
      <c r="C38" s="272" t="s">
        <v>522</v>
      </c>
      <c r="D38" s="306"/>
      <c r="E38" s="273"/>
      <c r="F38" s="281"/>
      <c r="G38" s="274"/>
      <c r="H38" s="1170"/>
      <c r="I38" s="275"/>
      <c r="J38" s="276"/>
    </row>
    <row r="39" spans="1:11" ht="12" customHeight="1">
      <c r="A39" s="288">
        <v>2022</v>
      </c>
      <c r="B39" s="288"/>
      <c r="C39" s="272" t="s">
        <v>253</v>
      </c>
      <c r="D39" s="306"/>
      <c r="E39" s="273"/>
      <c r="F39" s="281"/>
      <c r="G39" s="274"/>
      <c r="H39" s="1170"/>
      <c r="I39" s="299"/>
      <c r="J39" s="276"/>
    </row>
    <row r="40" spans="1:11" ht="12" customHeight="1">
      <c r="A40" s="288">
        <v>2023</v>
      </c>
      <c r="B40" s="288"/>
      <c r="C40" s="272" t="s">
        <v>254</v>
      </c>
      <c r="D40" s="306"/>
      <c r="E40" s="273"/>
      <c r="F40" s="281"/>
      <c r="G40" s="274"/>
      <c r="H40" s="1170"/>
      <c r="I40" s="299"/>
      <c r="J40" s="276"/>
    </row>
    <row r="41" spans="1:11" ht="12" customHeight="1">
      <c r="A41" s="288">
        <v>2024</v>
      </c>
      <c r="B41" s="288"/>
      <c r="C41" s="282" t="s">
        <v>255</v>
      </c>
      <c r="D41" s="307"/>
      <c r="E41" s="283"/>
      <c r="F41" s="284"/>
      <c r="G41" s="292"/>
      <c r="H41" s="1175"/>
      <c r="I41" s="308"/>
      <c r="J41" s="294"/>
    </row>
    <row r="42" spans="1:11" ht="12" customHeight="1">
      <c r="A42" s="288" t="s">
        <v>239</v>
      </c>
      <c r="B42" s="288"/>
      <c r="C42" s="285" t="s">
        <v>256</v>
      </c>
      <c r="D42" s="309"/>
      <c r="E42" s="304"/>
      <c r="F42" s="305"/>
      <c r="G42" s="305"/>
      <c r="H42" s="1176"/>
      <c r="I42" s="310"/>
      <c r="J42" s="309"/>
    </row>
    <row r="43" spans="1:11" ht="5.0999999999999996" customHeight="1">
      <c r="A43" s="364"/>
      <c r="B43" s="364"/>
      <c r="C43" s="443"/>
      <c r="D43" s="443"/>
      <c r="E43" s="514"/>
      <c r="F43" s="514"/>
      <c r="G43" s="514"/>
      <c r="H43" s="1174"/>
      <c r="I43" s="514"/>
      <c r="J43" s="514"/>
    </row>
    <row r="44" spans="1:11" ht="12" customHeight="1">
      <c r="A44" s="288" t="s">
        <v>518</v>
      </c>
      <c r="B44" s="288"/>
      <c r="C44" s="614"/>
      <c r="D44" s="614"/>
      <c r="E44" s="614"/>
      <c r="F44" s="614"/>
      <c r="G44" s="614"/>
      <c r="H44" s="1119"/>
      <c r="I44" s="614"/>
      <c r="J44" s="614"/>
      <c r="K44" s="288"/>
    </row>
    <row r="45" spans="1:11" ht="12" customHeight="1">
      <c r="A45" s="288" t="s">
        <v>519</v>
      </c>
      <c r="B45" s="288"/>
      <c r="C45" s="272" t="s">
        <v>523</v>
      </c>
      <c r="D45" s="306"/>
      <c r="E45" s="273"/>
      <c r="F45" s="281"/>
      <c r="G45" s="274"/>
      <c r="H45" s="1170"/>
      <c r="I45" s="275"/>
      <c r="J45" s="276"/>
    </row>
    <row r="46" spans="1:11" ht="12" customHeight="1">
      <c r="A46" s="288">
        <v>2022</v>
      </c>
      <c r="B46" s="288"/>
      <c r="C46" s="272" t="s">
        <v>257</v>
      </c>
      <c r="D46" s="306"/>
      <c r="E46" s="273"/>
      <c r="F46" s="281"/>
      <c r="G46" s="274"/>
      <c r="H46" s="1170"/>
      <c r="I46" s="299"/>
      <c r="J46" s="276"/>
    </row>
    <row r="47" spans="1:11" ht="12" customHeight="1">
      <c r="A47" s="288">
        <v>2023</v>
      </c>
      <c r="B47" s="288"/>
      <c r="C47" s="272" t="s">
        <v>258</v>
      </c>
      <c r="D47" s="306"/>
      <c r="E47" s="273"/>
      <c r="F47" s="281"/>
      <c r="G47" s="274"/>
      <c r="H47" s="1170"/>
      <c r="I47" s="299"/>
      <c r="J47" s="276"/>
    </row>
    <row r="48" spans="1:11" ht="12" customHeight="1">
      <c r="A48" s="288">
        <v>2024</v>
      </c>
      <c r="B48" s="288"/>
      <c r="C48" s="282" t="s">
        <v>259</v>
      </c>
      <c r="D48" s="307"/>
      <c r="E48" s="283"/>
      <c r="F48" s="284"/>
      <c r="G48" s="292"/>
      <c r="H48" s="1175"/>
      <c r="I48" s="308"/>
      <c r="J48" s="294"/>
    </row>
    <row r="49" spans="1:11" ht="12" customHeight="1">
      <c r="A49" s="288" t="s">
        <v>239</v>
      </c>
      <c r="B49" s="288"/>
      <c r="C49" s="285" t="s">
        <v>260</v>
      </c>
      <c r="D49" s="309"/>
      <c r="E49" s="304"/>
      <c r="F49" s="305"/>
      <c r="G49" s="305"/>
      <c r="H49" s="1176"/>
      <c r="I49" s="310"/>
      <c r="J49" s="309"/>
    </row>
    <row r="50" spans="1:11" ht="5.0999999999999996" customHeight="1">
      <c r="A50" s="364"/>
      <c r="B50" s="364"/>
      <c r="C50" s="443"/>
      <c r="D50" s="443"/>
      <c r="E50" s="514"/>
      <c r="F50" s="514"/>
      <c r="G50" s="514"/>
      <c r="H50" s="1174"/>
      <c r="I50" s="514"/>
      <c r="J50" s="514"/>
    </row>
    <row r="51" spans="1:11" ht="12" customHeight="1">
      <c r="A51" s="288" t="s">
        <v>518</v>
      </c>
      <c r="B51" s="288"/>
      <c r="C51" s="614"/>
      <c r="D51" s="614"/>
      <c r="E51" s="614"/>
      <c r="F51" s="614"/>
      <c r="G51" s="614"/>
      <c r="H51" s="1119"/>
      <c r="I51" s="614"/>
      <c r="J51" s="614"/>
      <c r="K51" s="288"/>
    </row>
    <row r="52" spans="1:11" ht="12" customHeight="1">
      <c r="A52" s="288" t="s">
        <v>519</v>
      </c>
      <c r="B52" s="288"/>
      <c r="C52" s="272" t="s">
        <v>524</v>
      </c>
      <c r="D52" s="465">
        <f>'T2 ANSP'!C25</f>
        <v>-100.96593746786154</v>
      </c>
      <c r="E52" s="273"/>
      <c r="F52" s="281"/>
      <c r="G52" s="274"/>
      <c r="H52" s="1121">
        <v>0</v>
      </c>
      <c r="I52" s="275"/>
      <c r="J52" s="465">
        <v>-100.96593746786154</v>
      </c>
    </row>
    <row r="53" spans="1:11" ht="12" customHeight="1">
      <c r="A53" s="288">
        <v>2022</v>
      </c>
      <c r="B53" s="288"/>
      <c r="C53" s="272" t="s">
        <v>261</v>
      </c>
      <c r="D53" s="465">
        <f>'T2 ANSP'!D25</f>
        <v>-20.250205926443581</v>
      </c>
      <c r="E53" s="273"/>
      <c r="F53" s="281"/>
      <c r="G53" s="274"/>
      <c r="H53" s="1170"/>
      <c r="I53" s="1179">
        <v>0</v>
      </c>
      <c r="J53" s="465">
        <f t="shared" ref="J53" si="7">D53-SUM(E53:I53)</f>
        <v>-20.250205926443581</v>
      </c>
    </row>
    <row r="54" spans="1:11" ht="12" customHeight="1">
      <c r="A54" s="288">
        <v>2023</v>
      </c>
      <c r="B54" s="288"/>
      <c r="C54" s="272" t="s">
        <v>262</v>
      </c>
      <c r="D54" s="465">
        <f>'T2 ANSP'!E25</f>
        <v>0</v>
      </c>
      <c r="E54" s="273"/>
      <c r="F54" s="281"/>
      <c r="G54" s="274"/>
      <c r="H54" s="1170"/>
      <c r="I54" s="299"/>
      <c r="J54" s="465">
        <f>D54</f>
        <v>0</v>
      </c>
    </row>
    <row r="55" spans="1:11" ht="12" customHeight="1">
      <c r="A55" s="288">
        <v>2024</v>
      </c>
      <c r="B55" s="288"/>
      <c r="C55" s="282" t="s">
        <v>263</v>
      </c>
      <c r="D55" s="468">
        <f>'T2 ANSP'!F25</f>
        <v>0</v>
      </c>
      <c r="E55" s="283"/>
      <c r="F55" s="284"/>
      <c r="G55" s="284"/>
      <c r="H55" s="1172"/>
      <c r="I55" s="300"/>
      <c r="J55" s="468">
        <f>D55</f>
        <v>0</v>
      </c>
    </row>
    <row r="56" spans="1:11" ht="12" customHeight="1">
      <c r="A56" s="288" t="s">
        <v>239</v>
      </c>
      <c r="B56" s="288"/>
      <c r="C56" s="285" t="s">
        <v>264</v>
      </c>
      <c r="D56" s="473">
        <f t="shared" ref="D56:J56" si="8">SUM(D51:D55)</f>
        <v>-121.21614339430512</v>
      </c>
      <c r="E56" s="304"/>
      <c r="F56" s="305"/>
      <c r="G56" s="305"/>
      <c r="H56" s="1129">
        <f t="shared" si="8"/>
        <v>0</v>
      </c>
      <c r="I56" s="476">
        <f t="shared" si="8"/>
        <v>0</v>
      </c>
      <c r="J56" s="473">
        <f t="shared" si="8"/>
        <v>-121.21614339430512</v>
      </c>
    </row>
    <row r="57" spans="1:11" ht="3.6" customHeight="1">
      <c r="A57" s="364"/>
      <c r="B57" s="364"/>
      <c r="C57" s="443"/>
      <c r="D57" s="443"/>
      <c r="E57" s="514"/>
      <c r="F57" s="514"/>
      <c r="G57" s="514"/>
      <c r="H57" s="1174"/>
      <c r="I57" s="514"/>
      <c r="J57" s="514"/>
    </row>
    <row r="58" spans="1:11" ht="12" customHeight="1">
      <c r="A58" s="288" t="s">
        <v>518</v>
      </c>
      <c r="B58" s="288"/>
      <c r="C58" s="614"/>
      <c r="D58" s="614"/>
      <c r="E58" s="614"/>
      <c r="F58" s="614"/>
      <c r="G58" s="614"/>
      <c r="H58" s="1119"/>
      <c r="I58" s="614"/>
      <c r="J58" s="614"/>
      <c r="K58" s="288"/>
    </row>
    <row r="59" spans="1:11" ht="12" customHeight="1">
      <c r="A59" s="288" t="s">
        <v>519</v>
      </c>
      <c r="B59" s="288"/>
      <c r="C59" s="272" t="s">
        <v>525</v>
      </c>
      <c r="D59" s="465">
        <f>'T2 ANSP'!C26</f>
        <v>0</v>
      </c>
      <c r="E59" s="273"/>
      <c r="F59" s="281"/>
      <c r="G59" s="274"/>
      <c r="H59" s="1121">
        <f>D59</f>
        <v>0</v>
      </c>
      <c r="I59" s="275"/>
      <c r="J59" s="465">
        <f t="shared" ref="J59:J60" si="9">D59-SUM(E59:I59)</f>
        <v>0</v>
      </c>
    </row>
    <row r="60" spans="1:11" ht="12" customHeight="1">
      <c r="A60" s="288">
        <v>2022</v>
      </c>
      <c r="B60" s="288"/>
      <c r="C60" s="272" t="s">
        <v>265</v>
      </c>
      <c r="D60" s="465">
        <f>'T2 ANSP'!D26</f>
        <v>0</v>
      </c>
      <c r="E60" s="273"/>
      <c r="F60" s="281"/>
      <c r="G60" s="274"/>
      <c r="H60" s="1170"/>
      <c r="I60" s="1179">
        <v>0</v>
      </c>
      <c r="J60" s="465">
        <f t="shared" si="9"/>
        <v>0</v>
      </c>
    </row>
    <row r="61" spans="1:11" ht="12" customHeight="1">
      <c r="A61" s="288">
        <v>2023</v>
      </c>
      <c r="B61" s="288"/>
      <c r="C61" s="272" t="s">
        <v>266</v>
      </c>
      <c r="D61" s="465">
        <f>'T2 ANSP'!E26</f>
        <v>0</v>
      </c>
      <c r="E61" s="273"/>
      <c r="F61" s="281"/>
      <c r="G61" s="274"/>
      <c r="H61" s="1170"/>
      <c r="I61" s="299"/>
      <c r="J61" s="465">
        <f>D61</f>
        <v>0</v>
      </c>
    </row>
    <row r="62" spans="1:11" ht="12" customHeight="1">
      <c r="A62" s="288">
        <v>2024</v>
      </c>
      <c r="B62" s="288"/>
      <c r="C62" s="282" t="s">
        <v>267</v>
      </c>
      <c r="D62" s="468">
        <f>'T2 ANSP'!F26</f>
        <v>0</v>
      </c>
      <c r="E62" s="283"/>
      <c r="F62" s="284"/>
      <c r="G62" s="284"/>
      <c r="H62" s="1172"/>
      <c r="I62" s="300"/>
      <c r="J62" s="468">
        <f>D62</f>
        <v>0</v>
      </c>
    </row>
    <row r="63" spans="1:11" ht="12" customHeight="1">
      <c r="A63" s="288" t="s">
        <v>239</v>
      </c>
      <c r="B63" s="288"/>
      <c r="C63" s="285" t="s">
        <v>268</v>
      </c>
      <c r="D63" s="473">
        <f t="shared" ref="D63:J63" si="10">SUM(D58:D62)</f>
        <v>0</v>
      </c>
      <c r="E63" s="304"/>
      <c r="F63" s="305"/>
      <c r="G63" s="305"/>
      <c r="H63" s="1129">
        <f t="shared" si="10"/>
        <v>0</v>
      </c>
      <c r="I63" s="476">
        <f t="shared" si="10"/>
        <v>0</v>
      </c>
      <c r="J63" s="473">
        <f t="shared" si="10"/>
        <v>0</v>
      </c>
    </row>
    <row r="64" spans="1:11" ht="3.6" customHeight="1">
      <c r="A64" s="364"/>
      <c r="B64" s="364"/>
      <c r="C64" s="443"/>
      <c r="D64" s="443"/>
      <c r="E64" s="514"/>
      <c r="F64" s="514"/>
      <c r="G64" s="514"/>
      <c r="H64" s="1174"/>
      <c r="I64" s="514"/>
      <c r="J64" s="514"/>
    </row>
    <row r="65" spans="1:11" ht="12" customHeight="1">
      <c r="A65" s="288" t="s">
        <v>518</v>
      </c>
      <c r="B65" s="288"/>
      <c r="C65" s="614"/>
      <c r="D65" s="614"/>
      <c r="E65" s="614"/>
      <c r="F65" s="614"/>
      <c r="G65" s="614"/>
      <c r="H65" s="1119"/>
      <c r="I65" s="614"/>
      <c r="J65" s="614"/>
      <c r="K65" s="288"/>
    </row>
    <row r="66" spans="1:11" ht="12" customHeight="1">
      <c r="A66" s="288" t="s">
        <v>139</v>
      </c>
      <c r="B66" s="288"/>
      <c r="C66" s="272" t="s">
        <v>526</v>
      </c>
      <c r="D66" s="465">
        <f>'T2 ANSP'!C27</f>
        <v>0</v>
      </c>
      <c r="E66" s="273"/>
      <c r="F66" s="281"/>
      <c r="G66" s="274"/>
      <c r="H66" s="1121">
        <f>+D66</f>
        <v>0</v>
      </c>
      <c r="I66" s="275"/>
      <c r="J66" s="465">
        <f t="shared" ref="J66:J67" si="11">D66-SUM(E66:I66)</f>
        <v>0</v>
      </c>
    </row>
    <row r="67" spans="1:11" ht="12" customHeight="1">
      <c r="A67" s="288">
        <v>2022</v>
      </c>
      <c r="B67" s="288"/>
      <c r="C67" s="272" t="s">
        <v>269</v>
      </c>
      <c r="D67" s="465">
        <f>'T2 ANSP'!D27</f>
        <v>0</v>
      </c>
      <c r="E67" s="273"/>
      <c r="F67" s="281"/>
      <c r="G67" s="274"/>
      <c r="H67" s="1170"/>
      <c r="I67" s="1179">
        <v>0</v>
      </c>
      <c r="J67" s="465">
        <f t="shared" si="11"/>
        <v>0</v>
      </c>
    </row>
    <row r="68" spans="1:11" ht="12" customHeight="1">
      <c r="A68" s="288" t="s">
        <v>140</v>
      </c>
      <c r="B68" s="288"/>
      <c r="C68" s="272" t="s">
        <v>270</v>
      </c>
      <c r="D68" s="465">
        <f>'T2 ANSP'!E27</f>
        <v>0</v>
      </c>
      <c r="E68" s="273"/>
      <c r="F68" s="281"/>
      <c r="G68" s="274"/>
      <c r="H68" s="1170"/>
      <c r="I68" s="299"/>
      <c r="J68" s="465">
        <f>D68</f>
        <v>0</v>
      </c>
    </row>
    <row r="69" spans="1:11" ht="12" customHeight="1">
      <c r="A69" s="288">
        <v>2024</v>
      </c>
      <c r="B69" s="288"/>
      <c r="C69" s="282" t="s">
        <v>271</v>
      </c>
      <c r="D69" s="468">
        <f>'T2 ANSP'!F27</f>
        <v>0</v>
      </c>
      <c r="E69" s="283"/>
      <c r="F69" s="284"/>
      <c r="G69" s="284"/>
      <c r="H69" s="1172"/>
      <c r="I69" s="300"/>
      <c r="J69" s="468">
        <f>D69</f>
        <v>0</v>
      </c>
    </row>
    <row r="70" spans="1:11" ht="12" customHeight="1">
      <c r="A70" s="288" t="s">
        <v>141</v>
      </c>
      <c r="B70" s="288"/>
      <c r="C70" s="285" t="s">
        <v>272</v>
      </c>
      <c r="D70" s="473">
        <f t="shared" ref="D70:J70" si="12">SUM(D65:D69)</f>
        <v>0</v>
      </c>
      <c r="E70" s="304"/>
      <c r="F70" s="305"/>
      <c r="G70" s="305"/>
      <c r="H70" s="1129">
        <f t="shared" si="12"/>
        <v>0</v>
      </c>
      <c r="I70" s="476">
        <f t="shared" si="12"/>
        <v>0</v>
      </c>
      <c r="J70" s="473">
        <f t="shared" si="12"/>
        <v>0</v>
      </c>
    </row>
    <row r="71" spans="1:11" ht="3.6" customHeight="1">
      <c r="A71" s="364"/>
      <c r="B71" s="364"/>
      <c r="C71" s="301"/>
      <c r="D71" s="301"/>
      <c r="E71" s="287"/>
      <c r="F71" s="287"/>
      <c r="G71" s="287"/>
      <c r="H71" s="1177"/>
      <c r="I71" s="287"/>
      <c r="J71" s="287"/>
    </row>
    <row r="72" spans="1:11" ht="12" customHeight="1">
      <c r="A72" s="288">
        <v>2017</v>
      </c>
      <c r="B72" s="288"/>
      <c r="C72" s="267" t="s">
        <v>273</v>
      </c>
      <c r="D72" s="482">
        <v>-98.814599999999999</v>
      </c>
      <c r="E72" s="479">
        <v>0</v>
      </c>
      <c r="F72" s="480">
        <v>0</v>
      </c>
      <c r="G72" s="480">
        <v>-98.814599999999999</v>
      </c>
      <c r="H72" s="1135">
        <v>0</v>
      </c>
      <c r="I72" s="480">
        <v>0</v>
      </c>
      <c r="J72" s="482">
        <f t="shared" ref="J72:J74" si="13">D72-SUM(E72:I72)</f>
        <v>0</v>
      </c>
    </row>
    <row r="73" spans="1:11" ht="12" customHeight="1">
      <c r="A73" s="288">
        <v>2018</v>
      </c>
      <c r="B73" s="288"/>
      <c r="C73" s="272" t="s">
        <v>274</v>
      </c>
      <c r="D73" s="465">
        <v>-134.8925000000003</v>
      </c>
      <c r="E73" s="483">
        <v>0</v>
      </c>
      <c r="F73" s="464">
        <v>0</v>
      </c>
      <c r="G73" s="464">
        <v>-134.8925000000003</v>
      </c>
      <c r="H73" s="1121">
        <v>0</v>
      </c>
      <c r="I73" s="464">
        <v>0</v>
      </c>
      <c r="J73" s="465">
        <f t="shared" si="13"/>
        <v>0</v>
      </c>
    </row>
    <row r="74" spans="1:11" ht="12" customHeight="1">
      <c r="A74" s="288">
        <v>2019</v>
      </c>
      <c r="B74" s="288"/>
      <c r="C74" s="272" t="s">
        <v>275</v>
      </c>
      <c r="D74" s="468">
        <v>-283.39199999999994</v>
      </c>
      <c r="E74" s="469"/>
      <c r="F74" s="484">
        <v>0</v>
      </c>
      <c r="G74" s="484">
        <v>-283.39199999999994</v>
      </c>
      <c r="H74" s="1137">
        <v>0</v>
      </c>
      <c r="I74" s="485">
        <v>0</v>
      </c>
      <c r="J74" s="468">
        <f t="shared" si="13"/>
        <v>0</v>
      </c>
    </row>
    <row r="75" spans="1:11" ht="12" customHeight="1">
      <c r="A75" s="288" t="s">
        <v>239</v>
      </c>
      <c r="B75" s="288"/>
      <c r="C75" s="285" t="s">
        <v>276</v>
      </c>
      <c r="D75" s="473">
        <f>SUM(D72:D74)</f>
        <v>-517.09910000000025</v>
      </c>
      <c r="E75" s="474">
        <f t="shared" ref="E75:J75" si="14">SUM(E72:E74)</f>
        <v>0</v>
      </c>
      <c r="F75" s="475">
        <f t="shared" si="14"/>
        <v>0</v>
      </c>
      <c r="G75" s="475">
        <f t="shared" si="14"/>
        <v>-517.09910000000025</v>
      </c>
      <c r="H75" s="1129">
        <f t="shared" si="14"/>
        <v>0</v>
      </c>
      <c r="I75" s="476">
        <f t="shared" si="14"/>
        <v>0</v>
      </c>
      <c r="J75" s="473">
        <f t="shared" si="14"/>
        <v>0</v>
      </c>
    </row>
    <row r="76" spans="1:11" ht="3.6" customHeight="1">
      <c r="A76" s="364"/>
      <c r="B76" s="364"/>
      <c r="C76" s="301"/>
      <c r="D76" s="301"/>
      <c r="E76" s="287"/>
      <c r="F76" s="287"/>
      <c r="G76" s="287"/>
      <c r="H76" s="1177"/>
      <c r="I76" s="287"/>
      <c r="J76" s="287"/>
    </row>
    <row r="77" spans="1:11" ht="12" customHeight="1">
      <c r="A77" s="288">
        <v>2017</v>
      </c>
      <c r="B77" s="288"/>
      <c r="C77" s="267" t="s">
        <v>277</v>
      </c>
      <c r="D77" s="482">
        <v>0</v>
      </c>
      <c r="E77" s="479">
        <v>0</v>
      </c>
      <c r="F77" s="480">
        <v>0</v>
      </c>
      <c r="G77" s="480">
        <v>0</v>
      </c>
      <c r="H77" s="1135">
        <v>0</v>
      </c>
      <c r="I77" s="481">
        <v>0</v>
      </c>
      <c r="J77" s="482">
        <f t="shared" ref="J77" si="15">D77-SUM(E77:I77)</f>
        <v>0</v>
      </c>
    </row>
    <row r="78" spans="1:11" ht="12" customHeight="1">
      <c r="A78" s="288">
        <v>2018</v>
      </c>
      <c r="B78" s="288"/>
      <c r="C78" s="272" t="s">
        <v>278</v>
      </c>
      <c r="D78" s="465">
        <v>438.91824286937651</v>
      </c>
      <c r="E78" s="483">
        <f>+D78</f>
        <v>438.91824286937651</v>
      </c>
      <c r="F78" s="274"/>
      <c r="G78" s="274"/>
      <c r="H78" s="1170"/>
      <c r="I78" s="299"/>
      <c r="J78" s="276"/>
    </row>
    <row r="79" spans="1:11" ht="12" customHeight="1">
      <c r="A79" s="288">
        <v>2019</v>
      </c>
      <c r="B79" s="288"/>
      <c r="C79" s="272" t="s">
        <v>279</v>
      </c>
      <c r="D79" s="468">
        <v>430.6704806780225</v>
      </c>
      <c r="E79" s="469"/>
      <c r="F79" s="484">
        <f>+D79</f>
        <v>430.6704806780225</v>
      </c>
      <c r="G79" s="274"/>
      <c r="H79" s="1170"/>
      <c r="I79" s="275"/>
      <c r="J79" s="276"/>
    </row>
    <row r="80" spans="1:11" ht="12" customHeight="1">
      <c r="A80" s="288" t="s">
        <v>234</v>
      </c>
      <c r="B80" s="288"/>
      <c r="C80" s="277" t="s">
        <v>280</v>
      </c>
      <c r="D80" s="456">
        <f>SUM(D77:D79)</f>
        <v>869.58872354739901</v>
      </c>
      <c r="E80" s="486">
        <f t="shared" ref="E80:J80" si="16">SUM(E77:E79)</f>
        <v>438.91824286937651</v>
      </c>
      <c r="F80" s="458">
        <f t="shared" si="16"/>
        <v>430.6704806780225</v>
      </c>
      <c r="G80" s="458">
        <f t="shared" si="16"/>
        <v>0</v>
      </c>
      <c r="H80" s="1117">
        <f t="shared" si="16"/>
        <v>0</v>
      </c>
      <c r="I80" s="487">
        <f t="shared" si="16"/>
        <v>0</v>
      </c>
      <c r="J80" s="456">
        <f t="shared" si="16"/>
        <v>0</v>
      </c>
    </row>
    <row r="81" spans="1:11" ht="12" customHeight="1">
      <c r="A81" s="288" t="s">
        <v>518</v>
      </c>
      <c r="B81" s="288"/>
      <c r="C81" s="614"/>
      <c r="D81" s="614"/>
      <c r="E81" s="614"/>
      <c r="F81" s="614"/>
      <c r="G81" s="614"/>
      <c r="H81" s="1119"/>
      <c r="I81" s="614"/>
      <c r="J81" s="614"/>
      <c r="K81" s="288"/>
    </row>
    <row r="82" spans="1:11" ht="12" customHeight="1">
      <c r="A82" s="288" t="s">
        <v>518</v>
      </c>
      <c r="B82" s="288"/>
      <c r="C82" s="614"/>
      <c r="D82" s="614"/>
      <c r="E82" s="614"/>
      <c r="F82" s="614"/>
      <c r="G82" s="614"/>
      <c r="H82" s="1119"/>
      <c r="I82" s="614"/>
      <c r="J82" s="614"/>
      <c r="K82" s="288"/>
    </row>
    <row r="83" spans="1:11" ht="12" customHeight="1">
      <c r="A83" s="288">
        <v>2022</v>
      </c>
      <c r="B83" s="288"/>
      <c r="C83" s="272" t="s">
        <v>281</v>
      </c>
      <c r="D83" s="530"/>
      <c r="E83" s="498"/>
      <c r="F83" s="453"/>
      <c r="G83" s="453"/>
      <c r="H83" s="1113"/>
      <c r="I83" s="454"/>
      <c r="J83" s="455"/>
    </row>
    <row r="84" spans="1:11" ht="12" customHeight="1">
      <c r="A84" s="288">
        <v>2023</v>
      </c>
      <c r="B84" s="288"/>
      <c r="C84" s="272" t="s">
        <v>282</v>
      </c>
      <c r="D84" s="465">
        <f>'T2 ANSP'!E54</f>
        <v>0</v>
      </c>
      <c r="E84" s="273"/>
      <c r="F84" s="281"/>
      <c r="G84" s="274"/>
      <c r="H84" s="1170"/>
      <c r="I84" s="299"/>
      <c r="J84" s="465">
        <f>D84</f>
        <v>0</v>
      </c>
    </row>
    <row r="85" spans="1:11" ht="12" customHeight="1">
      <c r="A85" s="288">
        <v>2024</v>
      </c>
      <c r="B85" s="288"/>
      <c r="C85" s="282" t="s">
        <v>283</v>
      </c>
      <c r="D85" s="468">
        <f>'T2 ANSP'!F54</f>
        <v>0</v>
      </c>
      <c r="E85" s="283"/>
      <c r="F85" s="284"/>
      <c r="G85" s="284"/>
      <c r="H85" s="1172"/>
      <c r="I85" s="300"/>
      <c r="J85" s="468">
        <f>D85</f>
        <v>0</v>
      </c>
    </row>
    <row r="86" spans="1:11" ht="12" customHeight="1">
      <c r="A86" s="288" t="s">
        <v>239</v>
      </c>
      <c r="B86" s="288"/>
      <c r="C86" s="285" t="s">
        <v>284</v>
      </c>
      <c r="D86" s="473">
        <f>SUM(D80:D85)</f>
        <v>869.58872354739901</v>
      </c>
      <c r="E86" s="474">
        <f>SUM(E80:E85)</f>
        <v>438.91824286937651</v>
      </c>
      <c r="F86" s="475">
        <f t="shared" ref="F86:J86" si="17">SUM(F80:F85)</f>
        <v>430.6704806780225</v>
      </c>
      <c r="G86" s="475">
        <f t="shared" si="17"/>
        <v>0</v>
      </c>
      <c r="H86" s="1129">
        <f t="shared" si="17"/>
        <v>0</v>
      </c>
      <c r="I86" s="476">
        <f t="shared" si="17"/>
        <v>0</v>
      </c>
      <c r="J86" s="473">
        <f t="shared" si="17"/>
        <v>0</v>
      </c>
    </row>
    <row r="87" spans="1:11" ht="4.3499999999999996" customHeight="1">
      <c r="A87" s="364"/>
      <c r="B87" s="364"/>
      <c r="C87" s="301"/>
      <c r="D87" s="301"/>
      <c r="E87" s="301"/>
      <c r="F87" s="301"/>
      <c r="G87" s="301"/>
      <c r="H87" s="1131"/>
      <c r="I87" s="311"/>
      <c r="J87" s="301"/>
    </row>
    <row r="88" spans="1:11" ht="12" customHeight="1">
      <c r="A88" s="288">
        <v>2017</v>
      </c>
      <c r="B88" s="288"/>
      <c r="C88" s="267" t="s">
        <v>285</v>
      </c>
      <c r="D88" s="482">
        <v>0</v>
      </c>
      <c r="E88" s="479">
        <v>0</v>
      </c>
      <c r="F88" s="480">
        <v>0</v>
      </c>
      <c r="G88" s="480">
        <v>0</v>
      </c>
      <c r="H88" s="1135">
        <v>0</v>
      </c>
      <c r="I88" s="481">
        <v>0</v>
      </c>
      <c r="J88" s="270"/>
    </row>
    <row r="89" spans="1:11" ht="12" customHeight="1">
      <c r="A89" s="288">
        <v>2018</v>
      </c>
      <c r="B89" s="288"/>
      <c r="C89" s="272" t="s">
        <v>286</v>
      </c>
      <c r="D89" s="465">
        <v>0</v>
      </c>
      <c r="E89" s="483">
        <v>0</v>
      </c>
      <c r="F89" s="464">
        <v>0</v>
      </c>
      <c r="G89" s="464">
        <v>0</v>
      </c>
      <c r="H89" s="1121">
        <v>0</v>
      </c>
      <c r="I89" s="466">
        <v>0</v>
      </c>
      <c r="J89" s="276"/>
    </row>
    <row r="90" spans="1:11" ht="12" customHeight="1">
      <c r="A90" s="288">
        <v>2019</v>
      </c>
      <c r="B90" s="288"/>
      <c r="C90" s="272" t="s">
        <v>287</v>
      </c>
      <c r="D90" s="468">
        <v>0</v>
      </c>
      <c r="E90" s="469"/>
      <c r="F90" s="484">
        <v>0</v>
      </c>
      <c r="G90" s="484">
        <v>0</v>
      </c>
      <c r="H90" s="1137">
        <v>0</v>
      </c>
      <c r="I90" s="485">
        <v>0</v>
      </c>
      <c r="J90" s="276"/>
    </row>
    <row r="91" spans="1:11" ht="12" customHeight="1">
      <c r="A91" s="288" t="s">
        <v>234</v>
      </c>
      <c r="B91" s="288"/>
      <c r="C91" s="277" t="s">
        <v>288</v>
      </c>
      <c r="D91" s="456">
        <f>SUM(D88:D90)</f>
        <v>0</v>
      </c>
      <c r="E91" s="486">
        <f t="shared" ref="E91:I91" si="18">SUM(E88:E90)</f>
        <v>0</v>
      </c>
      <c r="F91" s="458">
        <f t="shared" si="18"/>
        <v>0</v>
      </c>
      <c r="G91" s="458">
        <f t="shared" si="18"/>
        <v>0</v>
      </c>
      <c r="H91" s="1117">
        <f t="shared" si="18"/>
        <v>0</v>
      </c>
      <c r="I91" s="487">
        <f t="shared" si="18"/>
        <v>0</v>
      </c>
      <c r="J91" s="456"/>
    </row>
    <row r="92" spans="1:11" ht="12" customHeight="1">
      <c r="A92" s="288" t="s">
        <v>518</v>
      </c>
      <c r="B92" s="288"/>
      <c r="C92" s="614"/>
      <c r="D92" s="614"/>
      <c r="E92" s="614"/>
      <c r="F92" s="614"/>
      <c r="G92" s="614"/>
      <c r="H92" s="1119"/>
      <c r="I92" s="614"/>
      <c r="J92" s="614"/>
      <c r="K92" s="288"/>
    </row>
    <row r="93" spans="1:11" ht="12" customHeight="1">
      <c r="A93" s="288" t="s">
        <v>519</v>
      </c>
      <c r="B93" s="288"/>
      <c r="C93" s="272" t="s">
        <v>535</v>
      </c>
      <c r="D93" s="465">
        <f>'T2 ANSP'!C59</f>
        <v>0</v>
      </c>
      <c r="E93" s="273"/>
      <c r="F93" s="281"/>
      <c r="G93" s="274"/>
      <c r="H93" s="1121">
        <f>+D93</f>
        <v>0</v>
      </c>
      <c r="I93" s="275"/>
      <c r="J93" s="276"/>
    </row>
    <row r="94" spans="1:11" ht="12" customHeight="1">
      <c r="A94" s="288">
        <v>2022</v>
      </c>
      <c r="B94" s="288"/>
      <c r="C94" s="272" t="s">
        <v>289</v>
      </c>
      <c r="D94" s="465">
        <f>'T2 ANSP'!D59</f>
        <v>0</v>
      </c>
      <c r="E94" s="273"/>
      <c r="F94" s="281"/>
      <c r="G94" s="274"/>
      <c r="H94" s="1170"/>
      <c r="I94" s="466">
        <f>+D94</f>
        <v>0</v>
      </c>
      <c r="J94" s="276"/>
    </row>
    <row r="95" spans="1:11" ht="12" customHeight="1">
      <c r="A95" s="288">
        <v>2023</v>
      </c>
      <c r="B95" s="288"/>
      <c r="C95" s="272" t="s">
        <v>290</v>
      </c>
      <c r="D95" s="465">
        <f>'T2 ANSP'!E59</f>
        <v>0</v>
      </c>
      <c r="E95" s="273"/>
      <c r="F95" s="281"/>
      <c r="G95" s="274"/>
      <c r="H95" s="1170"/>
      <c r="I95" s="299"/>
      <c r="J95" s="465">
        <f>+D95</f>
        <v>0</v>
      </c>
    </row>
    <row r="96" spans="1:11" ht="12" customHeight="1">
      <c r="A96" s="288">
        <v>2024</v>
      </c>
      <c r="B96" s="288"/>
      <c r="C96" s="282" t="s">
        <v>291</v>
      </c>
      <c r="D96" s="468">
        <f>'T2 ANSP'!F59</f>
        <v>0</v>
      </c>
      <c r="E96" s="283"/>
      <c r="F96" s="284"/>
      <c r="G96" s="284"/>
      <c r="H96" s="1172"/>
      <c r="I96" s="300"/>
      <c r="J96" s="468">
        <f>+D96</f>
        <v>0</v>
      </c>
    </row>
    <row r="97" spans="1:11" ht="12" customHeight="1">
      <c r="A97" s="288" t="s">
        <v>239</v>
      </c>
      <c r="B97" s="288"/>
      <c r="C97" s="285" t="s">
        <v>292</v>
      </c>
      <c r="D97" s="473">
        <f>SUM(D91:D96)</f>
        <v>0</v>
      </c>
      <c r="E97" s="474">
        <f t="shared" ref="E97:J97" si="19">SUM(E91:E96)</f>
        <v>0</v>
      </c>
      <c r="F97" s="475">
        <f t="shared" si="19"/>
        <v>0</v>
      </c>
      <c r="G97" s="475">
        <f t="shared" si="19"/>
        <v>0</v>
      </c>
      <c r="H97" s="1129">
        <f t="shared" si="19"/>
        <v>0</v>
      </c>
      <c r="I97" s="476">
        <f t="shared" si="19"/>
        <v>0</v>
      </c>
      <c r="J97" s="473">
        <f t="shared" si="19"/>
        <v>0</v>
      </c>
    </row>
    <row r="98" spans="1:11" ht="5.0999999999999996" customHeight="1">
      <c r="A98" s="364"/>
      <c r="B98" s="364"/>
      <c r="C98" s="301"/>
      <c r="D98" s="301"/>
      <c r="E98" s="287"/>
      <c r="F98" s="287"/>
      <c r="G98" s="287"/>
      <c r="H98" s="1177"/>
      <c r="I98" s="287"/>
      <c r="J98" s="287"/>
    </row>
    <row r="99" spans="1:11" ht="12" customHeight="1">
      <c r="A99" s="288">
        <v>2017</v>
      </c>
      <c r="B99" s="288"/>
      <c r="C99" s="267" t="s">
        <v>293</v>
      </c>
      <c r="D99" s="482">
        <v>0</v>
      </c>
      <c r="E99" s="479">
        <v>0</v>
      </c>
      <c r="F99" s="480">
        <v>0</v>
      </c>
      <c r="G99" s="480">
        <v>0</v>
      </c>
      <c r="H99" s="1135">
        <v>0</v>
      </c>
      <c r="I99" s="481">
        <v>0</v>
      </c>
      <c r="J99" s="482">
        <f t="shared" ref="J99:J107" si="20">D99-SUM(E99:I99)</f>
        <v>0</v>
      </c>
    </row>
    <row r="100" spans="1:11" ht="12" customHeight="1">
      <c r="A100" s="288">
        <v>2018</v>
      </c>
      <c r="B100" s="288"/>
      <c r="C100" s="272" t="s">
        <v>294</v>
      </c>
      <c r="D100" s="465">
        <v>1.1742843921997601</v>
      </c>
      <c r="E100" s="483">
        <v>1.1742843921997601</v>
      </c>
      <c r="F100" s="464">
        <v>0</v>
      </c>
      <c r="G100" s="464">
        <v>0</v>
      </c>
      <c r="H100" s="1121">
        <v>0</v>
      </c>
      <c r="I100" s="466">
        <v>0</v>
      </c>
      <c r="J100" s="465">
        <f t="shared" si="20"/>
        <v>0</v>
      </c>
    </row>
    <row r="101" spans="1:11" ht="12" customHeight="1">
      <c r="A101" s="288">
        <v>2019</v>
      </c>
      <c r="B101" s="288"/>
      <c r="C101" s="272" t="s">
        <v>295</v>
      </c>
      <c r="D101" s="468">
        <v>270.2815770727741</v>
      </c>
      <c r="E101" s="469"/>
      <c r="F101" s="484">
        <v>270.2815770727741</v>
      </c>
      <c r="G101" s="484">
        <v>0</v>
      </c>
      <c r="H101" s="1137">
        <v>0</v>
      </c>
      <c r="I101" s="485">
        <v>0</v>
      </c>
      <c r="J101" s="468">
        <f t="shared" si="20"/>
        <v>0</v>
      </c>
    </row>
    <row r="102" spans="1:11" ht="12" customHeight="1">
      <c r="A102" s="288" t="s">
        <v>234</v>
      </c>
      <c r="B102" s="288"/>
      <c r="C102" s="277" t="s">
        <v>296</v>
      </c>
      <c r="D102" s="456">
        <f t="shared" ref="D102:J102" si="21">SUM(D99:D101)</f>
        <v>271.45586146497385</v>
      </c>
      <c r="E102" s="486">
        <f t="shared" si="21"/>
        <v>1.1742843921997601</v>
      </c>
      <c r="F102" s="458">
        <f t="shared" si="21"/>
        <v>270.2815770727741</v>
      </c>
      <c r="G102" s="458">
        <f t="shared" si="21"/>
        <v>0</v>
      </c>
      <c r="H102" s="1117">
        <f t="shared" si="21"/>
        <v>0</v>
      </c>
      <c r="I102" s="487">
        <f t="shared" si="21"/>
        <v>0</v>
      </c>
      <c r="J102" s="456">
        <f t="shared" si="21"/>
        <v>0</v>
      </c>
    </row>
    <row r="103" spans="1:11" ht="12" customHeight="1">
      <c r="A103" s="288" t="s">
        <v>519</v>
      </c>
      <c r="B103" s="288"/>
      <c r="C103" s="272" t="s">
        <v>621</v>
      </c>
      <c r="D103" s="465">
        <f>(E11+E22+E75+E80+E91+E102+E108+E119+E130+E141+E152)*-('T1'!R68/'T2'!C104-1)</f>
        <v>-673.72612509344981</v>
      </c>
      <c r="E103" s="498"/>
      <c r="F103" s="453"/>
      <c r="G103" s="480">
        <f>D103</f>
        <v>-673.72612509344981</v>
      </c>
      <c r="H103" s="1135">
        <v>0</v>
      </c>
      <c r="I103" s="481">
        <v>0</v>
      </c>
      <c r="J103" s="465">
        <f t="shared" ref="J103:J104" si="22">D103-SUM(E103:I103)</f>
        <v>0</v>
      </c>
      <c r="K103" s="288"/>
    </row>
    <row r="104" spans="1:11" ht="12" customHeight="1">
      <c r="A104" s="288" t="s">
        <v>519</v>
      </c>
      <c r="B104" s="288"/>
      <c r="C104" s="272" t="s">
        <v>622</v>
      </c>
      <c r="D104" s="465">
        <f>(F11+F22+F75+F80+F91+F102+F108+F119+F130+F141+F152)*-('T1'!S68/'T2'!C105-1)</f>
        <v>-1787.3095544985254</v>
      </c>
      <c r="E104" s="498"/>
      <c r="F104" s="453"/>
      <c r="G104" s="453"/>
      <c r="H104" s="1121">
        <f>+D104</f>
        <v>-1787.3095544985254</v>
      </c>
      <c r="I104" s="466">
        <v>0</v>
      </c>
      <c r="J104" s="465">
        <f t="shared" si="22"/>
        <v>0</v>
      </c>
    </row>
    <row r="105" spans="1:11" ht="12" customHeight="1">
      <c r="A105" s="288">
        <v>2022</v>
      </c>
      <c r="B105" s="288"/>
      <c r="C105" s="272" t="s">
        <v>297</v>
      </c>
      <c r="D105" s="465">
        <f>(G11+G22+G75+G80+G91+G102+G108+G119+G130+G141+G152)*-'T2'!D40</f>
        <v>-394.46152182183914</v>
      </c>
      <c r="E105" s="290"/>
      <c r="F105" s="274"/>
      <c r="G105" s="274"/>
      <c r="H105" s="1113"/>
      <c r="I105" s="513">
        <f>+D105</f>
        <v>-394.46152182183914</v>
      </c>
      <c r="J105" s="465">
        <f t="shared" si="20"/>
        <v>0</v>
      </c>
    </row>
    <row r="106" spans="1:11" ht="12" customHeight="1">
      <c r="A106" s="288">
        <v>2023</v>
      </c>
      <c r="B106" s="288"/>
      <c r="C106" s="272" t="s">
        <v>298</v>
      </c>
      <c r="D106" s="465">
        <f>(H11+H22+H75+H80+H91+H102+H108+H119+H130+H141+H152)*-'T2'!E40</f>
        <v>0</v>
      </c>
      <c r="E106" s="290"/>
      <c r="F106" s="274"/>
      <c r="G106" s="274"/>
      <c r="H106" s="1170"/>
      <c r="I106" s="312"/>
      <c r="J106" s="465">
        <f t="shared" si="20"/>
        <v>0</v>
      </c>
    </row>
    <row r="107" spans="1:11" ht="12" customHeight="1">
      <c r="A107" s="288">
        <v>2024</v>
      </c>
      <c r="B107" s="288"/>
      <c r="C107" s="282" t="s">
        <v>299</v>
      </c>
      <c r="D107" s="613">
        <f>(I11+I22+I75+I80+I91+I102+I108+I119+I130+I141+I152)*-'T2'!F40</f>
        <v>0</v>
      </c>
      <c r="E107" s="290"/>
      <c r="F107" s="274"/>
      <c r="G107" s="274"/>
      <c r="H107" s="1170"/>
      <c r="I107" s="312"/>
      <c r="J107" s="468">
        <f t="shared" si="20"/>
        <v>0</v>
      </c>
    </row>
    <row r="108" spans="1:11" ht="12" customHeight="1">
      <c r="A108" s="288" t="s">
        <v>234</v>
      </c>
      <c r="B108" s="288"/>
      <c r="C108" s="277" t="s">
        <v>300</v>
      </c>
      <c r="D108" s="456">
        <f>SUM(D103:D107)</f>
        <v>-2855.4972014138143</v>
      </c>
      <c r="E108" s="486">
        <f>SUM(E103:E107)</f>
        <v>0</v>
      </c>
      <c r="F108" s="458">
        <f t="shared" ref="F108:I108" si="23">SUM(F103:F107)</f>
        <v>0</v>
      </c>
      <c r="G108" s="458">
        <f t="shared" si="23"/>
        <v>-673.72612509344981</v>
      </c>
      <c r="H108" s="1117">
        <f t="shared" si="23"/>
        <v>-1787.3095544985254</v>
      </c>
      <c r="I108" s="487">
        <f t="shared" si="23"/>
        <v>-394.46152182183914</v>
      </c>
      <c r="J108" s="456">
        <f>SUM(J103:J107)</f>
        <v>0</v>
      </c>
    </row>
    <row r="109" spans="1:11" ht="12" customHeight="1">
      <c r="A109" s="288" t="s">
        <v>518</v>
      </c>
      <c r="B109" s="288"/>
      <c r="C109" s="614"/>
      <c r="D109" s="614"/>
      <c r="E109" s="614"/>
      <c r="F109" s="614"/>
      <c r="G109" s="614"/>
      <c r="H109" s="1119"/>
      <c r="I109" s="614"/>
      <c r="J109" s="614"/>
      <c r="K109" s="288"/>
    </row>
    <row r="110" spans="1:11" ht="12" customHeight="1">
      <c r="A110" s="288" t="s">
        <v>519</v>
      </c>
      <c r="B110" s="288"/>
      <c r="C110" s="272" t="s">
        <v>527</v>
      </c>
      <c r="D110" s="465">
        <f>'T2 ANSP'!C46</f>
        <v>14.132669845826355</v>
      </c>
      <c r="E110" s="273"/>
      <c r="F110" s="281"/>
      <c r="G110" s="274"/>
      <c r="H110" s="1121">
        <f>D110</f>
        <v>14.132669845826355</v>
      </c>
      <c r="I110" s="464">
        <f>D110-H110</f>
        <v>0</v>
      </c>
      <c r="J110" s="276"/>
    </row>
    <row r="111" spans="1:11" ht="12" customHeight="1">
      <c r="A111" s="288">
        <v>2022</v>
      </c>
      <c r="B111" s="288"/>
      <c r="C111" s="272" t="s">
        <v>301</v>
      </c>
      <c r="D111" s="465">
        <f>'T2 ANSP'!D46</f>
        <v>-1122.3726262662196</v>
      </c>
      <c r="E111" s="273"/>
      <c r="F111" s="281"/>
      <c r="G111" s="274"/>
      <c r="H111" s="1170"/>
      <c r="I111" s="466">
        <f>D111</f>
        <v>-1122.3726262662196</v>
      </c>
      <c r="J111" s="276"/>
    </row>
    <row r="112" spans="1:11" ht="12" customHeight="1">
      <c r="A112" s="288">
        <v>2023</v>
      </c>
      <c r="B112" s="288"/>
      <c r="C112" s="272" t="s">
        <v>302</v>
      </c>
      <c r="D112" s="465">
        <f>'T2 ANSP'!E46</f>
        <v>0</v>
      </c>
      <c r="E112" s="273"/>
      <c r="F112" s="281"/>
      <c r="G112" s="274"/>
      <c r="H112" s="1170"/>
      <c r="I112" s="299"/>
      <c r="J112" s="465">
        <f>D112</f>
        <v>0</v>
      </c>
    </row>
    <row r="113" spans="1:11" ht="12" customHeight="1">
      <c r="A113" s="288">
        <v>2024</v>
      </c>
      <c r="B113" s="288"/>
      <c r="C113" s="282" t="s">
        <v>303</v>
      </c>
      <c r="D113" s="468">
        <f>'T2 ANSP'!F46</f>
        <v>0</v>
      </c>
      <c r="E113" s="283"/>
      <c r="F113" s="284"/>
      <c r="G113" s="284"/>
      <c r="H113" s="1172"/>
      <c r="I113" s="300"/>
      <c r="J113" s="468">
        <f>D113</f>
        <v>0</v>
      </c>
    </row>
    <row r="114" spans="1:11" ht="12" customHeight="1">
      <c r="A114" s="288" t="s">
        <v>239</v>
      </c>
      <c r="B114" s="288"/>
      <c r="C114" s="285" t="s">
        <v>304</v>
      </c>
      <c r="D114" s="473">
        <f>D102+SUM(D108:D113)</f>
        <v>-3692.2812963692331</v>
      </c>
      <c r="E114" s="474">
        <f t="shared" ref="E114:J114" si="24">E102+SUM(E108:E113)</f>
        <v>1.1742843921997601</v>
      </c>
      <c r="F114" s="475">
        <f t="shared" si="24"/>
        <v>270.2815770727741</v>
      </c>
      <c r="G114" s="475">
        <f t="shared" si="24"/>
        <v>-673.72612509344981</v>
      </c>
      <c r="H114" s="1129">
        <f t="shared" si="24"/>
        <v>-1773.1768846526991</v>
      </c>
      <c r="I114" s="476">
        <f t="shared" si="24"/>
        <v>-1516.8341480880588</v>
      </c>
      <c r="J114" s="473">
        <f t="shared" si="24"/>
        <v>0</v>
      </c>
    </row>
    <row r="115" spans="1:11" ht="4.3499999999999996" customHeight="1">
      <c r="A115" s="364"/>
      <c r="B115" s="364"/>
      <c r="H115" s="1094"/>
    </row>
    <row r="116" spans="1:11" ht="12" customHeight="1">
      <c r="A116" s="288">
        <v>2017</v>
      </c>
      <c r="B116" s="288"/>
      <c r="C116" s="267" t="s">
        <v>305</v>
      </c>
      <c r="D116" s="482">
        <v>-804</v>
      </c>
      <c r="E116" s="479">
        <v>-501.8</v>
      </c>
      <c r="F116" s="480">
        <v>-302</v>
      </c>
      <c r="G116" s="480">
        <v>0</v>
      </c>
      <c r="H116" s="1135">
        <v>0</v>
      </c>
      <c r="I116" s="481">
        <v>0</v>
      </c>
      <c r="J116" s="482">
        <f t="shared" ref="J116:J124" si="25">D116-SUM(E116:I116)</f>
        <v>-0.20000000000004547</v>
      </c>
    </row>
    <row r="117" spans="1:11" ht="12" customHeight="1">
      <c r="A117" s="288">
        <v>2018</v>
      </c>
      <c r="B117" s="288"/>
      <c r="C117" s="272" t="s">
        <v>306</v>
      </c>
      <c r="D117" s="465">
        <v>0</v>
      </c>
      <c r="E117" s="483">
        <v>0</v>
      </c>
      <c r="F117" s="464">
        <v>0</v>
      </c>
      <c r="G117" s="464">
        <v>0</v>
      </c>
      <c r="H117" s="1121">
        <v>0</v>
      </c>
      <c r="I117" s="466">
        <v>0</v>
      </c>
      <c r="J117" s="465">
        <f t="shared" si="25"/>
        <v>0</v>
      </c>
    </row>
    <row r="118" spans="1:11" ht="12" customHeight="1">
      <c r="A118" s="288">
        <v>2019</v>
      </c>
      <c r="B118" s="288"/>
      <c r="C118" s="272" t="s">
        <v>307</v>
      </c>
      <c r="D118" s="468">
        <v>0</v>
      </c>
      <c r="E118" s="483">
        <v>0</v>
      </c>
      <c r="F118" s="484">
        <v>0</v>
      </c>
      <c r="G118" s="484">
        <v>0</v>
      </c>
      <c r="H118" s="1137">
        <v>0</v>
      </c>
      <c r="I118" s="485">
        <v>0</v>
      </c>
      <c r="J118" s="468">
        <f t="shared" si="25"/>
        <v>0</v>
      </c>
    </row>
    <row r="119" spans="1:11" ht="12" customHeight="1">
      <c r="A119" s="288" t="s">
        <v>234</v>
      </c>
      <c r="B119" s="288"/>
      <c r="C119" s="277" t="s">
        <v>308</v>
      </c>
      <c r="D119" s="456">
        <f>SUM(D116:D118)</f>
        <v>-804</v>
      </c>
      <c r="E119" s="486">
        <f t="shared" ref="E119:J119" si="26">SUM(E116:E118)</f>
        <v>-501.8</v>
      </c>
      <c r="F119" s="458">
        <f t="shared" si="26"/>
        <v>-302</v>
      </c>
      <c r="G119" s="458">
        <f t="shared" si="26"/>
        <v>0</v>
      </c>
      <c r="H119" s="1117">
        <f t="shared" si="26"/>
        <v>0</v>
      </c>
      <c r="I119" s="487">
        <f t="shared" si="26"/>
        <v>0</v>
      </c>
      <c r="J119" s="456">
        <f t="shared" si="26"/>
        <v>-0.20000000000004547</v>
      </c>
    </row>
    <row r="120" spans="1:11" ht="12" customHeight="1">
      <c r="A120" s="288" t="s">
        <v>518</v>
      </c>
      <c r="B120" s="288"/>
      <c r="C120" s="614"/>
      <c r="D120" s="614"/>
      <c r="E120" s="614"/>
      <c r="F120" s="614"/>
      <c r="G120" s="614"/>
      <c r="H120" s="1119"/>
      <c r="I120" s="614"/>
      <c r="J120" s="614"/>
      <c r="K120" s="288"/>
    </row>
    <row r="121" spans="1:11" ht="12" customHeight="1">
      <c r="A121" s="288" t="s">
        <v>519</v>
      </c>
      <c r="B121" s="288"/>
      <c r="C121" s="272" t="s">
        <v>534</v>
      </c>
      <c r="D121" s="465">
        <f>'T2 ANSP'!C69</f>
        <v>-3668</v>
      </c>
      <c r="E121" s="625">
        <v>0</v>
      </c>
      <c r="F121" s="464">
        <v>0</v>
      </c>
      <c r="G121" s="464">
        <v>0</v>
      </c>
      <c r="H121" s="1121">
        <v>-366.8</v>
      </c>
      <c r="I121" s="1263"/>
      <c r="J121" s="465">
        <f t="shared" si="25"/>
        <v>-3301.2</v>
      </c>
      <c r="K121" s="714"/>
    </row>
    <row r="122" spans="1:11" ht="12" customHeight="1">
      <c r="A122" s="288">
        <v>2022</v>
      </c>
      <c r="B122" s="288"/>
      <c r="C122" s="272" t="s">
        <v>309</v>
      </c>
      <c r="D122" s="465">
        <f>'T2 ANSP'!D69</f>
        <v>-494</v>
      </c>
      <c r="E122" s="290"/>
      <c r="F122" s="274"/>
      <c r="G122" s="464">
        <v>0</v>
      </c>
      <c r="H122" s="1121">
        <v>0</v>
      </c>
      <c r="I122" s="513">
        <f>D122</f>
        <v>-494</v>
      </c>
      <c r="J122" s="465">
        <f t="shared" si="25"/>
        <v>0</v>
      </c>
    </row>
    <row r="123" spans="1:11" ht="12" customHeight="1">
      <c r="A123" s="288">
        <v>2023</v>
      </c>
      <c r="B123" s="288"/>
      <c r="C123" s="272" t="s">
        <v>310</v>
      </c>
      <c r="D123" s="465">
        <f>'T2 ANSP'!E69</f>
        <v>0</v>
      </c>
      <c r="E123" s="290"/>
      <c r="F123" s="274"/>
      <c r="G123" s="274"/>
      <c r="H123" s="1121">
        <v>0</v>
      </c>
      <c r="I123" s="513">
        <v>0</v>
      </c>
      <c r="J123" s="465">
        <f t="shared" si="25"/>
        <v>0</v>
      </c>
    </row>
    <row r="124" spans="1:11" ht="12" customHeight="1">
      <c r="A124" s="288">
        <v>2024</v>
      </c>
      <c r="B124" s="288"/>
      <c r="C124" s="282" t="s">
        <v>311</v>
      </c>
      <c r="D124" s="468">
        <f>'T2 ANSP'!F69</f>
        <v>0</v>
      </c>
      <c r="E124" s="291"/>
      <c r="F124" s="292"/>
      <c r="G124" s="292"/>
      <c r="H124" s="1175"/>
      <c r="I124" s="513">
        <v>0</v>
      </c>
      <c r="J124" s="465">
        <f t="shared" si="25"/>
        <v>0</v>
      </c>
    </row>
    <row r="125" spans="1:11" ht="12" customHeight="1">
      <c r="A125" s="288" t="s">
        <v>239</v>
      </c>
      <c r="B125" s="288"/>
      <c r="C125" s="285" t="s">
        <v>312</v>
      </c>
      <c r="D125" s="473">
        <f>SUM(D119:D124)</f>
        <v>-4966</v>
      </c>
      <c r="E125" s="474">
        <f t="shared" ref="E125:J125" si="27">SUM(E119:E124)</f>
        <v>-501.8</v>
      </c>
      <c r="F125" s="475">
        <f t="shared" si="27"/>
        <v>-302</v>
      </c>
      <c r="G125" s="475">
        <f t="shared" si="27"/>
        <v>0</v>
      </c>
      <c r="H125" s="1129">
        <f t="shared" si="27"/>
        <v>-366.8</v>
      </c>
      <c r="I125" s="476">
        <f t="shared" si="27"/>
        <v>-494</v>
      </c>
      <c r="J125" s="473">
        <f t="shared" si="27"/>
        <v>-3301.3999999999996</v>
      </c>
    </row>
    <row r="126" spans="1:11" ht="4.3499999999999996" customHeight="1">
      <c r="A126" s="364"/>
      <c r="B126" s="364"/>
      <c r="H126" s="1094"/>
    </row>
    <row r="127" spans="1:11" ht="12" customHeight="1">
      <c r="A127" s="288">
        <v>2017</v>
      </c>
      <c r="B127" s="288"/>
      <c r="C127" s="267" t="s">
        <v>313</v>
      </c>
      <c r="D127" s="482">
        <v>0</v>
      </c>
      <c r="E127" s="479">
        <v>0</v>
      </c>
      <c r="F127" s="480">
        <v>0</v>
      </c>
      <c r="G127" s="480">
        <v>0</v>
      </c>
      <c r="H127" s="1135">
        <v>0</v>
      </c>
      <c r="I127" s="481">
        <v>0</v>
      </c>
      <c r="J127" s="482">
        <f t="shared" ref="J127:J129" si="28">D127-SUM(E127:I127)</f>
        <v>0</v>
      </c>
    </row>
    <row r="128" spans="1:11" ht="12" customHeight="1">
      <c r="A128" s="288">
        <v>2018</v>
      </c>
      <c r="B128" s="288"/>
      <c r="C128" s="272" t="s">
        <v>314</v>
      </c>
      <c r="D128" s="465">
        <v>0</v>
      </c>
      <c r="E128" s="483">
        <f>D128</f>
        <v>0</v>
      </c>
      <c r="F128" s="464">
        <v>0</v>
      </c>
      <c r="G128" s="464">
        <v>0</v>
      </c>
      <c r="H128" s="1121">
        <v>0</v>
      </c>
      <c r="I128" s="466">
        <v>0</v>
      </c>
      <c r="J128" s="465">
        <f t="shared" si="28"/>
        <v>0</v>
      </c>
    </row>
    <row r="129" spans="1:11" ht="12" customHeight="1">
      <c r="A129" s="288">
        <v>2019</v>
      </c>
      <c r="B129" s="288"/>
      <c r="C129" s="272" t="s">
        <v>315</v>
      </c>
      <c r="D129" s="468">
        <v>0</v>
      </c>
      <c r="E129" s="483">
        <v>0</v>
      </c>
      <c r="F129" s="484">
        <v>0</v>
      </c>
      <c r="G129" s="484">
        <v>0</v>
      </c>
      <c r="H129" s="1137">
        <v>0</v>
      </c>
      <c r="I129" s="485">
        <v>0</v>
      </c>
      <c r="J129" s="468">
        <f t="shared" si="28"/>
        <v>0</v>
      </c>
    </row>
    <row r="130" spans="1:11" ht="12" customHeight="1">
      <c r="A130" s="288" t="s">
        <v>234</v>
      </c>
      <c r="B130" s="288"/>
      <c r="C130" s="277" t="s">
        <v>316</v>
      </c>
      <c r="D130" s="456">
        <f>SUM(D127:D129)</f>
        <v>0</v>
      </c>
      <c r="E130" s="486">
        <f t="shared" ref="E130:J130" si="29">SUM(E127:E129)</f>
        <v>0</v>
      </c>
      <c r="F130" s="458">
        <f t="shared" si="29"/>
        <v>0</v>
      </c>
      <c r="G130" s="458">
        <f t="shared" si="29"/>
        <v>0</v>
      </c>
      <c r="H130" s="1117">
        <f t="shared" si="29"/>
        <v>0</v>
      </c>
      <c r="I130" s="487">
        <f t="shared" si="29"/>
        <v>0</v>
      </c>
      <c r="J130" s="456">
        <f t="shared" si="29"/>
        <v>0</v>
      </c>
    </row>
    <row r="131" spans="1:11" ht="12" customHeight="1">
      <c r="A131" s="288" t="s">
        <v>518</v>
      </c>
      <c r="B131" s="288"/>
      <c r="C131" s="614"/>
      <c r="D131" s="614"/>
      <c r="E131" s="614"/>
      <c r="F131" s="614"/>
      <c r="G131" s="614"/>
      <c r="H131" s="1119"/>
      <c r="I131" s="614"/>
      <c r="J131" s="614"/>
      <c r="K131" s="288"/>
    </row>
    <row r="132" spans="1:11" ht="12" customHeight="1">
      <c r="A132" s="288" t="s">
        <v>519</v>
      </c>
      <c r="B132" s="288"/>
      <c r="C132" s="272" t="s">
        <v>533</v>
      </c>
      <c r="D132" s="465">
        <f>'T2 ANSP'!C70</f>
        <v>-6586.4359999999997</v>
      </c>
      <c r="E132" s="625">
        <v>-241</v>
      </c>
      <c r="F132" s="464">
        <v>-241</v>
      </c>
      <c r="G132" s="464">
        <v>-2907.2890000000002</v>
      </c>
      <c r="H132" s="1121">
        <v>-3197.1466999999998</v>
      </c>
      <c r="I132" s="466">
        <v>0</v>
      </c>
      <c r="J132" s="465">
        <f t="shared" ref="J132:J135" si="30">D132-SUM(E132:I132)</f>
        <v>-2.9999999969732016E-4</v>
      </c>
      <c r="K132" s="714"/>
    </row>
    <row r="133" spans="1:11" ht="12" customHeight="1">
      <c r="A133" s="288">
        <v>2022</v>
      </c>
      <c r="B133" s="288"/>
      <c r="C133" s="272" t="s">
        <v>317</v>
      </c>
      <c r="D133" s="465">
        <f>'T2 ANSP'!D70</f>
        <v>-3483.4160000000002</v>
      </c>
      <c r="E133" s="290"/>
      <c r="F133" s="274"/>
      <c r="G133" s="464">
        <v>-241</v>
      </c>
      <c r="H133" s="1121">
        <v>0</v>
      </c>
      <c r="I133" s="513">
        <v>-3242.4157500000001</v>
      </c>
      <c r="J133" s="465">
        <f t="shared" si="30"/>
        <v>-2.500000000509317E-4</v>
      </c>
    </row>
    <row r="134" spans="1:11" ht="12" customHeight="1">
      <c r="A134" s="288">
        <v>2023</v>
      </c>
      <c r="B134" s="288"/>
      <c r="C134" s="272" t="s">
        <v>318</v>
      </c>
      <c r="D134" s="465">
        <f>'T2 ANSP'!E70</f>
        <v>-241</v>
      </c>
      <c r="E134" s="290"/>
      <c r="F134" s="274"/>
      <c r="G134" s="274"/>
      <c r="H134" s="1121">
        <v>-241</v>
      </c>
      <c r="I134" s="513">
        <v>0</v>
      </c>
      <c r="J134" s="465">
        <f t="shared" si="30"/>
        <v>0</v>
      </c>
    </row>
    <row r="135" spans="1:11" ht="12" customHeight="1">
      <c r="A135" s="288">
        <v>2024</v>
      </c>
      <c r="B135" s="288"/>
      <c r="C135" s="282" t="s">
        <v>319</v>
      </c>
      <c r="D135" s="468">
        <f>'T2 ANSP'!F70</f>
        <v>-241</v>
      </c>
      <c r="E135" s="291"/>
      <c r="F135" s="292"/>
      <c r="G135" s="292"/>
      <c r="H135" s="1175"/>
      <c r="I135" s="513">
        <v>-241</v>
      </c>
      <c r="J135" s="465">
        <f t="shared" si="30"/>
        <v>0</v>
      </c>
    </row>
    <row r="136" spans="1:11" ht="12" customHeight="1">
      <c r="A136" s="288" t="s">
        <v>239</v>
      </c>
      <c r="B136" s="288"/>
      <c r="C136" s="285" t="s">
        <v>320</v>
      </c>
      <c r="D136" s="473">
        <f>SUM(D130:D135)</f>
        <v>-10551.851999999999</v>
      </c>
      <c r="E136" s="474">
        <f t="shared" ref="E136:J136" si="31">SUM(E130:E135)</f>
        <v>-241</v>
      </c>
      <c r="F136" s="475">
        <f t="shared" si="31"/>
        <v>-241</v>
      </c>
      <c r="G136" s="475">
        <f t="shared" si="31"/>
        <v>-3148.2890000000002</v>
      </c>
      <c r="H136" s="1129">
        <f t="shared" si="31"/>
        <v>-3438.1466999999998</v>
      </c>
      <c r="I136" s="476">
        <f t="shared" si="31"/>
        <v>-3483.4157500000001</v>
      </c>
      <c r="J136" s="473">
        <f t="shared" si="31"/>
        <v>-5.4999999974825187E-4</v>
      </c>
    </row>
    <row r="137" spans="1:11" ht="4.3499999999999996" customHeight="1">
      <c r="A137" s="364"/>
      <c r="B137" s="364"/>
      <c r="H137" s="1094"/>
    </row>
    <row r="138" spans="1:11" ht="12" customHeight="1">
      <c r="A138" s="288">
        <v>2017</v>
      </c>
      <c r="B138" s="288"/>
      <c r="C138" s="267" t="s">
        <v>321</v>
      </c>
      <c r="D138" s="482">
        <v>0</v>
      </c>
      <c r="E138" s="479">
        <v>0</v>
      </c>
      <c r="F138" s="480">
        <v>0</v>
      </c>
      <c r="G138" s="480">
        <v>0</v>
      </c>
      <c r="H138" s="1135">
        <v>0</v>
      </c>
      <c r="I138" s="481">
        <v>0</v>
      </c>
      <c r="J138" s="482">
        <f t="shared" ref="J138:J140" si="32">D138-SUM(E138:I138)</f>
        <v>0</v>
      </c>
    </row>
    <row r="139" spans="1:11" ht="12" customHeight="1">
      <c r="A139" s="288">
        <v>2018</v>
      </c>
      <c r="B139" s="288"/>
      <c r="C139" s="272" t="s">
        <v>322</v>
      </c>
      <c r="D139" s="465">
        <v>0</v>
      </c>
      <c r="E139" s="483">
        <v>0</v>
      </c>
      <c r="F139" s="464">
        <v>0</v>
      </c>
      <c r="G139" s="464">
        <v>0</v>
      </c>
      <c r="H139" s="1121">
        <v>0</v>
      </c>
      <c r="I139" s="466">
        <v>0</v>
      </c>
      <c r="J139" s="465">
        <f t="shared" si="32"/>
        <v>0</v>
      </c>
    </row>
    <row r="140" spans="1:11" ht="12" customHeight="1">
      <c r="A140" s="288">
        <v>2019</v>
      </c>
      <c r="B140" s="288"/>
      <c r="C140" s="272" t="s">
        <v>323</v>
      </c>
      <c r="D140" s="468">
        <v>0</v>
      </c>
      <c r="E140" s="483">
        <v>0</v>
      </c>
      <c r="F140" s="484">
        <v>0</v>
      </c>
      <c r="G140" s="484">
        <v>0</v>
      </c>
      <c r="H140" s="1137">
        <v>0</v>
      </c>
      <c r="I140" s="485">
        <v>0</v>
      </c>
      <c r="J140" s="468">
        <f t="shared" si="32"/>
        <v>0</v>
      </c>
    </row>
    <row r="141" spans="1:11" ht="12" customHeight="1">
      <c r="A141" s="288" t="s">
        <v>234</v>
      </c>
      <c r="B141" s="288"/>
      <c r="C141" s="277" t="s">
        <v>324</v>
      </c>
      <c r="D141" s="456">
        <f>SUM(D138:D140)</f>
        <v>0</v>
      </c>
      <c r="E141" s="486">
        <f t="shared" ref="E141:J141" si="33">SUM(E138:E140)</f>
        <v>0</v>
      </c>
      <c r="F141" s="458">
        <f t="shared" si="33"/>
        <v>0</v>
      </c>
      <c r="G141" s="458">
        <f t="shared" si="33"/>
        <v>0</v>
      </c>
      <c r="H141" s="1117">
        <f t="shared" si="33"/>
        <v>0</v>
      </c>
      <c r="I141" s="487">
        <f t="shared" si="33"/>
        <v>0</v>
      </c>
      <c r="J141" s="456">
        <f t="shared" si="33"/>
        <v>0</v>
      </c>
    </row>
    <row r="142" spans="1:11" ht="12" customHeight="1">
      <c r="A142" s="288" t="s">
        <v>518</v>
      </c>
      <c r="B142" s="288"/>
      <c r="C142" s="614"/>
      <c r="D142" s="614"/>
      <c r="E142" s="614"/>
      <c r="F142" s="614"/>
      <c r="G142" s="614"/>
      <c r="H142" s="1119"/>
      <c r="I142" s="614"/>
      <c r="J142" s="614"/>
      <c r="K142" s="288"/>
    </row>
    <row r="143" spans="1:11" ht="12" customHeight="1">
      <c r="A143" s="288" t="s">
        <v>519</v>
      </c>
      <c r="B143" s="288"/>
      <c r="C143" s="272" t="s">
        <v>532</v>
      </c>
      <c r="D143" s="465">
        <f>'T2 ANSP'!C71</f>
        <v>-480</v>
      </c>
      <c r="E143" s="625">
        <v>-240</v>
      </c>
      <c r="F143" s="464">
        <v>-240</v>
      </c>
      <c r="G143" s="464">
        <v>0</v>
      </c>
      <c r="H143" s="1121">
        <v>0</v>
      </c>
      <c r="I143" s="313"/>
      <c r="J143" s="276"/>
    </row>
    <row r="144" spans="1:11" ht="12" customHeight="1">
      <c r="A144" s="288">
        <v>2022</v>
      </c>
      <c r="B144" s="288"/>
      <c r="C144" s="272" t="s">
        <v>325</v>
      </c>
      <c r="D144" s="465">
        <f>'T2 ANSP'!D71</f>
        <v>-240</v>
      </c>
      <c r="E144" s="290"/>
      <c r="F144" s="274"/>
      <c r="G144" s="464">
        <v>-240</v>
      </c>
      <c r="H144" s="1121">
        <v>0</v>
      </c>
      <c r="I144" s="624">
        <v>0</v>
      </c>
      <c r="J144" s="276"/>
    </row>
    <row r="145" spans="1:11" ht="12" customHeight="1">
      <c r="A145" s="288">
        <v>2023</v>
      </c>
      <c r="B145" s="288"/>
      <c r="C145" s="272" t="s">
        <v>326</v>
      </c>
      <c r="D145" s="465">
        <f>'T2 ANSP'!E71</f>
        <v>-240</v>
      </c>
      <c r="E145" s="290"/>
      <c r="F145" s="274"/>
      <c r="G145" s="274"/>
      <c r="H145" s="1121">
        <v>-240</v>
      </c>
      <c r="I145" s="513">
        <v>0</v>
      </c>
      <c r="J145" s="465">
        <f t="shared" ref="J145:J146" si="34">D145-SUM(E145:I145)</f>
        <v>0</v>
      </c>
    </row>
    <row r="146" spans="1:11" ht="12" customHeight="1">
      <c r="A146" s="288">
        <v>2024</v>
      </c>
      <c r="B146" s="288"/>
      <c r="C146" s="282" t="s">
        <v>327</v>
      </c>
      <c r="D146" s="468">
        <f>'T2 ANSP'!F71</f>
        <v>-240</v>
      </c>
      <c r="E146" s="291"/>
      <c r="F146" s="292"/>
      <c r="G146" s="292"/>
      <c r="H146" s="1175"/>
      <c r="I146" s="513">
        <v>-240</v>
      </c>
      <c r="J146" s="465">
        <f t="shared" si="34"/>
        <v>0</v>
      </c>
    </row>
    <row r="147" spans="1:11" ht="12" customHeight="1">
      <c r="A147" s="288" t="s">
        <v>239</v>
      </c>
      <c r="B147" s="288"/>
      <c r="C147" s="285" t="s">
        <v>328</v>
      </c>
      <c r="D147" s="473">
        <f>SUM(D141:D146)</f>
        <v>-1200</v>
      </c>
      <c r="E147" s="474">
        <f t="shared" ref="E147:J147" si="35">SUM(E141:E146)</f>
        <v>-240</v>
      </c>
      <c r="F147" s="475">
        <f t="shared" si="35"/>
        <v>-240</v>
      </c>
      <c r="G147" s="475">
        <f t="shared" si="35"/>
        <v>-240</v>
      </c>
      <c r="H147" s="1129">
        <f t="shared" si="35"/>
        <v>-240</v>
      </c>
      <c r="I147" s="476">
        <f t="shared" si="35"/>
        <v>-240</v>
      </c>
      <c r="J147" s="473">
        <f t="shared" si="35"/>
        <v>0</v>
      </c>
    </row>
    <row r="148" spans="1:11" ht="4.3499999999999996" customHeight="1">
      <c r="A148" s="364"/>
      <c r="B148" s="364"/>
      <c r="H148" s="1094"/>
    </row>
    <row r="149" spans="1:11" ht="12" customHeight="1">
      <c r="A149" s="288">
        <v>2017</v>
      </c>
      <c r="B149" s="288"/>
      <c r="C149" s="267" t="s">
        <v>329</v>
      </c>
      <c r="D149" s="270"/>
      <c r="E149" s="289"/>
      <c r="F149" s="269"/>
      <c r="G149" s="269"/>
      <c r="H149" s="1169"/>
      <c r="I149" s="298"/>
      <c r="J149" s="270"/>
    </row>
    <row r="150" spans="1:11" ht="12" customHeight="1">
      <c r="A150" s="288">
        <v>2018</v>
      </c>
      <c r="B150" s="288"/>
      <c r="C150" s="272" t="s">
        <v>330</v>
      </c>
      <c r="D150" s="276"/>
      <c r="E150" s="290"/>
      <c r="F150" s="274"/>
      <c r="G150" s="274"/>
      <c r="H150" s="1170"/>
      <c r="I150" s="299"/>
      <c r="J150" s="276"/>
    </row>
    <row r="151" spans="1:11" ht="12" customHeight="1">
      <c r="A151" s="288">
        <v>2019</v>
      </c>
      <c r="B151" s="288"/>
      <c r="C151" s="272" t="s">
        <v>331</v>
      </c>
      <c r="D151" s="276"/>
      <c r="E151" s="290"/>
      <c r="F151" s="274"/>
      <c r="G151" s="274"/>
      <c r="H151" s="1170"/>
      <c r="I151" s="275"/>
      <c r="J151" s="276"/>
    </row>
    <row r="152" spans="1:11" ht="12" customHeight="1">
      <c r="A152" s="288" t="s">
        <v>234</v>
      </c>
      <c r="B152" s="288"/>
      <c r="C152" s="277" t="s">
        <v>332</v>
      </c>
      <c r="D152" s="280"/>
      <c r="E152" s="293"/>
      <c r="F152" s="278"/>
      <c r="G152" s="278"/>
      <c r="H152" s="1171"/>
      <c r="I152" s="279"/>
      <c r="J152" s="280"/>
    </row>
    <row r="153" spans="1:11" ht="12" customHeight="1">
      <c r="A153" s="288" t="s">
        <v>518</v>
      </c>
      <c r="B153" s="288"/>
      <c r="C153" s="614"/>
      <c r="D153" s="614"/>
      <c r="E153" s="614"/>
      <c r="F153" s="614"/>
      <c r="G153" s="614"/>
      <c r="H153" s="1119"/>
      <c r="I153" s="614"/>
      <c r="J153" s="614"/>
      <c r="K153" s="288"/>
    </row>
    <row r="154" spans="1:11" ht="12" customHeight="1">
      <c r="A154" s="288" t="s">
        <v>519</v>
      </c>
      <c r="B154" s="288"/>
      <c r="C154" s="272" t="s">
        <v>531</v>
      </c>
      <c r="D154" s="455"/>
      <c r="E154" s="290"/>
      <c r="F154" s="274"/>
      <c r="G154" s="274"/>
      <c r="H154" s="1170"/>
      <c r="I154" s="299"/>
      <c r="J154" s="276"/>
    </row>
    <row r="155" spans="1:11" ht="12" customHeight="1">
      <c r="A155" s="288">
        <v>2022</v>
      </c>
      <c r="B155" s="288"/>
      <c r="C155" s="272" t="s">
        <v>333</v>
      </c>
      <c r="D155" s="515"/>
      <c r="E155" s="290"/>
      <c r="F155" s="274"/>
      <c r="G155" s="274"/>
      <c r="H155" s="1170"/>
      <c r="I155" s="274"/>
      <c r="J155" s="276"/>
    </row>
    <row r="156" spans="1:11" ht="12" customHeight="1">
      <c r="A156" s="288">
        <v>2023</v>
      </c>
      <c r="B156" s="288"/>
      <c r="C156" s="272" t="s">
        <v>334</v>
      </c>
      <c r="D156" s="515"/>
      <c r="E156" s="290"/>
      <c r="F156" s="274"/>
      <c r="G156" s="274"/>
      <c r="H156" s="1170"/>
      <c r="I156" s="274"/>
      <c r="J156" s="276"/>
    </row>
    <row r="157" spans="1:11" ht="12" customHeight="1">
      <c r="A157" s="288">
        <v>2024</v>
      </c>
      <c r="B157" s="288"/>
      <c r="C157" s="282" t="s">
        <v>335</v>
      </c>
      <c r="D157" s="516"/>
      <c r="E157" s="291"/>
      <c r="F157" s="292"/>
      <c r="G157" s="292"/>
      <c r="H157" s="1175"/>
      <c r="I157" s="292"/>
      <c r="J157" s="294"/>
    </row>
    <row r="158" spans="1:11" ht="12" customHeight="1">
      <c r="A158" s="288" t="s">
        <v>239</v>
      </c>
      <c r="B158" s="288"/>
      <c r="C158" s="285" t="s">
        <v>336</v>
      </c>
      <c r="D158" s="309"/>
      <c r="E158" s="304"/>
      <c r="F158" s="305"/>
      <c r="G158" s="305"/>
      <c r="H158" s="1176"/>
      <c r="I158" s="310"/>
      <c r="J158" s="309"/>
    </row>
    <row r="159" spans="1:11" ht="4.3499999999999996" customHeight="1">
      <c r="A159" s="364"/>
      <c r="B159" s="364"/>
      <c r="H159" s="1094"/>
    </row>
    <row r="160" spans="1:11" ht="12" customHeight="1">
      <c r="A160" s="288" t="s">
        <v>518</v>
      </c>
      <c r="B160" s="288"/>
      <c r="C160" s="614"/>
      <c r="D160" s="614"/>
      <c r="E160" s="614"/>
      <c r="F160" s="614"/>
      <c r="G160" s="614"/>
      <c r="H160" s="1119"/>
      <c r="I160" s="614"/>
      <c r="J160" s="614"/>
      <c r="K160" s="288"/>
    </row>
    <row r="161" spans="1:11" ht="12" customHeight="1">
      <c r="A161" s="288" t="s">
        <v>519</v>
      </c>
      <c r="B161" s="288"/>
      <c r="C161" s="272" t="s">
        <v>530</v>
      </c>
      <c r="D161" s="465">
        <f>'T2 ANSP'!C63</f>
        <v>27827.859940364531</v>
      </c>
      <c r="E161" s="290"/>
      <c r="F161" s="274"/>
      <c r="G161" s="274"/>
      <c r="H161" s="1121">
        <f>D161/5</f>
        <v>5565.5719880729066</v>
      </c>
      <c r="I161" s="466">
        <f>H161</f>
        <v>5565.5719880729066</v>
      </c>
      <c r="J161" s="465">
        <f t="shared" ref="J161:J164" si="36">D161-SUM(E161:I161)</f>
        <v>16696.715964218718</v>
      </c>
    </row>
    <row r="162" spans="1:11" ht="12" customHeight="1">
      <c r="A162" s="288">
        <v>2022</v>
      </c>
      <c r="B162" s="288"/>
      <c r="C162" s="272" t="s">
        <v>337</v>
      </c>
      <c r="D162" s="465">
        <f>'T2 ANSP'!D63</f>
        <v>0</v>
      </c>
      <c r="E162" s="273"/>
      <c r="F162" s="281"/>
      <c r="G162" s="281"/>
      <c r="H162" s="1165">
        <v>0</v>
      </c>
      <c r="I162" s="506">
        <v>0</v>
      </c>
      <c r="J162" s="507">
        <f t="shared" si="36"/>
        <v>0</v>
      </c>
    </row>
    <row r="163" spans="1:11" ht="12" customHeight="1">
      <c r="A163" s="288">
        <v>2023</v>
      </c>
      <c r="B163" s="288"/>
      <c r="C163" s="272" t="s">
        <v>338</v>
      </c>
      <c r="D163" s="465">
        <f>'T2 ANSP'!E63</f>
        <v>0</v>
      </c>
      <c r="E163" s="273"/>
      <c r="F163" s="281"/>
      <c r="G163" s="281"/>
      <c r="H163" s="1178"/>
      <c r="I163" s="506">
        <v>0</v>
      </c>
      <c r="J163" s="507">
        <f t="shared" si="36"/>
        <v>0</v>
      </c>
    </row>
    <row r="164" spans="1:11" ht="12" customHeight="1">
      <c r="A164" s="288">
        <v>2024</v>
      </c>
      <c r="B164" s="288"/>
      <c r="C164" s="282" t="s">
        <v>339</v>
      </c>
      <c r="D164" s="468">
        <f>'T2 ANSP'!F63</f>
        <v>0</v>
      </c>
      <c r="E164" s="283"/>
      <c r="F164" s="284"/>
      <c r="G164" s="284"/>
      <c r="H164" s="1172"/>
      <c r="I164" s="314"/>
      <c r="J164" s="507">
        <f t="shared" si="36"/>
        <v>0</v>
      </c>
    </row>
    <row r="165" spans="1:11" ht="12" customHeight="1">
      <c r="A165" s="288" t="s">
        <v>239</v>
      </c>
      <c r="B165" s="288"/>
      <c r="C165" s="285" t="s">
        <v>340</v>
      </c>
      <c r="D165" s="473">
        <f>SUM(D160:D164)</f>
        <v>27827.859940364531</v>
      </c>
      <c r="E165" s="474">
        <f t="shared" ref="E165:J165" si="37">SUM(E160:E164)</f>
        <v>0</v>
      </c>
      <c r="F165" s="475">
        <f t="shared" si="37"/>
        <v>0</v>
      </c>
      <c r="G165" s="475">
        <f t="shared" si="37"/>
        <v>0</v>
      </c>
      <c r="H165" s="1129">
        <f t="shared" si="37"/>
        <v>5565.5719880729066</v>
      </c>
      <c r="I165" s="476">
        <f t="shared" si="37"/>
        <v>5565.5719880729066</v>
      </c>
      <c r="J165" s="473">
        <f t="shared" si="37"/>
        <v>16696.715964218718</v>
      </c>
    </row>
    <row r="166" spans="1:11" ht="3" customHeight="1">
      <c r="B166" s="288"/>
      <c r="H166" s="1094"/>
    </row>
    <row r="167" spans="1:11" ht="12" customHeight="1">
      <c r="A167" s="288" t="s">
        <v>518</v>
      </c>
      <c r="B167" s="288"/>
      <c r="C167" s="614"/>
      <c r="D167" s="614"/>
      <c r="E167" s="614"/>
      <c r="F167" s="614"/>
      <c r="G167" s="614"/>
      <c r="H167" s="1119"/>
      <c r="I167" s="614"/>
      <c r="J167" s="614"/>
      <c r="K167" s="288"/>
    </row>
    <row r="168" spans="1:11" ht="12" customHeight="1">
      <c r="A168" s="288" t="s">
        <v>519</v>
      </c>
      <c r="B168" s="288"/>
      <c r="C168" s="272" t="s">
        <v>529</v>
      </c>
      <c r="D168" s="455"/>
      <c r="E168" s="290"/>
      <c r="F168" s="274"/>
      <c r="G168" s="274"/>
      <c r="H168" s="1170"/>
      <c r="I168" s="299"/>
      <c r="J168" s="276"/>
    </row>
    <row r="169" spans="1:11" ht="12" customHeight="1">
      <c r="A169" s="288">
        <v>2022</v>
      </c>
      <c r="B169" s="288"/>
      <c r="C169" s="272" t="s">
        <v>354</v>
      </c>
      <c r="D169" s="515"/>
      <c r="E169" s="290"/>
      <c r="F169" s="274"/>
      <c r="G169" s="274"/>
      <c r="H169" s="1170"/>
      <c r="I169" s="274"/>
      <c r="J169" s="276"/>
    </row>
    <row r="170" spans="1:11" ht="12" customHeight="1">
      <c r="A170" s="288">
        <v>2023</v>
      </c>
      <c r="B170" s="288"/>
      <c r="C170" s="272" t="s">
        <v>355</v>
      </c>
      <c r="D170" s="515"/>
      <c r="E170" s="290"/>
      <c r="F170" s="274"/>
      <c r="G170" s="274"/>
      <c r="H170" s="1170"/>
      <c r="I170" s="274"/>
      <c r="J170" s="276"/>
    </row>
    <row r="171" spans="1:11" ht="12" customHeight="1">
      <c r="A171" s="288">
        <v>2024</v>
      </c>
      <c r="B171" s="288"/>
      <c r="C171" s="282" t="s">
        <v>356</v>
      </c>
      <c r="D171" s="516"/>
      <c r="E171" s="291"/>
      <c r="F171" s="292"/>
      <c r="G171" s="292"/>
      <c r="H171" s="1175"/>
      <c r="I171" s="292"/>
      <c r="J171" s="294"/>
    </row>
    <row r="172" spans="1:11" ht="12" customHeight="1">
      <c r="A172" s="288" t="s">
        <v>239</v>
      </c>
      <c r="B172" s="288"/>
      <c r="C172" s="285" t="s">
        <v>357</v>
      </c>
      <c r="D172" s="309"/>
      <c r="E172" s="304"/>
      <c r="F172" s="305"/>
      <c r="G172" s="305"/>
      <c r="H172" s="1176"/>
      <c r="I172" s="310"/>
      <c r="J172" s="309"/>
    </row>
    <row r="173" spans="1:11" ht="4.3499999999999996" customHeight="1">
      <c r="B173" s="288"/>
      <c r="C173" s="295"/>
      <c r="D173" s="295"/>
      <c r="E173" s="295"/>
      <c r="F173" s="296"/>
      <c r="G173" s="295"/>
      <c r="H173" s="1166"/>
      <c r="I173" s="295"/>
      <c r="J173" s="295"/>
    </row>
    <row r="174" spans="1:11" ht="3" customHeight="1">
      <c r="B174" s="288"/>
      <c r="H174" s="1094"/>
    </row>
    <row r="175" spans="1:11" ht="12" customHeight="1">
      <c r="B175" s="288"/>
      <c r="C175" s="285" t="s">
        <v>341</v>
      </c>
      <c r="D175" s="473">
        <f>D17+D28+D35+D42+D49+D56+D63+D70+D75+D86+D97+D114+D125+D136+D147+D158+D165+D172</f>
        <v>14768.584519909478</v>
      </c>
      <c r="E175" s="474">
        <f t="shared" ref="E175:J175" si="38">E17+E28+E35+E42+E49+E56+E63+E70+E75+E86+E97+E114+E125+E136+E147+E158+E165+E172</f>
        <v>-1710.0334514056644</v>
      </c>
      <c r="F175" s="475">
        <f t="shared" si="38"/>
        <v>-3903.7641738169687</v>
      </c>
      <c r="G175" s="475">
        <f t="shared" si="38"/>
        <v>-4579.1142250934499</v>
      </c>
      <c r="H175" s="1129">
        <f t="shared" si="38"/>
        <v>-55.760801611670104</v>
      </c>
      <c r="I175" s="476">
        <f t="shared" si="38"/>
        <v>13219.53905998556</v>
      </c>
      <c r="J175" s="473">
        <f t="shared" si="38"/>
        <v>11797.718111851671</v>
      </c>
    </row>
    <row r="176" spans="1:11" ht="3" customHeight="1">
      <c r="B176" s="288"/>
    </row>
    <row r="177" spans="2:10" ht="12" customHeight="1">
      <c r="B177" s="288"/>
      <c r="C177" s="49" t="s">
        <v>342</v>
      </c>
      <c r="E177" s="286"/>
      <c r="F177" s="286"/>
      <c r="G177" s="286"/>
      <c r="H177" s="286"/>
      <c r="I177" s="286"/>
      <c r="J177" s="286"/>
    </row>
    <row r="178" spans="2:10" ht="12" customHeight="1">
      <c r="B178" s="288"/>
      <c r="C178" s="49" t="s">
        <v>343</v>
      </c>
      <c r="D178" s="64"/>
      <c r="E178" s="297"/>
      <c r="F178" s="297"/>
      <c r="G178" s="297"/>
      <c r="H178" s="297"/>
      <c r="I178" s="297"/>
      <c r="J178" s="297"/>
    </row>
    <row r="179" spans="2:10">
      <c r="B179" s="288"/>
      <c r="C179" s="611" t="s">
        <v>579</v>
      </c>
    </row>
    <row r="181" spans="2:10">
      <c r="E181" s="286"/>
      <c r="F181" s="286"/>
      <c r="G181" s="286"/>
      <c r="H181" s="286"/>
      <c r="I181" s="286"/>
    </row>
    <row r="182" spans="2:10">
      <c r="F182" s="257"/>
    </row>
    <row r="183" spans="2:10">
      <c r="C183" s="257" t="s">
        <v>624</v>
      </c>
      <c r="D183" s="473">
        <f>D11+D22+D75+D80+D91+D102+D108+D119+D130+D141+D152</f>
        <v>-8024.5939266364476</v>
      </c>
      <c r="E183" s="473">
        <f t="shared" ref="E183:J183" si="39">E11+E22+E75+E80+E91+E102+E108+E119+E130+E141+E152</f>
        <v>-1229.0334514056644</v>
      </c>
      <c r="F183" s="473">
        <f t="shared" si="39"/>
        <v>-3422.7641738169687</v>
      </c>
      <c r="G183" s="473">
        <f t="shared" si="39"/>
        <v>-1190.8252250934502</v>
      </c>
      <c r="H183" s="473">
        <f t="shared" si="39"/>
        <v>-1787.3095544985254</v>
      </c>
      <c r="I183" s="473">
        <f t="shared" si="39"/>
        <v>-394.46152182183914</v>
      </c>
      <c r="J183" s="473">
        <f t="shared" si="39"/>
        <v>-0.20000000000004547</v>
      </c>
    </row>
    <row r="184" spans="2:10">
      <c r="C184" s="257" t="s">
        <v>625</v>
      </c>
      <c r="D184" s="473">
        <f>D17-D11+D28-D22+D35+D42+D49+D56+D63+D70+D86-D80+D97-D91+D114-D108-D102+D125-D119+D136-D130+D147-D141+D158-D152+D165+D172</f>
        <v>22793.178446545928</v>
      </c>
      <c r="E184" s="473">
        <f t="shared" ref="E184:J184" si="40">E17-E11+E28-E22+E35+E42+E49+E56+E63+E70+E86-E80+E97-E91+E114-E108-E102+E125-E119+E136-E130+E147-E141+E158-E152+E165+E172</f>
        <v>-481</v>
      </c>
      <c r="F184" s="473">
        <f t="shared" si="40"/>
        <v>-481</v>
      </c>
      <c r="G184" s="473">
        <f t="shared" si="40"/>
        <v>-3388.2890000000002</v>
      </c>
      <c r="H184" s="473">
        <f t="shared" si="40"/>
        <v>1731.5487528868548</v>
      </c>
      <c r="I184" s="473">
        <f t="shared" si="40"/>
        <v>13614.000581807399</v>
      </c>
      <c r="J184" s="473">
        <f t="shared" si="40"/>
        <v>11797.91811185167</v>
      </c>
    </row>
    <row r="185" spans="2:10">
      <c r="C185" s="257" t="s">
        <v>341</v>
      </c>
      <c r="D185" s="473">
        <f>SUM(D183:D184)</f>
        <v>14768.58451990948</v>
      </c>
      <c r="E185" s="473">
        <f t="shared" ref="E185:J185" si="41">SUM(E183:E184)</f>
        <v>-1710.0334514056644</v>
      </c>
      <c r="F185" s="473">
        <f t="shared" si="41"/>
        <v>-3903.7641738169687</v>
      </c>
      <c r="G185" s="473">
        <f t="shared" si="41"/>
        <v>-4579.1142250934499</v>
      </c>
      <c r="H185" s="473">
        <f t="shared" si="41"/>
        <v>-55.760801611670558</v>
      </c>
      <c r="I185" s="473">
        <f t="shared" si="41"/>
        <v>13219.53905998556</v>
      </c>
      <c r="J185" s="473">
        <f t="shared" si="41"/>
        <v>11797.718111851669</v>
      </c>
    </row>
  </sheetData>
  <autoFilter ref="A8:J172" xr:uid="{00000000-0009-0000-0000-00000A000000}"/>
  <mergeCells count="1">
    <mergeCell ref="C1:J1"/>
  </mergeCells>
  <pageMargins left="0.7" right="0.7" top="0.75" bottom="0.75" header="0.3" footer="0.3"/>
  <pageSetup paperSize="9" scale="7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pageSetUpPr fitToPage="1"/>
  </sheetPr>
  <dimension ref="A1:S185"/>
  <sheetViews>
    <sheetView topLeftCell="A11" zoomScaleNormal="100" workbookViewId="0">
      <selection activeCell="I161" sqref="I161:I163"/>
    </sheetView>
  </sheetViews>
  <sheetFormatPr defaultColWidth="12.5703125" defaultRowHeight="15"/>
  <cols>
    <col min="1" max="1" width="12.5703125" style="288" customWidth="1"/>
    <col min="2" max="2" width="2.140625" style="257" customWidth="1"/>
    <col min="3" max="3" width="52.5703125" style="257" customWidth="1"/>
    <col min="4" max="4" width="7.85546875" style="257" customWidth="1"/>
    <col min="5" max="5" width="10" style="257" customWidth="1"/>
    <col min="6" max="6" width="10" style="87" customWidth="1"/>
    <col min="7" max="9" width="10" style="257" customWidth="1"/>
    <col min="10" max="10" width="10.85546875" style="257" customWidth="1"/>
    <col min="11" max="11" width="3.42578125" style="257" customWidth="1"/>
    <col min="12" max="12" width="16.42578125" style="257" customWidth="1"/>
    <col min="13" max="20" width="7.85546875" style="257" customWidth="1"/>
    <col min="21" max="16384" width="12.5703125" style="257"/>
  </cols>
  <sheetData>
    <row r="1" spans="1:19" ht="12" customHeight="1">
      <c r="C1" s="1298" t="s">
        <v>227</v>
      </c>
      <c r="D1" s="1298"/>
      <c r="E1" s="1298"/>
      <c r="F1" s="1298"/>
      <c r="G1" s="1298"/>
      <c r="H1" s="1297"/>
      <c r="I1" s="1298"/>
      <c r="J1" s="1298"/>
      <c r="K1" s="258"/>
      <c r="L1" s="258"/>
      <c r="M1" s="258"/>
      <c r="N1" s="258"/>
      <c r="O1" s="258"/>
      <c r="P1" s="258"/>
      <c r="Q1" s="258"/>
      <c r="R1" s="258"/>
      <c r="S1" s="258"/>
    </row>
    <row r="2" spans="1:19" ht="12" customHeight="1">
      <c r="C2" s="259"/>
      <c r="D2" s="259"/>
      <c r="E2" s="259"/>
      <c r="G2" s="259"/>
      <c r="H2" s="1095"/>
      <c r="I2" s="259"/>
      <c r="J2" s="259"/>
      <c r="K2" s="259"/>
    </row>
    <row r="3" spans="1:19" ht="12" customHeight="1">
      <c r="C3" s="356" t="str">
        <f>'T2 MET'!A3</f>
        <v>Finland</v>
      </c>
      <c r="D3" s="259"/>
      <c r="E3" s="259"/>
      <c r="G3" s="259"/>
      <c r="H3" s="1095"/>
      <c r="I3" s="259"/>
      <c r="J3" s="259"/>
      <c r="K3" s="259"/>
    </row>
    <row r="4" spans="1:19" ht="12" customHeight="1">
      <c r="C4" s="98" t="str">
        <f>'T2 MET'!A4</f>
        <v>Currency: Euro</v>
      </c>
      <c r="D4" s="259"/>
      <c r="E4" s="259"/>
      <c r="G4" s="259"/>
      <c r="H4" s="1095"/>
      <c r="I4" s="259"/>
      <c r="J4" s="259"/>
      <c r="K4" s="259"/>
    </row>
    <row r="5" spans="1:19" ht="12" customHeight="1">
      <c r="C5" s="88" t="str">
        <f>'T2 MET'!A5</f>
        <v>Finnish Meteorological Institute</v>
      </c>
      <c r="D5" s="259"/>
      <c r="E5" s="260"/>
      <c r="G5" s="260"/>
      <c r="H5" s="1095"/>
      <c r="I5" s="259"/>
      <c r="J5" s="259"/>
      <c r="K5" s="259"/>
    </row>
    <row r="6" spans="1:19" ht="12" customHeight="1">
      <c r="C6" s="260"/>
      <c r="D6" s="260"/>
      <c r="E6" s="260"/>
      <c r="F6" s="260"/>
      <c r="G6" s="260"/>
      <c r="H6" s="1097"/>
      <c r="I6" s="260"/>
      <c r="J6" s="260"/>
      <c r="K6" s="260"/>
    </row>
    <row r="7" spans="1:19" ht="12" customHeight="1">
      <c r="A7" s="288" t="s">
        <v>228</v>
      </c>
      <c r="B7" s="288"/>
      <c r="C7" s="261" t="s">
        <v>229</v>
      </c>
      <c r="D7" s="262" t="s">
        <v>230</v>
      </c>
      <c r="E7" s="263">
        <v>2020</v>
      </c>
      <c r="F7" s="264">
        <v>2021</v>
      </c>
      <c r="G7" s="264">
        <v>2022</v>
      </c>
      <c r="H7" s="1101">
        <v>2023</v>
      </c>
      <c r="I7" s="265">
        <v>2024</v>
      </c>
      <c r="J7" s="261" t="s">
        <v>231</v>
      </c>
      <c r="K7" s="259"/>
    </row>
    <row r="8" spans="1:19" ht="11.45" customHeight="1">
      <c r="B8" s="288"/>
      <c r="C8" s="266"/>
      <c r="D8" s="266"/>
      <c r="E8" s="266"/>
      <c r="F8" s="266"/>
      <c r="G8" s="266"/>
      <c r="H8" s="1102"/>
      <c r="I8" s="266"/>
      <c r="J8" s="266"/>
      <c r="K8" s="259"/>
    </row>
    <row r="9" spans="1:19" ht="12" customHeight="1">
      <c r="A9" s="288">
        <v>2018</v>
      </c>
      <c r="B9" s="288"/>
      <c r="C9" s="267" t="s">
        <v>232</v>
      </c>
      <c r="D9" s="482">
        <v>-106.43828194139773</v>
      </c>
      <c r="E9" s="446">
        <f>D9</f>
        <v>-106.43828194139773</v>
      </c>
      <c r="F9" s="268"/>
      <c r="G9" s="269"/>
      <c r="H9" s="1169"/>
      <c r="I9" s="298"/>
      <c r="J9" s="270"/>
    </row>
    <row r="10" spans="1:19" ht="12" customHeight="1">
      <c r="A10" s="288">
        <v>2019</v>
      </c>
      <c r="B10" s="288"/>
      <c r="C10" s="272" t="s">
        <v>233</v>
      </c>
      <c r="D10" s="465">
        <v>-123.40206180662116</v>
      </c>
      <c r="E10" s="273"/>
      <c r="F10" s="452">
        <f>D10</f>
        <v>-123.40206180662116</v>
      </c>
      <c r="G10" s="274"/>
      <c r="H10" s="1170"/>
      <c r="I10" s="275"/>
      <c r="J10" s="276"/>
    </row>
    <row r="11" spans="1:19" ht="12" customHeight="1">
      <c r="A11" s="288" t="s">
        <v>234</v>
      </c>
      <c r="B11" s="288"/>
      <c r="C11" s="277" t="s">
        <v>235</v>
      </c>
      <c r="D11" s="456">
        <f>SUM(D9:D10)</f>
        <v>-229.84034374801888</v>
      </c>
      <c r="E11" s="457">
        <f t="shared" ref="E11:F11" si="0">SUM(E9:E10)</f>
        <v>-106.43828194139773</v>
      </c>
      <c r="F11" s="458">
        <f t="shared" si="0"/>
        <v>-123.40206180662116</v>
      </c>
      <c r="G11" s="278"/>
      <c r="H11" s="1171"/>
      <c r="I11" s="279"/>
      <c r="J11" s="280"/>
    </row>
    <row r="12" spans="1:19" ht="12" customHeight="1">
      <c r="A12" s="288" t="s">
        <v>518</v>
      </c>
      <c r="B12" s="288"/>
      <c r="C12" s="614"/>
      <c r="D12" s="614"/>
      <c r="E12" s="614"/>
      <c r="F12" s="614"/>
      <c r="G12" s="614"/>
      <c r="H12" s="1119"/>
      <c r="I12" s="614"/>
      <c r="J12" s="614"/>
      <c r="K12" s="288"/>
    </row>
    <row r="13" spans="1:19" ht="12" customHeight="1">
      <c r="A13" s="288" t="s">
        <v>519</v>
      </c>
      <c r="B13" s="288"/>
      <c r="C13" s="272" t="s">
        <v>528</v>
      </c>
      <c r="D13" s="465">
        <f>'T2 MET'!C19</f>
        <v>15.808005324393376</v>
      </c>
      <c r="E13" s="273"/>
      <c r="F13" s="281"/>
      <c r="G13" s="274"/>
      <c r="H13" s="1121">
        <f>D13</f>
        <v>15.808005324393376</v>
      </c>
      <c r="I13" s="275"/>
      <c r="J13" s="276"/>
    </row>
    <row r="14" spans="1:19" ht="12" customHeight="1">
      <c r="A14" s="288">
        <v>2022</v>
      </c>
      <c r="B14" s="288"/>
      <c r="C14" s="272" t="s">
        <v>236</v>
      </c>
      <c r="D14" s="465">
        <f>'T2 MET'!D19</f>
        <v>162.43380317520737</v>
      </c>
      <c r="E14" s="273"/>
      <c r="F14" s="281"/>
      <c r="G14" s="274"/>
      <c r="H14" s="1170"/>
      <c r="I14" s="466">
        <f>D14</f>
        <v>162.43380317520737</v>
      </c>
      <c r="J14" s="276"/>
    </row>
    <row r="15" spans="1:19" ht="12" customHeight="1">
      <c r="A15" s="288">
        <v>2023</v>
      </c>
      <c r="B15" s="288"/>
      <c r="C15" s="272" t="s">
        <v>237</v>
      </c>
      <c r="D15" s="465">
        <f>'T2 MET'!E19</f>
        <v>0</v>
      </c>
      <c r="E15" s="273"/>
      <c r="F15" s="281"/>
      <c r="G15" s="274"/>
      <c r="H15" s="1170"/>
      <c r="I15" s="299"/>
      <c r="J15" s="467">
        <f>D15</f>
        <v>0</v>
      </c>
    </row>
    <row r="16" spans="1:19" ht="12" customHeight="1">
      <c r="A16" s="288">
        <v>2024</v>
      </c>
      <c r="B16" s="288"/>
      <c r="C16" s="282" t="s">
        <v>238</v>
      </c>
      <c r="D16" s="468">
        <f>'T2 MET'!F19</f>
        <v>0</v>
      </c>
      <c r="E16" s="283"/>
      <c r="F16" s="284"/>
      <c r="G16" s="284"/>
      <c r="H16" s="1172"/>
      <c r="I16" s="300"/>
      <c r="J16" s="472">
        <f>D16</f>
        <v>0</v>
      </c>
    </row>
    <row r="17" spans="1:11" ht="12" customHeight="1">
      <c r="A17" s="288" t="s">
        <v>239</v>
      </c>
      <c r="B17" s="288"/>
      <c r="C17" s="285" t="s">
        <v>240</v>
      </c>
      <c r="D17" s="473">
        <f>SUM(D11:D16)</f>
        <v>-51.598535248418131</v>
      </c>
      <c r="E17" s="474">
        <f t="shared" ref="E17:J17" si="1">SUM(E11:E16)</f>
        <v>-106.43828194139773</v>
      </c>
      <c r="F17" s="475">
        <f t="shared" si="1"/>
        <v>-123.40206180662116</v>
      </c>
      <c r="G17" s="475">
        <f t="shared" si="1"/>
        <v>0</v>
      </c>
      <c r="H17" s="1129">
        <f t="shared" si="1"/>
        <v>15.808005324393376</v>
      </c>
      <c r="I17" s="476">
        <f t="shared" si="1"/>
        <v>162.43380317520737</v>
      </c>
      <c r="J17" s="473">
        <f t="shared" si="1"/>
        <v>0</v>
      </c>
    </row>
    <row r="18" spans="1:11" ht="4.3499999999999996" customHeight="1">
      <c r="A18" s="364"/>
      <c r="B18" s="364"/>
      <c r="C18" s="301"/>
      <c r="D18" s="302"/>
      <c r="E18" s="303"/>
      <c r="F18" s="303"/>
      <c r="G18" s="303"/>
      <c r="H18" s="1173"/>
      <c r="I18" s="303"/>
      <c r="J18" s="303"/>
    </row>
    <row r="19" spans="1:11" ht="12.6" customHeight="1">
      <c r="A19" s="288">
        <v>2017</v>
      </c>
      <c r="B19" s="288"/>
      <c r="C19" s="267" t="s">
        <v>241</v>
      </c>
      <c r="D19" s="306"/>
      <c r="E19" s="273"/>
      <c r="F19" s="281"/>
      <c r="G19" s="274"/>
      <c r="H19" s="1170"/>
      <c r="I19" s="299"/>
      <c r="J19" s="276"/>
    </row>
    <row r="20" spans="1:11" ht="12" customHeight="1">
      <c r="A20" s="288">
        <v>2018</v>
      </c>
      <c r="B20" s="288"/>
      <c r="C20" s="272" t="s">
        <v>242</v>
      </c>
      <c r="D20" s="306"/>
      <c r="E20" s="273"/>
      <c r="F20" s="281"/>
      <c r="G20" s="274"/>
      <c r="H20" s="1170"/>
      <c r="I20" s="299"/>
      <c r="J20" s="276"/>
    </row>
    <row r="21" spans="1:11" ht="12" customHeight="1">
      <c r="A21" s="288">
        <v>2019</v>
      </c>
      <c r="B21" s="288"/>
      <c r="C21" s="272" t="s">
        <v>243</v>
      </c>
      <c r="D21" s="307"/>
      <c r="E21" s="283"/>
      <c r="F21" s="284"/>
      <c r="G21" s="292"/>
      <c r="H21" s="1175"/>
      <c r="I21" s="308"/>
      <c r="J21" s="294"/>
    </row>
    <row r="22" spans="1:11" ht="12" customHeight="1">
      <c r="A22" s="288" t="s">
        <v>234</v>
      </c>
      <c r="B22" s="288"/>
      <c r="C22" s="277" t="s">
        <v>244</v>
      </c>
      <c r="D22" s="309"/>
      <c r="E22" s="304"/>
      <c r="F22" s="305"/>
      <c r="G22" s="305"/>
      <c r="H22" s="1176"/>
      <c r="I22" s="310"/>
      <c r="J22" s="309"/>
    </row>
    <row r="23" spans="1:11" ht="12" customHeight="1">
      <c r="A23" s="288" t="s">
        <v>518</v>
      </c>
      <c r="B23" s="288"/>
      <c r="C23" s="614"/>
      <c r="D23" s="614"/>
      <c r="E23" s="614"/>
      <c r="F23" s="614"/>
      <c r="G23" s="614"/>
      <c r="H23" s="1119"/>
      <c r="I23" s="614"/>
      <c r="J23" s="614"/>
      <c r="K23" s="288"/>
    </row>
    <row r="24" spans="1:11" ht="12" customHeight="1">
      <c r="A24" s="288" t="s">
        <v>519</v>
      </c>
      <c r="B24" s="288"/>
      <c r="C24" s="272" t="s">
        <v>520</v>
      </c>
      <c r="D24" s="306"/>
      <c r="E24" s="273"/>
      <c r="F24" s="281"/>
      <c r="G24" s="274"/>
      <c r="H24" s="1170"/>
      <c r="I24" s="275"/>
      <c r="J24" s="276"/>
    </row>
    <row r="25" spans="1:11" ht="12" customHeight="1">
      <c r="A25" s="288">
        <v>2022</v>
      </c>
      <c r="B25" s="288"/>
      <c r="C25" s="272" t="s">
        <v>245</v>
      </c>
      <c r="D25" s="306"/>
      <c r="E25" s="273"/>
      <c r="F25" s="281"/>
      <c r="G25" s="274"/>
      <c r="H25" s="1170"/>
      <c r="I25" s="299"/>
      <c r="J25" s="276"/>
    </row>
    <row r="26" spans="1:11" ht="12" customHeight="1">
      <c r="A26" s="288">
        <v>2023</v>
      </c>
      <c r="B26" s="288"/>
      <c r="C26" s="272" t="s">
        <v>246</v>
      </c>
      <c r="D26" s="306"/>
      <c r="E26" s="273"/>
      <c r="F26" s="281"/>
      <c r="G26" s="274"/>
      <c r="H26" s="1170"/>
      <c r="I26" s="299"/>
      <c r="J26" s="276"/>
    </row>
    <row r="27" spans="1:11" ht="12" customHeight="1">
      <c r="A27" s="288">
        <v>2024</v>
      </c>
      <c r="B27" s="288"/>
      <c r="C27" s="282" t="s">
        <v>247</v>
      </c>
      <c r="D27" s="307"/>
      <c r="E27" s="283"/>
      <c r="F27" s="284"/>
      <c r="G27" s="292"/>
      <c r="H27" s="1175"/>
      <c r="I27" s="308"/>
      <c r="J27" s="294"/>
    </row>
    <row r="28" spans="1:11" ht="12" customHeight="1">
      <c r="A28" s="288" t="s">
        <v>239</v>
      </c>
      <c r="B28" s="288"/>
      <c r="C28" s="285" t="s">
        <v>248</v>
      </c>
      <c r="D28" s="309"/>
      <c r="E28" s="304"/>
      <c r="F28" s="305"/>
      <c r="G28" s="305"/>
      <c r="H28" s="1176"/>
      <c r="I28" s="310"/>
      <c r="J28" s="309"/>
    </row>
    <row r="29" spans="1:11" ht="4.3499999999999996" customHeight="1">
      <c r="A29" s="364"/>
      <c r="B29" s="364"/>
      <c r="C29" s="443"/>
      <c r="D29" s="443"/>
      <c r="E29" s="514"/>
      <c r="F29" s="514"/>
      <c r="G29" s="514"/>
      <c r="H29" s="1174"/>
      <c r="I29" s="514"/>
      <c r="J29" s="514"/>
    </row>
    <row r="30" spans="1:11" ht="12" customHeight="1">
      <c r="A30" s="288" t="s">
        <v>518</v>
      </c>
      <c r="B30" s="288"/>
      <c r="C30" s="614"/>
      <c r="D30" s="614"/>
      <c r="E30" s="614"/>
      <c r="F30" s="614"/>
      <c r="G30" s="614"/>
      <c r="H30" s="1119"/>
      <c r="I30" s="614"/>
      <c r="J30" s="614"/>
      <c r="K30" s="288"/>
    </row>
    <row r="31" spans="1:11" ht="12" customHeight="1">
      <c r="A31" s="288" t="s">
        <v>519</v>
      </c>
      <c r="B31" s="288"/>
      <c r="C31" s="272" t="s">
        <v>521</v>
      </c>
      <c r="D31" s="465">
        <f>'T2 MET'!C22</f>
        <v>0</v>
      </c>
      <c r="E31" s="273"/>
      <c r="F31" s="281"/>
      <c r="G31" s="274"/>
      <c r="H31" s="1121">
        <f>D31</f>
        <v>0</v>
      </c>
      <c r="I31" s="275"/>
      <c r="J31" s="465">
        <f t="shared" ref="J31:J32" si="2">D31-SUM(E31:I31)</f>
        <v>0</v>
      </c>
    </row>
    <row r="32" spans="1:11" ht="12" customHeight="1">
      <c r="A32" s="288">
        <v>2022</v>
      </c>
      <c r="B32" s="288"/>
      <c r="C32" s="272" t="s">
        <v>249</v>
      </c>
      <c r="D32" s="465">
        <f>'T2 MET'!D22</f>
        <v>0</v>
      </c>
      <c r="E32" s="273"/>
      <c r="F32" s="281"/>
      <c r="G32" s="274"/>
      <c r="H32" s="1170"/>
      <c r="I32" s="1179">
        <v>0</v>
      </c>
      <c r="J32" s="465">
        <f t="shared" si="2"/>
        <v>0</v>
      </c>
    </row>
    <row r="33" spans="1:11" ht="12" customHeight="1">
      <c r="A33" s="288">
        <v>2023</v>
      </c>
      <c r="B33" s="288"/>
      <c r="C33" s="272" t="s">
        <v>250</v>
      </c>
      <c r="D33" s="465">
        <f>'T2 MET'!E22</f>
        <v>0</v>
      </c>
      <c r="E33" s="273"/>
      <c r="F33" s="281"/>
      <c r="G33" s="274"/>
      <c r="H33" s="1170"/>
      <c r="I33" s="299"/>
      <c r="J33" s="465">
        <f>D33</f>
        <v>0</v>
      </c>
    </row>
    <row r="34" spans="1:11" ht="12" customHeight="1">
      <c r="A34" s="288">
        <v>2024</v>
      </c>
      <c r="B34" s="288"/>
      <c r="C34" s="282" t="s">
        <v>251</v>
      </c>
      <c r="D34" s="468">
        <f>'T2 MET'!F22</f>
        <v>0</v>
      </c>
      <c r="E34" s="283"/>
      <c r="F34" s="284"/>
      <c r="G34" s="284"/>
      <c r="H34" s="1172"/>
      <c r="I34" s="300"/>
      <c r="J34" s="468">
        <f>D34</f>
        <v>0</v>
      </c>
    </row>
    <row r="35" spans="1:11" ht="12" customHeight="1">
      <c r="A35" s="288" t="s">
        <v>239</v>
      </c>
      <c r="B35" s="288"/>
      <c r="C35" s="285" t="s">
        <v>252</v>
      </c>
      <c r="D35" s="473">
        <f>SUM(D30:D34)</f>
        <v>0</v>
      </c>
      <c r="E35" s="304"/>
      <c r="F35" s="305"/>
      <c r="G35" s="305"/>
      <c r="H35" s="1129">
        <f t="shared" ref="H35:J35" si="3">SUM(H30:H34)</f>
        <v>0</v>
      </c>
      <c r="I35" s="476">
        <f t="shared" si="3"/>
        <v>0</v>
      </c>
      <c r="J35" s="473">
        <f t="shared" si="3"/>
        <v>0</v>
      </c>
    </row>
    <row r="36" spans="1:11" ht="4.3499999999999996" customHeight="1">
      <c r="A36" s="364"/>
      <c r="B36" s="364"/>
      <c r="C36" s="443"/>
      <c r="D36" s="443"/>
      <c r="E36" s="514"/>
      <c r="F36" s="514"/>
      <c r="G36" s="514"/>
      <c r="H36" s="1174"/>
      <c r="I36" s="514"/>
      <c r="J36" s="514"/>
    </row>
    <row r="37" spans="1:11" ht="12" customHeight="1">
      <c r="A37" s="288" t="s">
        <v>518</v>
      </c>
      <c r="B37" s="288"/>
      <c r="C37" s="614"/>
      <c r="D37" s="614"/>
      <c r="E37" s="614"/>
      <c r="F37" s="614"/>
      <c r="G37" s="614"/>
      <c r="H37" s="1119"/>
      <c r="I37" s="614"/>
      <c r="J37" s="614"/>
      <c r="K37" s="288"/>
    </row>
    <row r="38" spans="1:11" ht="12" customHeight="1">
      <c r="A38" s="288" t="s">
        <v>519</v>
      </c>
      <c r="B38" s="288"/>
      <c r="C38" s="272" t="s">
        <v>522</v>
      </c>
      <c r="D38" s="306"/>
      <c r="E38" s="273"/>
      <c r="F38" s="281"/>
      <c r="G38" s="274"/>
      <c r="H38" s="1170"/>
      <c r="I38" s="275"/>
      <c r="J38" s="276"/>
    </row>
    <row r="39" spans="1:11" ht="12" customHeight="1">
      <c r="A39" s="288">
        <v>2022</v>
      </c>
      <c r="B39" s="288"/>
      <c r="C39" s="272" t="s">
        <v>253</v>
      </c>
      <c r="D39" s="306"/>
      <c r="E39" s="273"/>
      <c r="F39" s="281"/>
      <c r="G39" s="274"/>
      <c r="H39" s="1170"/>
      <c r="I39" s="299"/>
      <c r="J39" s="276"/>
    </row>
    <row r="40" spans="1:11" ht="12" customHeight="1">
      <c r="A40" s="288">
        <v>2023</v>
      </c>
      <c r="B40" s="288"/>
      <c r="C40" s="272" t="s">
        <v>254</v>
      </c>
      <c r="D40" s="306"/>
      <c r="E40" s="273"/>
      <c r="F40" s="281"/>
      <c r="G40" s="274"/>
      <c r="H40" s="1170"/>
      <c r="I40" s="299"/>
      <c r="J40" s="276"/>
    </row>
    <row r="41" spans="1:11" ht="12" customHeight="1">
      <c r="A41" s="288">
        <v>2024</v>
      </c>
      <c r="B41" s="288"/>
      <c r="C41" s="282" t="s">
        <v>255</v>
      </c>
      <c r="D41" s="307"/>
      <c r="E41" s="283"/>
      <c r="F41" s="284"/>
      <c r="G41" s="292"/>
      <c r="H41" s="1175"/>
      <c r="I41" s="308"/>
      <c r="J41" s="294"/>
    </row>
    <row r="42" spans="1:11" ht="12" customHeight="1">
      <c r="A42" s="288" t="s">
        <v>239</v>
      </c>
      <c r="B42" s="288"/>
      <c r="C42" s="285" t="s">
        <v>256</v>
      </c>
      <c r="D42" s="309"/>
      <c r="E42" s="304"/>
      <c r="F42" s="305"/>
      <c r="G42" s="305"/>
      <c r="H42" s="1176"/>
      <c r="I42" s="310"/>
      <c r="J42" s="309"/>
    </row>
    <row r="43" spans="1:11" ht="5.0999999999999996" customHeight="1">
      <c r="A43" s="364"/>
      <c r="B43" s="364"/>
      <c r="C43" s="443"/>
      <c r="D43" s="443"/>
      <c r="E43" s="514"/>
      <c r="F43" s="514"/>
      <c r="G43" s="514"/>
      <c r="H43" s="1174"/>
      <c r="I43" s="514"/>
      <c r="J43" s="514"/>
    </row>
    <row r="44" spans="1:11" ht="12" customHeight="1">
      <c r="A44" s="288" t="s">
        <v>518</v>
      </c>
      <c r="B44" s="288"/>
      <c r="C44" s="614"/>
      <c r="D44" s="614"/>
      <c r="E44" s="614"/>
      <c r="F44" s="614"/>
      <c r="G44" s="614"/>
      <c r="H44" s="1119"/>
      <c r="I44" s="614"/>
      <c r="J44" s="614"/>
      <c r="K44" s="288"/>
    </row>
    <row r="45" spans="1:11" ht="12" customHeight="1">
      <c r="A45" s="288" t="s">
        <v>519</v>
      </c>
      <c r="B45" s="288"/>
      <c r="C45" s="272" t="s">
        <v>523</v>
      </c>
      <c r="D45" s="306"/>
      <c r="E45" s="273"/>
      <c r="F45" s="281"/>
      <c r="G45" s="274"/>
      <c r="H45" s="1170"/>
      <c r="I45" s="275"/>
      <c r="J45" s="276"/>
    </row>
    <row r="46" spans="1:11" ht="12" customHeight="1">
      <c r="A46" s="288">
        <v>2022</v>
      </c>
      <c r="B46" s="288"/>
      <c r="C46" s="272" t="s">
        <v>257</v>
      </c>
      <c r="D46" s="306"/>
      <c r="E46" s="273"/>
      <c r="F46" s="281"/>
      <c r="G46" s="274"/>
      <c r="H46" s="1170"/>
      <c r="I46" s="299"/>
      <c r="J46" s="276"/>
    </row>
    <row r="47" spans="1:11" ht="12" customHeight="1">
      <c r="A47" s="288">
        <v>2023</v>
      </c>
      <c r="B47" s="288"/>
      <c r="C47" s="272" t="s">
        <v>258</v>
      </c>
      <c r="D47" s="306"/>
      <c r="E47" s="273"/>
      <c r="F47" s="281"/>
      <c r="G47" s="274"/>
      <c r="H47" s="1170"/>
      <c r="I47" s="299"/>
      <c r="J47" s="276"/>
    </row>
    <row r="48" spans="1:11" ht="12" customHeight="1">
      <c r="A48" s="288">
        <v>2024</v>
      </c>
      <c r="B48" s="288"/>
      <c r="C48" s="282" t="s">
        <v>259</v>
      </c>
      <c r="D48" s="307"/>
      <c r="E48" s="283"/>
      <c r="F48" s="284"/>
      <c r="G48" s="292"/>
      <c r="H48" s="1175"/>
      <c r="I48" s="308"/>
      <c r="J48" s="294"/>
    </row>
    <row r="49" spans="1:11" ht="12" customHeight="1">
      <c r="A49" s="288" t="s">
        <v>239</v>
      </c>
      <c r="B49" s="288"/>
      <c r="C49" s="285" t="s">
        <v>260</v>
      </c>
      <c r="D49" s="309"/>
      <c r="E49" s="304"/>
      <c r="F49" s="305"/>
      <c r="G49" s="305"/>
      <c r="H49" s="1176"/>
      <c r="I49" s="310"/>
      <c r="J49" s="309"/>
    </row>
    <row r="50" spans="1:11" ht="5.0999999999999996" customHeight="1">
      <c r="A50" s="364"/>
      <c r="B50" s="364"/>
      <c r="C50" s="443"/>
      <c r="D50" s="443"/>
      <c r="E50" s="514"/>
      <c r="F50" s="514"/>
      <c r="G50" s="514"/>
      <c r="H50" s="1174"/>
      <c r="I50" s="514"/>
      <c r="J50" s="514"/>
    </row>
    <row r="51" spans="1:11" ht="12" customHeight="1">
      <c r="A51" s="288" t="s">
        <v>518</v>
      </c>
      <c r="B51" s="288"/>
      <c r="C51" s="614"/>
      <c r="D51" s="614"/>
      <c r="E51" s="614"/>
      <c r="F51" s="614"/>
      <c r="G51" s="614"/>
      <c r="H51" s="1119"/>
      <c r="I51" s="614"/>
      <c r="J51" s="614"/>
      <c r="K51" s="288"/>
    </row>
    <row r="52" spans="1:11" ht="12" customHeight="1">
      <c r="A52" s="288" t="s">
        <v>519</v>
      </c>
      <c r="B52" s="288"/>
      <c r="C52" s="272" t="s">
        <v>524</v>
      </c>
      <c r="D52" s="465">
        <f>'T2 MET'!C25</f>
        <v>12.0684</v>
      </c>
      <c r="E52" s="273"/>
      <c r="F52" s="281"/>
      <c r="G52" s="274"/>
      <c r="H52" s="1121">
        <v>0</v>
      </c>
      <c r="I52" s="275"/>
      <c r="J52" s="465">
        <v>12.0684</v>
      </c>
    </row>
    <row r="53" spans="1:11" ht="12" customHeight="1">
      <c r="A53" s="288">
        <v>2022</v>
      </c>
      <c r="B53" s="288"/>
      <c r="C53" s="272" t="s">
        <v>261</v>
      </c>
      <c r="D53" s="465">
        <f>'T2 MET'!D25</f>
        <v>9.3132000000000019</v>
      </c>
      <c r="E53" s="273"/>
      <c r="F53" s="281"/>
      <c r="G53" s="274"/>
      <c r="H53" s="1170"/>
      <c r="I53" s="1179">
        <v>0</v>
      </c>
      <c r="J53" s="465">
        <f t="shared" ref="J53" si="4">D53-SUM(E53:I53)</f>
        <v>9.3132000000000019</v>
      </c>
    </row>
    <row r="54" spans="1:11" ht="12" customHeight="1">
      <c r="A54" s="288">
        <v>2023</v>
      </c>
      <c r="B54" s="288"/>
      <c r="C54" s="272" t="s">
        <v>262</v>
      </c>
      <c r="D54" s="465">
        <f>'T2 MET'!E25</f>
        <v>0</v>
      </c>
      <c r="E54" s="273"/>
      <c r="F54" s="281"/>
      <c r="G54" s="274"/>
      <c r="H54" s="1170"/>
      <c r="I54" s="299"/>
      <c r="J54" s="465">
        <f>D54</f>
        <v>0</v>
      </c>
    </row>
    <row r="55" spans="1:11" ht="12" customHeight="1">
      <c r="A55" s="288">
        <v>2024</v>
      </c>
      <c r="B55" s="288"/>
      <c r="C55" s="282" t="s">
        <v>263</v>
      </c>
      <c r="D55" s="468">
        <f>'T2 MET'!F25</f>
        <v>0</v>
      </c>
      <c r="E55" s="283"/>
      <c r="F55" s="284"/>
      <c r="G55" s="284"/>
      <c r="H55" s="1172"/>
      <c r="I55" s="300"/>
      <c r="J55" s="468">
        <f>D55</f>
        <v>0</v>
      </c>
    </row>
    <row r="56" spans="1:11" ht="12" customHeight="1">
      <c r="A56" s="288" t="s">
        <v>239</v>
      </c>
      <c r="B56" s="288"/>
      <c r="C56" s="285" t="s">
        <v>264</v>
      </c>
      <c r="D56" s="473">
        <f t="shared" ref="D56:J56" si="5">SUM(D51:D55)</f>
        <v>21.381600000000002</v>
      </c>
      <c r="E56" s="304"/>
      <c r="F56" s="305"/>
      <c r="G56" s="305"/>
      <c r="H56" s="1129">
        <f t="shared" si="5"/>
        <v>0</v>
      </c>
      <c r="I56" s="476">
        <f t="shared" si="5"/>
        <v>0</v>
      </c>
      <c r="J56" s="473">
        <f t="shared" si="5"/>
        <v>21.381600000000002</v>
      </c>
    </row>
    <row r="57" spans="1:11" ht="3.6" customHeight="1">
      <c r="A57" s="364"/>
      <c r="B57" s="364"/>
      <c r="C57" s="443"/>
      <c r="D57" s="443"/>
      <c r="E57" s="514"/>
      <c r="F57" s="514"/>
      <c r="G57" s="514"/>
      <c r="H57" s="1174"/>
      <c r="I57" s="514"/>
      <c r="J57" s="514"/>
    </row>
    <row r="58" spans="1:11" ht="12" customHeight="1">
      <c r="A58" s="288" t="s">
        <v>518</v>
      </c>
      <c r="B58" s="288"/>
      <c r="C58" s="614"/>
      <c r="D58" s="614"/>
      <c r="E58" s="614"/>
      <c r="F58" s="614"/>
      <c r="G58" s="614"/>
      <c r="H58" s="1119"/>
      <c r="I58" s="614"/>
      <c r="J58" s="614"/>
      <c r="K58" s="288"/>
    </row>
    <row r="59" spans="1:11" ht="12" customHeight="1">
      <c r="A59" s="288" t="s">
        <v>519</v>
      </c>
      <c r="B59" s="288"/>
      <c r="C59" s="272" t="s">
        <v>525</v>
      </c>
      <c r="D59" s="465">
        <f>'T2 MET'!C26</f>
        <v>0</v>
      </c>
      <c r="E59" s="273"/>
      <c r="F59" s="281"/>
      <c r="G59" s="274"/>
      <c r="H59" s="1121">
        <f>D59</f>
        <v>0</v>
      </c>
      <c r="I59" s="275"/>
      <c r="J59" s="465">
        <f t="shared" ref="J59:J60" si="6">D59-SUM(E59:I59)</f>
        <v>0</v>
      </c>
    </row>
    <row r="60" spans="1:11" ht="12" customHeight="1">
      <c r="A60" s="288">
        <v>2022</v>
      </c>
      <c r="B60" s="288"/>
      <c r="C60" s="272" t="s">
        <v>265</v>
      </c>
      <c r="D60" s="465">
        <f>'T2 MET'!D26</f>
        <v>0</v>
      </c>
      <c r="E60" s="273"/>
      <c r="F60" s="281"/>
      <c r="G60" s="274"/>
      <c r="H60" s="1170"/>
      <c r="I60" s="1179">
        <v>0</v>
      </c>
      <c r="J60" s="465">
        <f t="shared" si="6"/>
        <v>0</v>
      </c>
    </row>
    <row r="61" spans="1:11" ht="12" customHeight="1">
      <c r="A61" s="288">
        <v>2023</v>
      </c>
      <c r="B61" s="288"/>
      <c r="C61" s="272" t="s">
        <v>266</v>
      </c>
      <c r="D61" s="465">
        <f>'T2 MET'!E26</f>
        <v>0</v>
      </c>
      <c r="E61" s="273"/>
      <c r="F61" s="281"/>
      <c r="G61" s="274"/>
      <c r="H61" s="1170"/>
      <c r="I61" s="299"/>
      <c r="J61" s="465">
        <f>D61</f>
        <v>0</v>
      </c>
    </row>
    <row r="62" spans="1:11" ht="12" customHeight="1">
      <c r="A62" s="288">
        <v>2024</v>
      </c>
      <c r="B62" s="288"/>
      <c r="C62" s="282" t="s">
        <v>267</v>
      </c>
      <c r="D62" s="468">
        <f>'T2 MET'!F26</f>
        <v>0</v>
      </c>
      <c r="E62" s="283"/>
      <c r="F62" s="284"/>
      <c r="G62" s="284"/>
      <c r="H62" s="1172"/>
      <c r="I62" s="300"/>
      <c r="J62" s="468">
        <f>D62</f>
        <v>0</v>
      </c>
    </row>
    <row r="63" spans="1:11" ht="12" customHeight="1">
      <c r="A63" s="288" t="s">
        <v>239</v>
      </c>
      <c r="B63" s="288"/>
      <c r="C63" s="285" t="s">
        <v>268</v>
      </c>
      <c r="D63" s="473">
        <f t="shared" ref="D63:J63" si="7">SUM(D58:D62)</f>
        <v>0</v>
      </c>
      <c r="E63" s="304"/>
      <c r="F63" s="305"/>
      <c r="G63" s="305"/>
      <c r="H63" s="1129">
        <f t="shared" si="7"/>
        <v>0</v>
      </c>
      <c r="I63" s="476">
        <f t="shared" si="7"/>
        <v>0</v>
      </c>
      <c r="J63" s="473">
        <f t="shared" si="7"/>
        <v>0</v>
      </c>
    </row>
    <row r="64" spans="1:11" ht="3.6" customHeight="1">
      <c r="A64" s="364"/>
      <c r="B64" s="364"/>
      <c r="C64" s="443"/>
      <c r="D64" s="443"/>
      <c r="E64" s="514"/>
      <c r="F64" s="514"/>
      <c r="G64" s="514"/>
      <c r="H64" s="1174"/>
      <c r="I64" s="514"/>
      <c r="J64" s="514"/>
    </row>
    <row r="65" spans="1:11" ht="12" customHeight="1">
      <c r="A65" s="288" t="s">
        <v>518</v>
      </c>
      <c r="B65" s="288"/>
      <c r="C65" s="614"/>
      <c r="D65" s="614"/>
      <c r="E65" s="614"/>
      <c r="F65" s="614"/>
      <c r="G65" s="614"/>
      <c r="H65" s="1119"/>
      <c r="I65" s="614"/>
      <c r="J65" s="614"/>
      <c r="K65" s="288"/>
    </row>
    <row r="66" spans="1:11" ht="12" customHeight="1">
      <c r="A66" s="288" t="s">
        <v>139</v>
      </c>
      <c r="B66" s="288"/>
      <c r="C66" s="272" t="s">
        <v>526</v>
      </c>
      <c r="D66" s="465">
        <f>'T2 MET'!C27</f>
        <v>0</v>
      </c>
      <c r="E66" s="273"/>
      <c r="F66" s="281"/>
      <c r="G66" s="274"/>
      <c r="H66" s="1121">
        <f>+D66</f>
        <v>0</v>
      </c>
      <c r="I66" s="275"/>
      <c r="J66" s="465">
        <f t="shared" ref="J66:J67" si="8">D66-SUM(E66:I66)</f>
        <v>0</v>
      </c>
    </row>
    <row r="67" spans="1:11" ht="12" customHeight="1">
      <c r="A67" s="288">
        <v>2022</v>
      </c>
      <c r="B67" s="288"/>
      <c r="C67" s="272" t="s">
        <v>269</v>
      </c>
      <c r="D67" s="465">
        <f>'T2 MET'!D27</f>
        <v>0</v>
      </c>
      <c r="E67" s="273"/>
      <c r="F67" s="281"/>
      <c r="G67" s="274"/>
      <c r="H67" s="1170"/>
      <c r="I67" s="1179">
        <v>0</v>
      </c>
      <c r="J67" s="465">
        <f t="shared" si="8"/>
        <v>0</v>
      </c>
    </row>
    <row r="68" spans="1:11" ht="12" customHeight="1">
      <c r="A68" s="288" t="s">
        <v>140</v>
      </c>
      <c r="B68" s="288"/>
      <c r="C68" s="272" t="s">
        <v>270</v>
      </c>
      <c r="D68" s="465">
        <f>'T2 MET'!E27</f>
        <v>0</v>
      </c>
      <c r="E68" s="273"/>
      <c r="F68" s="281"/>
      <c r="G68" s="274"/>
      <c r="H68" s="1170"/>
      <c r="I68" s="299"/>
      <c r="J68" s="465">
        <f>D68</f>
        <v>0</v>
      </c>
    </row>
    <row r="69" spans="1:11" ht="12" customHeight="1">
      <c r="A69" s="288">
        <v>2024</v>
      </c>
      <c r="B69" s="288"/>
      <c r="C69" s="282" t="s">
        <v>271</v>
      </c>
      <c r="D69" s="468">
        <f>'T2 MET'!F27</f>
        <v>0</v>
      </c>
      <c r="E69" s="283"/>
      <c r="F69" s="284"/>
      <c r="G69" s="284"/>
      <c r="H69" s="1172"/>
      <c r="I69" s="300"/>
      <c r="J69" s="468">
        <f>D69</f>
        <v>0</v>
      </c>
    </row>
    <row r="70" spans="1:11" ht="12" customHeight="1">
      <c r="A70" s="288" t="s">
        <v>141</v>
      </c>
      <c r="B70" s="288"/>
      <c r="C70" s="285" t="s">
        <v>272</v>
      </c>
      <c r="D70" s="473">
        <f t="shared" ref="D70:J70" si="9">SUM(D65:D69)</f>
        <v>0</v>
      </c>
      <c r="E70" s="304"/>
      <c r="F70" s="305"/>
      <c r="G70" s="305"/>
      <c r="H70" s="1129">
        <f t="shared" si="9"/>
        <v>0</v>
      </c>
      <c r="I70" s="476">
        <f t="shared" si="9"/>
        <v>0</v>
      </c>
      <c r="J70" s="473">
        <f t="shared" si="9"/>
        <v>0</v>
      </c>
    </row>
    <row r="71" spans="1:11" ht="3.6" customHeight="1">
      <c r="A71" s="364"/>
      <c r="B71" s="364"/>
      <c r="C71" s="301"/>
      <c r="D71" s="301"/>
      <c r="E71" s="287"/>
      <c r="F71" s="287"/>
      <c r="G71" s="287"/>
      <c r="H71" s="1177"/>
      <c r="I71" s="287"/>
      <c r="J71" s="287"/>
    </row>
    <row r="72" spans="1:11" ht="12" customHeight="1">
      <c r="A72" s="288">
        <v>2017</v>
      </c>
      <c r="B72" s="288"/>
      <c r="C72" s="267" t="s">
        <v>273</v>
      </c>
      <c r="D72" s="482">
        <v>-108.76400000000001</v>
      </c>
      <c r="E72" s="479">
        <v>0</v>
      </c>
      <c r="F72" s="480">
        <v>0</v>
      </c>
      <c r="G72" s="480">
        <v>-108.76400000000001</v>
      </c>
      <c r="H72" s="1135">
        <v>0</v>
      </c>
      <c r="I72" s="481">
        <v>0</v>
      </c>
      <c r="J72" s="482">
        <f t="shared" ref="J72:J74" si="10">D72-SUM(E72:I72)</f>
        <v>0</v>
      </c>
    </row>
    <row r="73" spans="1:11" ht="12" customHeight="1">
      <c r="A73" s="288">
        <v>2018</v>
      </c>
      <c r="B73" s="288"/>
      <c r="C73" s="272" t="s">
        <v>274</v>
      </c>
      <c r="D73" s="465">
        <v>-55.174400000000006</v>
      </c>
      <c r="E73" s="483">
        <v>0</v>
      </c>
      <c r="F73" s="464">
        <v>0</v>
      </c>
      <c r="G73" s="464">
        <v>-55.174400000000006</v>
      </c>
      <c r="H73" s="1121">
        <v>0</v>
      </c>
      <c r="I73" s="466">
        <v>0</v>
      </c>
      <c r="J73" s="465">
        <f t="shared" si="10"/>
        <v>0</v>
      </c>
    </row>
    <row r="74" spans="1:11" ht="12" customHeight="1">
      <c r="A74" s="288">
        <v>2019</v>
      </c>
      <c r="B74" s="288"/>
      <c r="C74" s="272" t="s">
        <v>275</v>
      </c>
      <c r="D74" s="468">
        <v>-40.772100000000016</v>
      </c>
      <c r="E74" s="469"/>
      <c r="F74" s="484">
        <v>0</v>
      </c>
      <c r="G74" s="484">
        <v>-40.772100000000016</v>
      </c>
      <c r="H74" s="1137">
        <v>0</v>
      </c>
      <c r="I74" s="485">
        <v>0</v>
      </c>
      <c r="J74" s="468">
        <f t="shared" si="10"/>
        <v>0</v>
      </c>
    </row>
    <row r="75" spans="1:11" ht="12" customHeight="1">
      <c r="A75" s="288" t="s">
        <v>239</v>
      </c>
      <c r="B75" s="288"/>
      <c r="C75" s="285" t="s">
        <v>276</v>
      </c>
      <c r="D75" s="473">
        <f>SUM(D72:D74)</f>
        <v>-204.71050000000002</v>
      </c>
      <c r="E75" s="474">
        <f t="shared" ref="E75:J75" si="11">SUM(E72:E74)</f>
        <v>0</v>
      </c>
      <c r="F75" s="475">
        <f t="shared" si="11"/>
        <v>0</v>
      </c>
      <c r="G75" s="475">
        <f t="shared" si="11"/>
        <v>-204.71050000000002</v>
      </c>
      <c r="H75" s="1129">
        <f t="shared" si="11"/>
        <v>0</v>
      </c>
      <c r="I75" s="476">
        <f t="shared" si="11"/>
        <v>0</v>
      </c>
      <c r="J75" s="473">
        <f t="shared" si="11"/>
        <v>0</v>
      </c>
    </row>
    <row r="76" spans="1:11" ht="3.6" customHeight="1">
      <c r="A76" s="364"/>
      <c r="B76" s="364"/>
      <c r="C76" s="301"/>
      <c r="D76" s="301"/>
      <c r="E76" s="287"/>
      <c r="F76" s="287"/>
      <c r="G76" s="287"/>
      <c r="H76" s="1177"/>
      <c r="I76" s="287"/>
      <c r="J76" s="287"/>
    </row>
    <row r="77" spans="1:11" ht="12" customHeight="1">
      <c r="A77" s="288">
        <v>2017</v>
      </c>
      <c r="B77" s="288"/>
      <c r="C77" s="267" t="s">
        <v>277</v>
      </c>
      <c r="D77" s="450"/>
      <c r="E77" s="497"/>
      <c r="F77" s="448"/>
      <c r="G77" s="448"/>
      <c r="H77" s="1108"/>
      <c r="I77" s="517"/>
      <c r="J77" s="450"/>
    </row>
    <row r="78" spans="1:11" ht="12" customHeight="1">
      <c r="A78" s="288">
        <v>2018</v>
      </c>
      <c r="B78" s="288"/>
      <c r="C78" s="272" t="s">
        <v>278</v>
      </c>
      <c r="D78" s="455"/>
      <c r="E78" s="498"/>
      <c r="F78" s="274"/>
      <c r="G78" s="274"/>
      <c r="H78" s="1170"/>
      <c r="I78" s="299"/>
      <c r="J78" s="276"/>
    </row>
    <row r="79" spans="1:11" ht="12" customHeight="1">
      <c r="A79" s="288">
        <v>2019</v>
      </c>
      <c r="B79" s="288"/>
      <c r="C79" s="272" t="s">
        <v>279</v>
      </c>
      <c r="D79" s="504"/>
      <c r="E79" s="502"/>
      <c r="F79" s="503"/>
      <c r="G79" s="274"/>
      <c r="H79" s="1170"/>
      <c r="I79" s="275"/>
      <c r="J79" s="276"/>
    </row>
    <row r="80" spans="1:11" ht="12" customHeight="1">
      <c r="A80" s="288" t="s">
        <v>234</v>
      </c>
      <c r="B80" s="288"/>
      <c r="C80" s="277" t="s">
        <v>280</v>
      </c>
      <c r="D80" s="461"/>
      <c r="E80" s="518"/>
      <c r="F80" s="459"/>
      <c r="G80" s="459"/>
      <c r="H80" s="1118"/>
      <c r="I80" s="519"/>
      <c r="J80" s="461"/>
    </row>
    <row r="81" spans="1:11" ht="12" customHeight="1">
      <c r="A81" s="288" t="s">
        <v>518</v>
      </c>
      <c r="B81" s="288"/>
      <c r="C81" s="614"/>
      <c r="D81" s="614"/>
      <c r="E81" s="614"/>
      <c r="F81" s="614"/>
      <c r="G81" s="614"/>
      <c r="H81" s="1119"/>
      <c r="I81" s="614"/>
      <c r="J81" s="614"/>
      <c r="K81" s="288"/>
    </row>
    <row r="82" spans="1:11" ht="12" customHeight="1">
      <c r="A82" s="288" t="s">
        <v>518</v>
      </c>
      <c r="B82" s="288"/>
      <c r="C82" s="614"/>
      <c r="D82" s="614"/>
      <c r="E82" s="614"/>
      <c r="F82" s="614"/>
      <c r="G82" s="614"/>
      <c r="H82" s="1119"/>
      <c r="I82" s="614"/>
      <c r="J82" s="614"/>
      <c r="K82" s="288"/>
    </row>
    <row r="83" spans="1:11" ht="12" customHeight="1">
      <c r="A83" s="288">
        <v>2022</v>
      </c>
      <c r="B83" s="288"/>
      <c r="C83" s="272" t="s">
        <v>281</v>
      </c>
      <c r="D83" s="306"/>
      <c r="E83" s="273"/>
      <c r="F83" s="281"/>
      <c r="G83" s="274"/>
      <c r="H83" s="1170"/>
      <c r="I83" s="299"/>
      <c r="J83" s="276"/>
    </row>
    <row r="84" spans="1:11" ht="12" customHeight="1">
      <c r="A84" s="288">
        <v>2023</v>
      </c>
      <c r="B84" s="288"/>
      <c r="C84" s="272" t="s">
        <v>282</v>
      </c>
      <c r="D84" s="306"/>
      <c r="E84" s="273"/>
      <c r="F84" s="281"/>
      <c r="G84" s="274"/>
      <c r="H84" s="1170"/>
      <c r="I84" s="299"/>
      <c r="J84" s="276"/>
    </row>
    <row r="85" spans="1:11" ht="12" customHeight="1">
      <c r="A85" s="288">
        <v>2024</v>
      </c>
      <c r="B85" s="288"/>
      <c r="C85" s="282" t="s">
        <v>283</v>
      </c>
      <c r="D85" s="307"/>
      <c r="E85" s="283"/>
      <c r="F85" s="284"/>
      <c r="G85" s="292"/>
      <c r="H85" s="1175"/>
      <c r="I85" s="308"/>
      <c r="J85" s="294"/>
    </row>
    <row r="86" spans="1:11" ht="12" customHeight="1">
      <c r="A86" s="288" t="s">
        <v>239</v>
      </c>
      <c r="B86" s="288"/>
      <c r="C86" s="285" t="s">
        <v>284</v>
      </c>
      <c r="D86" s="309"/>
      <c r="E86" s="304"/>
      <c r="F86" s="305"/>
      <c r="G86" s="305"/>
      <c r="H86" s="1176"/>
      <c r="I86" s="310"/>
      <c r="J86" s="309"/>
    </row>
    <row r="87" spans="1:11" ht="4.3499999999999996" customHeight="1">
      <c r="A87" s="364"/>
      <c r="B87" s="364"/>
      <c r="C87" s="301"/>
      <c r="D87" s="301"/>
      <c r="E87" s="301"/>
      <c r="F87" s="301"/>
      <c r="G87" s="301"/>
      <c r="H87" s="1131"/>
      <c r="I87" s="311"/>
      <c r="J87" s="301"/>
    </row>
    <row r="88" spans="1:11" ht="12" customHeight="1">
      <c r="A88" s="288">
        <v>2017</v>
      </c>
      <c r="B88" s="288"/>
      <c r="C88" s="267" t="s">
        <v>285</v>
      </c>
      <c r="D88" s="482">
        <v>0</v>
      </c>
      <c r="E88" s="479">
        <v>0</v>
      </c>
      <c r="F88" s="480">
        <v>0</v>
      </c>
      <c r="G88" s="480">
        <v>0</v>
      </c>
      <c r="H88" s="1135">
        <v>0</v>
      </c>
      <c r="I88" s="481">
        <v>0</v>
      </c>
      <c r="J88" s="270"/>
    </row>
    <row r="89" spans="1:11" ht="12" customHeight="1">
      <c r="A89" s="288">
        <v>2018</v>
      </c>
      <c r="B89" s="288"/>
      <c r="C89" s="272" t="s">
        <v>286</v>
      </c>
      <c r="D89" s="465">
        <v>0</v>
      </c>
      <c r="E89" s="483">
        <v>0</v>
      </c>
      <c r="F89" s="464">
        <v>0</v>
      </c>
      <c r="G89" s="464">
        <v>0</v>
      </c>
      <c r="H89" s="1121">
        <v>0</v>
      </c>
      <c r="I89" s="466">
        <v>0</v>
      </c>
      <c r="J89" s="276"/>
    </row>
    <row r="90" spans="1:11" ht="12" customHeight="1">
      <c r="A90" s="288">
        <v>2019</v>
      </c>
      <c r="B90" s="288"/>
      <c r="C90" s="272" t="s">
        <v>287</v>
      </c>
      <c r="D90" s="468">
        <v>0</v>
      </c>
      <c r="E90" s="469"/>
      <c r="F90" s="484">
        <v>0</v>
      </c>
      <c r="G90" s="484">
        <v>0</v>
      </c>
      <c r="H90" s="1137">
        <v>0</v>
      </c>
      <c r="I90" s="485">
        <v>0</v>
      </c>
      <c r="J90" s="276"/>
    </row>
    <row r="91" spans="1:11" ht="11.45" customHeight="1">
      <c r="A91" s="288" t="s">
        <v>234</v>
      </c>
      <c r="B91" s="288"/>
      <c r="C91" s="277" t="s">
        <v>288</v>
      </c>
      <c r="D91" s="456">
        <f>SUM(D88:D90)</f>
        <v>0</v>
      </c>
      <c r="E91" s="486">
        <f t="shared" ref="E91:I91" si="12">SUM(E88:E90)</f>
        <v>0</v>
      </c>
      <c r="F91" s="458">
        <f t="shared" si="12"/>
        <v>0</v>
      </c>
      <c r="G91" s="458">
        <f t="shared" si="12"/>
        <v>0</v>
      </c>
      <c r="H91" s="1117">
        <f t="shared" si="12"/>
        <v>0</v>
      </c>
      <c r="I91" s="487">
        <f t="shared" si="12"/>
        <v>0</v>
      </c>
      <c r="J91" s="456"/>
    </row>
    <row r="92" spans="1:11" ht="12" customHeight="1">
      <c r="A92" s="288" t="s">
        <v>518</v>
      </c>
      <c r="B92" s="288"/>
      <c r="C92" s="614"/>
      <c r="D92" s="614"/>
      <c r="E92" s="614"/>
      <c r="F92" s="614"/>
      <c r="G92" s="614"/>
      <c r="H92" s="1119"/>
      <c r="I92" s="614"/>
      <c r="J92" s="614"/>
      <c r="K92" s="288"/>
    </row>
    <row r="93" spans="1:11" ht="12" customHeight="1">
      <c r="A93" s="288" t="s">
        <v>519</v>
      </c>
      <c r="B93" s="288"/>
      <c r="C93" s="272" t="s">
        <v>535</v>
      </c>
      <c r="D93" s="607">
        <f>'T2 MET'!C59</f>
        <v>0</v>
      </c>
      <c r="E93" s="273"/>
      <c r="F93" s="281"/>
      <c r="G93" s="274"/>
      <c r="H93" s="1121">
        <f>+D93</f>
        <v>0</v>
      </c>
      <c r="I93" s="275"/>
      <c r="J93" s="276"/>
    </row>
    <row r="94" spans="1:11" ht="12" customHeight="1">
      <c r="A94" s="288">
        <v>2022</v>
      </c>
      <c r="B94" s="288"/>
      <c r="C94" s="272" t="s">
        <v>289</v>
      </c>
      <c r="D94" s="465">
        <f>'T2 MET'!D59</f>
        <v>0</v>
      </c>
      <c r="E94" s="273"/>
      <c r="F94" s="281"/>
      <c r="G94" s="274"/>
      <c r="H94" s="1170"/>
      <c r="I94" s="466">
        <f>+D94</f>
        <v>0</v>
      </c>
      <c r="J94" s="276"/>
    </row>
    <row r="95" spans="1:11" ht="12" customHeight="1">
      <c r="A95" s="288">
        <v>2023</v>
      </c>
      <c r="B95" s="288"/>
      <c r="C95" s="272" t="s">
        <v>290</v>
      </c>
      <c r="D95" s="465">
        <f>'T2 MET'!E59</f>
        <v>0</v>
      </c>
      <c r="E95" s="273"/>
      <c r="F95" s="281"/>
      <c r="G95" s="274"/>
      <c r="H95" s="1170"/>
      <c r="I95" s="299"/>
      <c r="J95" s="465">
        <f>+D95</f>
        <v>0</v>
      </c>
    </row>
    <row r="96" spans="1:11" ht="12" customHeight="1">
      <c r="A96" s="288">
        <v>2024</v>
      </c>
      <c r="B96" s="288"/>
      <c r="C96" s="282" t="s">
        <v>291</v>
      </c>
      <c r="D96" s="468">
        <f>'T2 MET'!F59</f>
        <v>0</v>
      </c>
      <c r="E96" s="283"/>
      <c r="F96" s="284"/>
      <c r="G96" s="284"/>
      <c r="H96" s="1172"/>
      <c r="I96" s="300"/>
      <c r="J96" s="468">
        <f>+D96</f>
        <v>0</v>
      </c>
    </row>
    <row r="97" spans="1:11" ht="12" customHeight="1">
      <c r="A97" s="288" t="s">
        <v>239</v>
      </c>
      <c r="B97" s="288"/>
      <c r="C97" s="285" t="s">
        <v>292</v>
      </c>
      <c r="D97" s="473">
        <f>SUM(D91:D96)</f>
        <v>0</v>
      </c>
      <c r="E97" s="474">
        <f t="shared" ref="E97:J97" si="13">SUM(E91:E96)</f>
        <v>0</v>
      </c>
      <c r="F97" s="475">
        <f t="shared" si="13"/>
        <v>0</v>
      </c>
      <c r="G97" s="475">
        <f t="shared" si="13"/>
        <v>0</v>
      </c>
      <c r="H97" s="1129">
        <f t="shared" si="13"/>
        <v>0</v>
      </c>
      <c r="I97" s="476">
        <f t="shared" si="13"/>
        <v>0</v>
      </c>
      <c r="J97" s="473">
        <f t="shared" si="13"/>
        <v>0</v>
      </c>
    </row>
    <row r="98" spans="1:11" ht="5.0999999999999996" customHeight="1">
      <c r="A98" s="364"/>
      <c r="B98" s="364"/>
      <c r="C98" s="301"/>
      <c r="D98" s="301"/>
      <c r="E98" s="287"/>
      <c r="F98" s="287"/>
      <c r="G98" s="287"/>
      <c r="H98" s="1177"/>
      <c r="I98" s="287"/>
      <c r="J98" s="287"/>
    </row>
    <row r="99" spans="1:11" ht="12" customHeight="1">
      <c r="A99" s="288">
        <v>2017</v>
      </c>
      <c r="B99" s="288"/>
      <c r="C99" s="267" t="s">
        <v>293</v>
      </c>
      <c r="D99" s="482">
        <v>0</v>
      </c>
      <c r="E99" s="479">
        <v>0</v>
      </c>
      <c r="F99" s="480">
        <v>0</v>
      </c>
      <c r="G99" s="480">
        <v>0</v>
      </c>
      <c r="H99" s="1135">
        <v>0</v>
      </c>
      <c r="I99" s="481">
        <v>0</v>
      </c>
      <c r="J99" s="482">
        <f t="shared" ref="J99:J107" si="14">D99-SUM(E99:I99)</f>
        <v>0</v>
      </c>
    </row>
    <row r="100" spans="1:11" ht="12" customHeight="1">
      <c r="A100" s="288">
        <v>2018</v>
      </c>
      <c r="B100" s="288"/>
      <c r="C100" s="272" t="s">
        <v>294</v>
      </c>
      <c r="D100" s="465">
        <v>-243.58384845819489</v>
      </c>
      <c r="E100" s="483">
        <v>-243.58384845819489</v>
      </c>
      <c r="F100" s="464">
        <v>0</v>
      </c>
      <c r="G100" s="464">
        <v>0</v>
      </c>
      <c r="H100" s="1121">
        <v>0</v>
      </c>
      <c r="I100" s="466">
        <v>0</v>
      </c>
      <c r="J100" s="465">
        <f t="shared" si="14"/>
        <v>0</v>
      </c>
    </row>
    <row r="101" spans="1:11" ht="12" customHeight="1">
      <c r="A101" s="288">
        <v>2019</v>
      </c>
      <c r="B101" s="288"/>
      <c r="C101" s="272" t="s">
        <v>295</v>
      </c>
      <c r="D101" s="468">
        <v>-327.45830492572986</v>
      </c>
      <c r="E101" s="469"/>
      <c r="F101" s="484">
        <v>-327.45830492572986</v>
      </c>
      <c r="G101" s="484">
        <v>0</v>
      </c>
      <c r="H101" s="1137">
        <v>0</v>
      </c>
      <c r="I101" s="485">
        <v>0</v>
      </c>
      <c r="J101" s="468">
        <f t="shared" si="14"/>
        <v>0</v>
      </c>
    </row>
    <row r="102" spans="1:11" ht="12" customHeight="1">
      <c r="A102" s="288" t="s">
        <v>234</v>
      </c>
      <c r="B102" s="288"/>
      <c r="C102" s="277" t="s">
        <v>296</v>
      </c>
      <c r="D102" s="456">
        <f t="shared" ref="D102:J102" si="15">SUM(D99:D101)</f>
        <v>-571.04215338392476</v>
      </c>
      <c r="E102" s="486">
        <f t="shared" si="15"/>
        <v>-243.58384845819489</v>
      </c>
      <c r="F102" s="458">
        <f t="shared" si="15"/>
        <v>-327.45830492572986</v>
      </c>
      <c r="G102" s="458">
        <f t="shared" si="15"/>
        <v>0</v>
      </c>
      <c r="H102" s="1117">
        <f t="shared" si="15"/>
        <v>0</v>
      </c>
      <c r="I102" s="487">
        <f t="shared" si="15"/>
        <v>0</v>
      </c>
      <c r="J102" s="456">
        <f t="shared" si="15"/>
        <v>0</v>
      </c>
    </row>
    <row r="103" spans="1:11" ht="12" customHeight="1">
      <c r="A103" s="288" t="s">
        <v>519</v>
      </c>
      <c r="B103" s="288"/>
      <c r="C103" s="272" t="s">
        <v>621</v>
      </c>
      <c r="D103" s="465">
        <f>(E11+E22+E75+E80+E91+E102+E108+E119+E130+E141+E152)*-('T1'!R68/'T2'!C104-1)</f>
        <v>-191.87358435310438</v>
      </c>
      <c r="E103" s="498"/>
      <c r="F103" s="453"/>
      <c r="G103" s="480">
        <f>D103</f>
        <v>-191.87358435310438</v>
      </c>
      <c r="H103" s="1135">
        <v>0</v>
      </c>
      <c r="I103" s="511">
        <v>0</v>
      </c>
      <c r="J103" s="465">
        <f t="shared" ref="J103:J104" si="16">D103-SUM(E103:I103)</f>
        <v>0</v>
      </c>
      <c r="K103" s="288"/>
    </row>
    <row r="104" spans="1:11" ht="12" customHeight="1">
      <c r="A104" s="288" t="s">
        <v>519</v>
      </c>
      <c r="B104" s="288"/>
      <c r="C104" s="272" t="s">
        <v>622</v>
      </c>
      <c r="D104" s="465">
        <f>(F11+F22+F75+F80+F91+F102+F108+F119+F130+F141+F152)*-('T1'!S68/'T2'!C105-1)</f>
        <v>-235.43165707113408</v>
      </c>
      <c r="E104" s="498"/>
      <c r="F104" s="453"/>
      <c r="G104" s="453"/>
      <c r="H104" s="1121">
        <f>+D104</f>
        <v>-235.43165707113408</v>
      </c>
      <c r="I104" s="513">
        <v>0</v>
      </c>
      <c r="J104" s="465">
        <f t="shared" si="16"/>
        <v>0</v>
      </c>
    </row>
    <row r="105" spans="1:11" ht="12" customHeight="1">
      <c r="A105" s="288">
        <v>2022</v>
      </c>
      <c r="B105" s="288"/>
      <c r="C105" s="272" t="s">
        <v>297</v>
      </c>
      <c r="D105" s="465">
        <f>(G11+G22+G75+G80+G91+G102+G108+G119+G130+G141+G152)*-'T2'!D40</f>
        <v>-131.36869974514502</v>
      </c>
      <c r="E105" s="290"/>
      <c r="F105" s="274"/>
      <c r="G105" s="274"/>
      <c r="H105" s="1113"/>
      <c r="I105" s="513">
        <f>+D105</f>
        <v>-131.36869974514502</v>
      </c>
      <c r="J105" s="465">
        <f t="shared" si="14"/>
        <v>0</v>
      </c>
    </row>
    <row r="106" spans="1:11" ht="12" customHeight="1">
      <c r="A106" s="288">
        <v>2023</v>
      </c>
      <c r="B106" s="288"/>
      <c r="C106" s="272" t="s">
        <v>298</v>
      </c>
      <c r="D106" s="465">
        <f>(H11+H22+H75+H80+H91+H102+H108+H119+H130+H141+H152)*-'T2'!E40</f>
        <v>0</v>
      </c>
      <c r="E106" s="290"/>
      <c r="F106" s="274"/>
      <c r="G106" s="274"/>
      <c r="H106" s="1170"/>
      <c r="I106" s="312"/>
      <c r="J106" s="465">
        <f t="shared" si="14"/>
        <v>0</v>
      </c>
    </row>
    <row r="107" spans="1:11" ht="12" customHeight="1">
      <c r="A107" s="288">
        <v>2024</v>
      </c>
      <c r="B107" s="288"/>
      <c r="C107" s="282" t="s">
        <v>299</v>
      </c>
      <c r="D107" s="613">
        <f>(I11+I22+I75+I80+I91+I102+I108+I119+I130+I141+I152)*-'T2'!F40</f>
        <v>0</v>
      </c>
      <c r="E107" s="290"/>
      <c r="F107" s="274"/>
      <c r="G107" s="274"/>
      <c r="H107" s="1170"/>
      <c r="I107" s="312"/>
      <c r="J107" s="468">
        <f t="shared" si="14"/>
        <v>0</v>
      </c>
    </row>
    <row r="108" spans="1:11" ht="12" customHeight="1">
      <c r="A108" s="288" t="s">
        <v>234</v>
      </c>
      <c r="B108" s="288"/>
      <c r="C108" s="277" t="s">
        <v>300</v>
      </c>
      <c r="D108" s="456">
        <f>SUM(D103:D107)</f>
        <v>-558.67394116938351</v>
      </c>
      <c r="E108" s="486">
        <f>SUM(E103:E107)</f>
        <v>0</v>
      </c>
      <c r="F108" s="458">
        <f t="shared" ref="F108:I108" si="17">SUM(F103:F107)</f>
        <v>0</v>
      </c>
      <c r="G108" s="458">
        <f t="shared" si="17"/>
        <v>-191.87358435310438</v>
      </c>
      <c r="H108" s="1117">
        <f t="shared" si="17"/>
        <v>-235.43165707113408</v>
      </c>
      <c r="I108" s="487">
        <f t="shared" si="17"/>
        <v>-131.36869974514502</v>
      </c>
      <c r="J108" s="456">
        <f>SUM(J103:J107)</f>
        <v>0</v>
      </c>
    </row>
    <row r="109" spans="1:11" ht="12" customHeight="1">
      <c r="A109" s="288" t="s">
        <v>518</v>
      </c>
      <c r="B109" s="288"/>
      <c r="C109" s="614"/>
      <c r="D109" s="614"/>
      <c r="E109" s="614"/>
      <c r="F109" s="614"/>
      <c r="G109" s="614"/>
      <c r="H109" s="1119"/>
      <c r="I109" s="614"/>
      <c r="J109" s="614"/>
      <c r="K109" s="288"/>
    </row>
    <row r="110" spans="1:11" ht="12" customHeight="1">
      <c r="A110" s="288" t="s">
        <v>519</v>
      </c>
      <c r="B110" s="288"/>
      <c r="C110" s="272" t="s">
        <v>527</v>
      </c>
      <c r="D110" s="465">
        <f>'T2 MET'!C46</f>
        <v>-66.971776868909458</v>
      </c>
      <c r="E110" s="273"/>
      <c r="F110" s="281"/>
      <c r="G110" s="274"/>
      <c r="H110" s="1121">
        <f>D110</f>
        <v>-66.971776868909458</v>
      </c>
      <c r="I110" s="464">
        <f>D110-H110</f>
        <v>0</v>
      </c>
      <c r="J110" s="276"/>
    </row>
    <row r="111" spans="1:11" ht="12" customHeight="1">
      <c r="A111" s="288">
        <v>2022</v>
      </c>
      <c r="B111" s="288"/>
      <c r="C111" s="272" t="s">
        <v>301</v>
      </c>
      <c r="D111" s="465">
        <f>'T2 MET'!D46</f>
        <v>850.84091156152135</v>
      </c>
      <c r="E111" s="273"/>
      <c r="F111" s="281"/>
      <c r="G111" s="274"/>
      <c r="H111" s="1170"/>
      <c r="I111" s="466">
        <f>D111</f>
        <v>850.84091156152135</v>
      </c>
      <c r="J111" s="276"/>
    </row>
    <row r="112" spans="1:11" ht="12" customHeight="1">
      <c r="A112" s="288">
        <v>2023</v>
      </c>
      <c r="B112" s="288"/>
      <c r="C112" s="272" t="s">
        <v>302</v>
      </c>
      <c r="D112" s="465">
        <f>'T2 MET'!E46</f>
        <v>0</v>
      </c>
      <c r="E112" s="273"/>
      <c r="F112" s="281"/>
      <c r="G112" s="274"/>
      <c r="H112" s="1170"/>
      <c r="I112" s="299"/>
      <c r="J112" s="467">
        <f>D112</f>
        <v>0</v>
      </c>
    </row>
    <row r="113" spans="1:11" ht="12" customHeight="1">
      <c r="A113" s="288">
        <v>2024</v>
      </c>
      <c r="B113" s="288"/>
      <c r="C113" s="282" t="s">
        <v>303</v>
      </c>
      <c r="D113" s="468">
        <f>'T2 MET'!F46</f>
        <v>0</v>
      </c>
      <c r="E113" s="283"/>
      <c r="F113" s="284"/>
      <c r="G113" s="284"/>
      <c r="H113" s="1172"/>
      <c r="I113" s="300"/>
      <c r="J113" s="472">
        <f>D113</f>
        <v>0</v>
      </c>
    </row>
    <row r="114" spans="1:11" ht="12" customHeight="1">
      <c r="A114" s="288" t="s">
        <v>239</v>
      </c>
      <c r="B114" s="288"/>
      <c r="C114" s="285" t="s">
        <v>304</v>
      </c>
      <c r="D114" s="473">
        <f>D102+SUM(D108:D113)</f>
        <v>-345.84695986069642</v>
      </c>
      <c r="E114" s="474">
        <f t="shared" ref="E114:J114" si="18">E102+SUM(E108:E113)</f>
        <v>-243.58384845819489</v>
      </c>
      <c r="F114" s="475">
        <f t="shared" si="18"/>
        <v>-327.45830492572986</v>
      </c>
      <c r="G114" s="475">
        <f t="shared" si="18"/>
        <v>-191.87358435310438</v>
      </c>
      <c r="H114" s="1129">
        <f t="shared" si="18"/>
        <v>-302.40343394004356</v>
      </c>
      <c r="I114" s="476">
        <f t="shared" si="18"/>
        <v>719.47221181637633</v>
      </c>
      <c r="J114" s="473">
        <f t="shared" si="18"/>
        <v>0</v>
      </c>
    </row>
    <row r="115" spans="1:11" ht="4.3499999999999996" customHeight="1">
      <c r="A115" s="364"/>
      <c r="B115" s="364"/>
      <c r="H115" s="1094"/>
    </row>
    <row r="116" spans="1:11" ht="12" customHeight="1">
      <c r="A116" s="288">
        <v>2017</v>
      </c>
      <c r="B116" s="288"/>
      <c r="C116" s="267" t="s">
        <v>305</v>
      </c>
      <c r="D116" s="482">
        <v>0</v>
      </c>
      <c r="E116" s="479">
        <v>0</v>
      </c>
      <c r="F116" s="480">
        <v>0</v>
      </c>
      <c r="G116" s="480">
        <v>0</v>
      </c>
      <c r="H116" s="1135">
        <v>0</v>
      </c>
      <c r="I116" s="481">
        <v>0</v>
      </c>
      <c r="J116" s="482">
        <f t="shared" ref="J116:J124" si="19">D116-SUM(E116:I116)</f>
        <v>0</v>
      </c>
    </row>
    <row r="117" spans="1:11" ht="12" customHeight="1">
      <c r="A117" s="288">
        <v>2018</v>
      </c>
      <c r="B117" s="288"/>
      <c r="C117" s="272" t="s">
        <v>306</v>
      </c>
      <c r="D117" s="465">
        <v>0</v>
      </c>
      <c r="E117" s="483">
        <f>+D117</f>
        <v>0</v>
      </c>
      <c r="F117" s="464">
        <v>0</v>
      </c>
      <c r="G117" s="464">
        <v>0</v>
      </c>
      <c r="H117" s="1121">
        <v>0</v>
      </c>
      <c r="I117" s="466">
        <v>0</v>
      </c>
      <c r="J117" s="465">
        <f t="shared" si="19"/>
        <v>0</v>
      </c>
    </row>
    <row r="118" spans="1:11" ht="12" customHeight="1">
      <c r="A118" s="288">
        <v>2019</v>
      </c>
      <c r="B118" s="288"/>
      <c r="C118" s="272" t="s">
        <v>307</v>
      </c>
      <c r="D118" s="468">
        <v>0</v>
      </c>
      <c r="E118" s="483">
        <v>0</v>
      </c>
      <c r="F118" s="484">
        <v>0</v>
      </c>
      <c r="G118" s="484">
        <v>0</v>
      </c>
      <c r="H118" s="1137">
        <v>0</v>
      </c>
      <c r="I118" s="485">
        <v>0</v>
      </c>
      <c r="J118" s="468">
        <f t="shared" si="19"/>
        <v>0</v>
      </c>
    </row>
    <row r="119" spans="1:11" ht="12" customHeight="1">
      <c r="A119" s="288" t="s">
        <v>234</v>
      </c>
      <c r="B119" s="288"/>
      <c r="C119" s="277" t="s">
        <v>308</v>
      </c>
      <c r="D119" s="456">
        <f>SUM(D116:D118)</f>
        <v>0</v>
      </c>
      <c r="E119" s="486">
        <f t="shared" ref="E119:J119" si="20">SUM(E116:E118)</f>
        <v>0</v>
      </c>
      <c r="F119" s="458">
        <f t="shared" si="20"/>
        <v>0</v>
      </c>
      <c r="G119" s="458">
        <f t="shared" si="20"/>
        <v>0</v>
      </c>
      <c r="H119" s="1117">
        <f t="shared" si="20"/>
        <v>0</v>
      </c>
      <c r="I119" s="487">
        <f t="shared" si="20"/>
        <v>0</v>
      </c>
      <c r="J119" s="456">
        <f t="shared" si="20"/>
        <v>0</v>
      </c>
    </row>
    <row r="120" spans="1:11" ht="12" customHeight="1">
      <c r="A120" s="288" t="s">
        <v>518</v>
      </c>
      <c r="B120" s="288"/>
      <c r="C120" s="614"/>
      <c r="D120" s="614"/>
      <c r="E120" s="614"/>
      <c r="F120" s="614"/>
      <c r="G120" s="614"/>
      <c r="H120" s="1119"/>
      <c r="I120" s="614"/>
      <c r="J120" s="614"/>
      <c r="K120" s="288"/>
    </row>
    <row r="121" spans="1:11" ht="12" customHeight="1">
      <c r="A121" s="288" t="s">
        <v>519</v>
      </c>
      <c r="B121" s="288"/>
      <c r="C121" s="272" t="s">
        <v>534</v>
      </c>
      <c r="D121" s="465">
        <f>'T2 MET'!C69</f>
        <v>0</v>
      </c>
      <c r="E121" s="692">
        <v>0</v>
      </c>
      <c r="F121" s="464">
        <v>0</v>
      </c>
      <c r="G121" s="464">
        <v>0</v>
      </c>
      <c r="H121" s="1121">
        <f>D121</f>
        <v>0</v>
      </c>
      <c r="I121" s="513">
        <v>0</v>
      </c>
      <c r="J121" s="465">
        <f t="shared" si="19"/>
        <v>0</v>
      </c>
    </row>
    <row r="122" spans="1:11" ht="12" customHeight="1">
      <c r="A122" s="288">
        <v>2022</v>
      </c>
      <c r="B122" s="288"/>
      <c r="C122" s="272" t="s">
        <v>309</v>
      </c>
      <c r="D122" s="465">
        <f>'T2 MET'!D69</f>
        <v>0</v>
      </c>
      <c r="E122" s="290"/>
      <c r="F122" s="274"/>
      <c r="G122" s="464">
        <v>0</v>
      </c>
      <c r="H122" s="1121">
        <v>0</v>
      </c>
      <c r="I122" s="513">
        <f>D122</f>
        <v>0</v>
      </c>
      <c r="J122" s="465">
        <f t="shared" si="19"/>
        <v>0</v>
      </c>
    </row>
    <row r="123" spans="1:11" ht="12" customHeight="1">
      <c r="A123" s="288">
        <v>2023</v>
      </c>
      <c r="B123" s="288"/>
      <c r="C123" s="272" t="s">
        <v>310</v>
      </c>
      <c r="D123" s="465">
        <f>'T2 MET'!E69</f>
        <v>0</v>
      </c>
      <c r="E123" s="290"/>
      <c r="F123" s="274"/>
      <c r="G123" s="274"/>
      <c r="H123" s="1121">
        <v>0</v>
      </c>
      <c r="I123" s="513">
        <v>0</v>
      </c>
      <c r="J123" s="465">
        <f t="shared" si="19"/>
        <v>0</v>
      </c>
    </row>
    <row r="124" spans="1:11" ht="12" customHeight="1">
      <c r="A124" s="288">
        <v>2024</v>
      </c>
      <c r="B124" s="288"/>
      <c r="C124" s="282" t="s">
        <v>311</v>
      </c>
      <c r="D124" s="468">
        <f>'T2 MET'!F69</f>
        <v>0</v>
      </c>
      <c r="E124" s="291"/>
      <c r="F124" s="292"/>
      <c r="G124" s="292"/>
      <c r="H124" s="1175"/>
      <c r="I124" s="513">
        <v>0</v>
      </c>
      <c r="J124" s="465">
        <f t="shared" si="19"/>
        <v>0</v>
      </c>
    </row>
    <row r="125" spans="1:11" ht="12" customHeight="1">
      <c r="A125" s="288" t="s">
        <v>239</v>
      </c>
      <c r="B125" s="288"/>
      <c r="C125" s="285" t="s">
        <v>312</v>
      </c>
      <c r="D125" s="473">
        <f>SUM(D119:D124)</f>
        <v>0</v>
      </c>
      <c r="E125" s="474">
        <f t="shared" ref="E125:J125" si="21">SUM(E119:E124)</f>
        <v>0</v>
      </c>
      <c r="F125" s="475">
        <f t="shared" si="21"/>
        <v>0</v>
      </c>
      <c r="G125" s="475">
        <f t="shared" si="21"/>
        <v>0</v>
      </c>
      <c r="H125" s="1129">
        <f t="shared" si="21"/>
        <v>0</v>
      </c>
      <c r="I125" s="476">
        <f t="shared" si="21"/>
        <v>0</v>
      </c>
      <c r="J125" s="473">
        <f t="shared" si="21"/>
        <v>0</v>
      </c>
    </row>
    <row r="126" spans="1:11" ht="4.3499999999999996" customHeight="1">
      <c r="A126" s="364"/>
      <c r="B126" s="364"/>
      <c r="H126" s="1094"/>
    </row>
    <row r="127" spans="1:11" ht="12" customHeight="1">
      <c r="A127" s="288">
        <v>2017</v>
      </c>
      <c r="B127" s="288"/>
      <c r="C127" s="267" t="s">
        <v>313</v>
      </c>
      <c r="D127" s="482">
        <v>0</v>
      </c>
      <c r="E127" s="479">
        <v>0</v>
      </c>
      <c r="F127" s="480">
        <v>0</v>
      </c>
      <c r="G127" s="480">
        <v>0</v>
      </c>
      <c r="H127" s="1135">
        <v>0</v>
      </c>
      <c r="I127" s="481">
        <v>0</v>
      </c>
      <c r="J127" s="482">
        <f t="shared" ref="J127:J129" si="22">D127-SUM(E127:I127)</f>
        <v>0</v>
      </c>
    </row>
    <row r="128" spans="1:11" ht="12" customHeight="1">
      <c r="A128" s="288">
        <v>2018</v>
      </c>
      <c r="B128" s="288"/>
      <c r="C128" s="272" t="s">
        <v>314</v>
      </c>
      <c r="D128" s="465">
        <v>0</v>
      </c>
      <c r="E128" s="483">
        <v>0</v>
      </c>
      <c r="F128" s="464">
        <v>0</v>
      </c>
      <c r="G128" s="464">
        <v>0</v>
      </c>
      <c r="H128" s="1121">
        <v>0</v>
      </c>
      <c r="I128" s="466">
        <v>0</v>
      </c>
      <c r="J128" s="465">
        <f t="shared" si="22"/>
        <v>0</v>
      </c>
    </row>
    <row r="129" spans="1:11" ht="12" customHeight="1">
      <c r="A129" s="288">
        <v>2019</v>
      </c>
      <c r="B129" s="288"/>
      <c r="C129" s="272" t="s">
        <v>315</v>
      </c>
      <c r="D129" s="468">
        <v>0</v>
      </c>
      <c r="E129" s="483">
        <v>0</v>
      </c>
      <c r="F129" s="484">
        <v>0</v>
      </c>
      <c r="G129" s="484">
        <v>0</v>
      </c>
      <c r="H129" s="1137">
        <v>0</v>
      </c>
      <c r="I129" s="485">
        <v>0</v>
      </c>
      <c r="J129" s="468">
        <f t="shared" si="22"/>
        <v>0</v>
      </c>
    </row>
    <row r="130" spans="1:11" ht="12" customHeight="1">
      <c r="A130" s="288" t="s">
        <v>234</v>
      </c>
      <c r="B130" s="288"/>
      <c r="C130" s="277" t="s">
        <v>316</v>
      </c>
      <c r="D130" s="456">
        <f>SUM(D127:D129)</f>
        <v>0</v>
      </c>
      <c r="E130" s="486">
        <f t="shared" ref="E130:J130" si="23">SUM(E127:E129)</f>
        <v>0</v>
      </c>
      <c r="F130" s="458">
        <f t="shared" si="23"/>
        <v>0</v>
      </c>
      <c r="G130" s="458">
        <f t="shared" si="23"/>
        <v>0</v>
      </c>
      <c r="H130" s="1117">
        <f t="shared" si="23"/>
        <v>0</v>
      </c>
      <c r="I130" s="487">
        <f t="shared" si="23"/>
        <v>0</v>
      </c>
      <c r="J130" s="456">
        <f t="shared" si="23"/>
        <v>0</v>
      </c>
    </row>
    <row r="131" spans="1:11" ht="12" customHeight="1">
      <c r="A131" s="288" t="s">
        <v>518</v>
      </c>
      <c r="B131" s="288"/>
      <c r="C131" s="614"/>
      <c r="D131" s="614"/>
      <c r="E131" s="614"/>
      <c r="F131" s="614"/>
      <c r="G131" s="614"/>
      <c r="H131" s="1119"/>
      <c r="I131" s="614"/>
      <c r="J131" s="614"/>
      <c r="K131" s="288"/>
    </row>
    <row r="132" spans="1:11" ht="12" customHeight="1">
      <c r="A132" s="288" t="s">
        <v>519</v>
      </c>
      <c r="B132" s="288"/>
      <c r="C132" s="272" t="s">
        <v>533</v>
      </c>
      <c r="D132" s="465">
        <f>'T2 MET'!C70</f>
        <v>0</v>
      </c>
      <c r="E132" s="479">
        <v>0</v>
      </c>
      <c r="F132" s="464">
        <v>0</v>
      </c>
      <c r="G132" s="464">
        <v>0</v>
      </c>
      <c r="H132" s="1121">
        <v>0</v>
      </c>
      <c r="I132" s="513">
        <v>0</v>
      </c>
      <c r="J132" s="465">
        <f t="shared" ref="J132:J135" si="24">D132-SUM(E132:I132)</f>
        <v>0</v>
      </c>
    </row>
    <row r="133" spans="1:11" ht="12" customHeight="1">
      <c r="A133" s="288">
        <v>2022</v>
      </c>
      <c r="B133" s="288"/>
      <c r="C133" s="272" t="s">
        <v>317</v>
      </c>
      <c r="D133" s="465">
        <f>'T2 MET'!D70</f>
        <v>0</v>
      </c>
      <c r="E133" s="290"/>
      <c r="F133" s="274"/>
      <c r="G133" s="464">
        <v>0</v>
      </c>
      <c r="H133" s="1121">
        <v>0</v>
      </c>
      <c r="I133" s="513">
        <v>0</v>
      </c>
      <c r="J133" s="465">
        <f t="shared" si="24"/>
        <v>0</v>
      </c>
    </row>
    <row r="134" spans="1:11" ht="12" customHeight="1">
      <c r="A134" s="288">
        <v>2023</v>
      </c>
      <c r="B134" s="288"/>
      <c r="C134" s="272" t="s">
        <v>318</v>
      </c>
      <c r="D134" s="465">
        <f>'T2 MET'!E70</f>
        <v>0</v>
      </c>
      <c r="E134" s="290"/>
      <c r="F134" s="274"/>
      <c r="G134" s="274"/>
      <c r="H134" s="1121">
        <v>0</v>
      </c>
      <c r="I134" s="513">
        <v>0</v>
      </c>
      <c r="J134" s="465">
        <f t="shared" si="24"/>
        <v>0</v>
      </c>
    </row>
    <row r="135" spans="1:11" ht="12" customHeight="1">
      <c r="A135" s="288">
        <v>2024</v>
      </c>
      <c r="B135" s="288"/>
      <c r="C135" s="282" t="s">
        <v>319</v>
      </c>
      <c r="D135" s="468">
        <f>'T2 MET'!F70</f>
        <v>0</v>
      </c>
      <c r="E135" s="291"/>
      <c r="F135" s="292"/>
      <c r="G135" s="292"/>
      <c r="H135" s="1175"/>
      <c r="I135" s="513">
        <v>0</v>
      </c>
      <c r="J135" s="465">
        <f t="shared" si="24"/>
        <v>0</v>
      </c>
    </row>
    <row r="136" spans="1:11" ht="12" customHeight="1">
      <c r="A136" s="288" t="s">
        <v>239</v>
      </c>
      <c r="B136" s="288"/>
      <c r="C136" s="285" t="s">
        <v>320</v>
      </c>
      <c r="D136" s="473">
        <f>SUM(D130:D135)</f>
        <v>0</v>
      </c>
      <c r="E136" s="474">
        <f t="shared" ref="E136:J136" si="25">SUM(E130:E135)</f>
        <v>0</v>
      </c>
      <c r="F136" s="475">
        <f t="shared" si="25"/>
        <v>0</v>
      </c>
      <c r="G136" s="475">
        <f t="shared" si="25"/>
        <v>0</v>
      </c>
      <c r="H136" s="1129">
        <f t="shared" si="25"/>
        <v>0</v>
      </c>
      <c r="I136" s="476">
        <f t="shared" si="25"/>
        <v>0</v>
      </c>
      <c r="J136" s="473">
        <f t="shared" si="25"/>
        <v>0</v>
      </c>
    </row>
    <row r="137" spans="1:11" ht="4.3499999999999996" customHeight="1">
      <c r="A137" s="364"/>
      <c r="B137" s="364"/>
      <c r="H137" s="1094"/>
    </row>
    <row r="138" spans="1:11" ht="12" customHeight="1">
      <c r="A138" s="288">
        <v>2017</v>
      </c>
      <c r="B138" s="288"/>
      <c r="C138" s="267" t="s">
        <v>321</v>
      </c>
      <c r="D138" s="482">
        <v>0</v>
      </c>
      <c r="E138" s="479">
        <v>0</v>
      </c>
      <c r="F138" s="480">
        <v>0</v>
      </c>
      <c r="G138" s="480">
        <v>0</v>
      </c>
      <c r="H138" s="1135">
        <v>0</v>
      </c>
      <c r="I138" s="481">
        <v>0</v>
      </c>
      <c r="J138" s="482">
        <f t="shared" ref="J138:J140" si="26">D138-SUM(E138:I138)</f>
        <v>0</v>
      </c>
    </row>
    <row r="139" spans="1:11" ht="12" customHeight="1">
      <c r="A139" s="288">
        <v>2018</v>
      </c>
      <c r="B139" s="288"/>
      <c r="C139" s="272" t="s">
        <v>322</v>
      </c>
      <c r="D139" s="465">
        <v>0</v>
      </c>
      <c r="E139" s="483">
        <v>0</v>
      </c>
      <c r="F139" s="464">
        <v>0</v>
      </c>
      <c r="G139" s="464">
        <v>0</v>
      </c>
      <c r="H139" s="1121">
        <v>0</v>
      </c>
      <c r="I139" s="466">
        <v>0</v>
      </c>
      <c r="J139" s="465">
        <f t="shared" si="26"/>
        <v>0</v>
      </c>
    </row>
    <row r="140" spans="1:11" ht="12" customHeight="1">
      <c r="A140" s="288">
        <v>2019</v>
      </c>
      <c r="B140" s="288"/>
      <c r="C140" s="272" t="s">
        <v>323</v>
      </c>
      <c r="D140" s="468">
        <v>0</v>
      </c>
      <c r="E140" s="483">
        <v>0</v>
      </c>
      <c r="F140" s="484">
        <v>0</v>
      </c>
      <c r="G140" s="484">
        <v>0</v>
      </c>
      <c r="H140" s="1137">
        <v>0</v>
      </c>
      <c r="I140" s="485">
        <v>0</v>
      </c>
      <c r="J140" s="468">
        <f t="shared" si="26"/>
        <v>0</v>
      </c>
    </row>
    <row r="141" spans="1:11" ht="12" customHeight="1">
      <c r="A141" s="288" t="s">
        <v>234</v>
      </c>
      <c r="B141" s="288"/>
      <c r="C141" s="277" t="s">
        <v>324</v>
      </c>
      <c r="D141" s="456">
        <f>SUM(D138:D140)</f>
        <v>0</v>
      </c>
      <c r="E141" s="486">
        <f t="shared" ref="E141:J141" si="27">SUM(E138:E140)</f>
        <v>0</v>
      </c>
      <c r="F141" s="458">
        <f t="shared" si="27"/>
        <v>0</v>
      </c>
      <c r="G141" s="458">
        <f t="shared" si="27"/>
        <v>0</v>
      </c>
      <c r="H141" s="1117">
        <f t="shared" si="27"/>
        <v>0</v>
      </c>
      <c r="I141" s="487">
        <f t="shared" si="27"/>
        <v>0</v>
      </c>
      <c r="J141" s="456">
        <f t="shared" si="27"/>
        <v>0</v>
      </c>
    </row>
    <row r="142" spans="1:11" ht="12" customHeight="1">
      <c r="A142" s="288" t="s">
        <v>518</v>
      </c>
      <c r="B142" s="288"/>
      <c r="C142" s="614"/>
      <c r="D142" s="614"/>
      <c r="E142" s="614"/>
      <c r="F142" s="614"/>
      <c r="G142" s="614"/>
      <c r="H142" s="1119"/>
      <c r="I142" s="614"/>
      <c r="J142" s="614"/>
      <c r="K142" s="288"/>
    </row>
    <row r="143" spans="1:11" ht="12" customHeight="1">
      <c r="A143" s="288" t="s">
        <v>519</v>
      </c>
      <c r="B143" s="288"/>
      <c r="C143" s="272" t="s">
        <v>532</v>
      </c>
      <c r="D143" s="465">
        <f>'T2 MET'!C71</f>
        <v>0</v>
      </c>
      <c r="E143" s="479">
        <v>0</v>
      </c>
      <c r="F143" s="464">
        <v>0</v>
      </c>
      <c r="G143" s="464">
        <v>0</v>
      </c>
      <c r="H143" s="1121">
        <f>D143</f>
        <v>0</v>
      </c>
      <c r="I143" s="313"/>
      <c r="J143" s="276"/>
    </row>
    <row r="144" spans="1:11" ht="12" customHeight="1">
      <c r="A144" s="288">
        <v>2022</v>
      </c>
      <c r="B144" s="288"/>
      <c r="C144" s="272" t="s">
        <v>325</v>
      </c>
      <c r="D144" s="465">
        <f>'T2 MET'!D71</f>
        <v>0</v>
      </c>
      <c r="E144" s="290"/>
      <c r="F144" s="274"/>
      <c r="G144" s="464">
        <v>0</v>
      </c>
      <c r="H144" s="1121">
        <v>0</v>
      </c>
      <c r="I144" s="513">
        <f>D144</f>
        <v>0</v>
      </c>
      <c r="J144" s="276"/>
    </row>
    <row r="145" spans="1:11" ht="12" customHeight="1">
      <c r="A145" s="288">
        <v>2023</v>
      </c>
      <c r="B145" s="288"/>
      <c r="C145" s="272" t="s">
        <v>326</v>
      </c>
      <c r="D145" s="465">
        <f>'T2 MET'!E71</f>
        <v>0</v>
      </c>
      <c r="E145" s="290"/>
      <c r="F145" s="274"/>
      <c r="G145" s="274"/>
      <c r="H145" s="1121">
        <v>0</v>
      </c>
      <c r="I145" s="513">
        <v>0</v>
      </c>
      <c r="J145" s="465">
        <f t="shared" ref="J145:J146" si="28">D145-SUM(E145:I145)</f>
        <v>0</v>
      </c>
    </row>
    <row r="146" spans="1:11" ht="12" customHeight="1">
      <c r="A146" s="288">
        <v>2024</v>
      </c>
      <c r="B146" s="288"/>
      <c r="C146" s="282" t="s">
        <v>327</v>
      </c>
      <c r="D146" s="468">
        <f>'T2 MET'!F71</f>
        <v>0</v>
      </c>
      <c r="E146" s="291"/>
      <c r="F146" s="292"/>
      <c r="G146" s="292"/>
      <c r="H146" s="1175"/>
      <c r="I146" s="513">
        <v>0</v>
      </c>
      <c r="J146" s="465">
        <f t="shared" si="28"/>
        <v>0</v>
      </c>
    </row>
    <row r="147" spans="1:11" ht="12" customHeight="1">
      <c r="A147" s="288" t="s">
        <v>239</v>
      </c>
      <c r="B147" s="288"/>
      <c r="C147" s="285" t="s">
        <v>328</v>
      </c>
      <c r="D147" s="473">
        <f>SUM(D141:D146)</f>
        <v>0</v>
      </c>
      <c r="E147" s="474">
        <f t="shared" ref="E147:J147" si="29">SUM(E141:E146)</f>
        <v>0</v>
      </c>
      <c r="F147" s="475">
        <f t="shared" si="29"/>
        <v>0</v>
      </c>
      <c r="G147" s="475">
        <f t="shared" si="29"/>
        <v>0</v>
      </c>
      <c r="H147" s="1129">
        <f t="shared" si="29"/>
        <v>0</v>
      </c>
      <c r="I147" s="476">
        <f t="shared" si="29"/>
        <v>0</v>
      </c>
      <c r="J147" s="473">
        <f t="shared" si="29"/>
        <v>0</v>
      </c>
    </row>
    <row r="148" spans="1:11" ht="4.3499999999999996" customHeight="1">
      <c r="A148" s="364"/>
      <c r="B148" s="364"/>
      <c r="H148" s="1094"/>
    </row>
    <row r="149" spans="1:11" ht="12" customHeight="1">
      <c r="A149" s="288">
        <v>2017</v>
      </c>
      <c r="B149" s="288"/>
      <c r="C149" s="267" t="s">
        <v>329</v>
      </c>
      <c r="D149" s="270"/>
      <c r="E149" s="289"/>
      <c r="F149" s="269"/>
      <c r="G149" s="269"/>
      <c r="H149" s="1169"/>
      <c r="I149" s="298"/>
      <c r="J149" s="270"/>
    </row>
    <row r="150" spans="1:11" ht="12" customHeight="1">
      <c r="A150" s="288">
        <v>2018</v>
      </c>
      <c r="B150" s="288"/>
      <c r="C150" s="272" t="s">
        <v>330</v>
      </c>
      <c r="D150" s="276"/>
      <c r="E150" s="290"/>
      <c r="F150" s="274"/>
      <c r="G150" s="274"/>
      <c r="H150" s="1170"/>
      <c r="I150" s="299"/>
      <c r="J150" s="276"/>
    </row>
    <row r="151" spans="1:11" ht="12" customHeight="1">
      <c r="A151" s="288">
        <v>2019</v>
      </c>
      <c r="B151" s="288"/>
      <c r="C151" s="272" t="s">
        <v>331</v>
      </c>
      <c r="D151" s="276"/>
      <c r="E151" s="290"/>
      <c r="F151" s="274"/>
      <c r="G151" s="274"/>
      <c r="H151" s="1170"/>
      <c r="I151" s="275"/>
      <c r="J151" s="276"/>
    </row>
    <row r="152" spans="1:11" ht="12" customHeight="1">
      <c r="A152" s="288" t="s">
        <v>234</v>
      </c>
      <c r="B152" s="288"/>
      <c r="C152" s="277" t="s">
        <v>332</v>
      </c>
      <c r="D152" s="280"/>
      <c r="E152" s="293"/>
      <c r="F152" s="278"/>
      <c r="G152" s="278"/>
      <c r="H152" s="1171"/>
      <c r="I152" s="279"/>
      <c r="J152" s="280"/>
    </row>
    <row r="153" spans="1:11" ht="12" customHeight="1">
      <c r="A153" s="288" t="s">
        <v>518</v>
      </c>
      <c r="B153" s="288"/>
      <c r="C153" s="614"/>
      <c r="D153" s="614"/>
      <c r="E153" s="614"/>
      <c r="F153" s="614"/>
      <c r="G153" s="614"/>
      <c r="H153" s="1119"/>
      <c r="I153" s="614"/>
      <c r="J153" s="614"/>
      <c r="K153" s="288"/>
    </row>
    <row r="154" spans="1:11" ht="12" customHeight="1">
      <c r="A154" s="288" t="s">
        <v>519</v>
      </c>
      <c r="B154" s="288"/>
      <c r="C154" s="272" t="s">
        <v>531</v>
      </c>
      <c r="D154" s="515"/>
      <c r="E154" s="290"/>
      <c r="F154" s="274"/>
      <c r="G154" s="274"/>
      <c r="H154" s="1170"/>
      <c r="I154" s="299"/>
      <c r="J154" s="276"/>
    </row>
    <row r="155" spans="1:11" ht="12" customHeight="1">
      <c r="A155" s="288">
        <v>2022</v>
      </c>
      <c r="B155" s="288"/>
      <c r="C155" s="272" t="s">
        <v>333</v>
      </c>
      <c r="D155" s="515"/>
      <c r="E155" s="290"/>
      <c r="F155" s="274"/>
      <c r="G155" s="274"/>
      <c r="H155" s="1170"/>
      <c r="I155" s="274"/>
      <c r="J155" s="276"/>
    </row>
    <row r="156" spans="1:11" ht="12" customHeight="1">
      <c r="A156" s="288">
        <v>2023</v>
      </c>
      <c r="B156" s="288"/>
      <c r="C156" s="272" t="s">
        <v>334</v>
      </c>
      <c r="D156" s="515"/>
      <c r="E156" s="290"/>
      <c r="F156" s="274"/>
      <c r="G156" s="274"/>
      <c r="H156" s="1170"/>
      <c r="I156" s="274"/>
      <c r="J156" s="276"/>
    </row>
    <row r="157" spans="1:11" ht="12" customHeight="1">
      <c r="A157" s="288">
        <v>2024</v>
      </c>
      <c r="B157" s="288"/>
      <c r="C157" s="282" t="s">
        <v>335</v>
      </c>
      <c r="D157" s="516"/>
      <c r="E157" s="291"/>
      <c r="F157" s="292"/>
      <c r="G157" s="292"/>
      <c r="H157" s="1175"/>
      <c r="I157" s="292"/>
      <c r="J157" s="294"/>
    </row>
    <row r="158" spans="1:11" ht="12" customHeight="1">
      <c r="A158" s="288" t="s">
        <v>239</v>
      </c>
      <c r="B158" s="288"/>
      <c r="C158" s="285" t="s">
        <v>336</v>
      </c>
      <c r="D158" s="309"/>
      <c r="E158" s="304"/>
      <c r="F158" s="305"/>
      <c r="G158" s="305"/>
      <c r="H158" s="1176"/>
      <c r="I158" s="310"/>
      <c r="J158" s="309"/>
    </row>
    <row r="159" spans="1:11" ht="4.3499999999999996" customHeight="1">
      <c r="A159" s="364"/>
      <c r="B159" s="364"/>
      <c r="H159" s="1094"/>
    </row>
    <row r="160" spans="1:11" ht="12" customHeight="1">
      <c r="A160" s="288" t="s">
        <v>518</v>
      </c>
      <c r="B160" s="288"/>
      <c r="C160" s="614"/>
      <c r="D160" s="614"/>
      <c r="E160" s="614"/>
      <c r="F160" s="614"/>
      <c r="G160" s="614"/>
      <c r="H160" s="1119"/>
      <c r="I160" s="614"/>
      <c r="J160" s="614"/>
      <c r="K160" s="288"/>
    </row>
    <row r="161" spans="1:11" ht="12" customHeight="1">
      <c r="A161" s="288" t="s">
        <v>519</v>
      </c>
      <c r="B161" s="288"/>
      <c r="C161" s="272" t="s">
        <v>530</v>
      </c>
      <c r="D161" s="607">
        <f>'T2 MET'!C63</f>
        <v>2436.3254990287869</v>
      </c>
      <c r="E161" s="290"/>
      <c r="F161" s="274"/>
      <c r="G161" s="274"/>
      <c r="H161" s="1121">
        <f>D161/5</f>
        <v>487.26509980575736</v>
      </c>
      <c r="I161" s="466">
        <f>H161</f>
        <v>487.26509980575736</v>
      </c>
      <c r="J161" s="465">
        <f t="shared" ref="J161:J164" si="30">D161-SUM(E161:I161)</f>
        <v>1461.7952994172722</v>
      </c>
    </row>
    <row r="162" spans="1:11" ht="12" customHeight="1">
      <c r="A162" s="288">
        <v>2022</v>
      </c>
      <c r="B162" s="288"/>
      <c r="C162" s="272" t="s">
        <v>337</v>
      </c>
      <c r="D162" s="465">
        <f>'T2 MET'!D63</f>
        <v>0</v>
      </c>
      <c r="E162" s="273"/>
      <c r="F162" s="281"/>
      <c r="G162" s="281"/>
      <c r="H162" s="1165">
        <v>0</v>
      </c>
      <c r="I162" s="506">
        <v>0</v>
      </c>
      <c r="J162" s="507">
        <f t="shared" si="30"/>
        <v>0</v>
      </c>
    </row>
    <row r="163" spans="1:11" ht="12" customHeight="1">
      <c r="A163" s="288">
        <v>2023</v>
      </c>
      <c r="B163" s="288"/>
      <c r="C163" s="272" t="s">
        <v>338</v>
      </c>
      <c r="D163" s="465">
        <f>'T2 MET'!E63</f>
        <v>0</v>
      </c>
      <c r="E163" s="273"/>
      <c r="F163" s="281"/>
      <c r="G163" s="281"/>
      <c r="H163" s="1178"/>
      <c r="I163" s="506">
        <v>0</v>
      </c>
      <c r="J163" s="507">
        <f t="shared" si="30"/>
        <v>0</v>
      </c>
    </row>
    <row r="164" spans="1:11" ht="12" customHeight="1">
      <c r="A164" s="288">
        <v>2024</v>
      </c>
      <c r="B164" s="288"/>
      <c r="C164" s="282" t="s">
        <v>339</v>
      </c>
      <c r="D164" s="468">
        <f>'T2 MET'!F63</f>
        <v>0</v>
      </c>
      <c r="E164" s="283"/>
      <c r="F164" s="284"/>
      <c r="G164" s="284"/>
      <c r="H164" s="1172"/>
      <c r="I164" s="314"/>
      <c r="J164" s="507">
        <f t="shared" si="30"/>
        <v>0</v>
      </c>
    </row>
    <row r="165" spans="1:11" ht="12" customHeight="1">
      <c r="A165" s="288" t="s">
        <v>239</v>
      </c>
      <c r="B165" s="288"/>
      <c r="C165" s="285" t="s">
        <v>340</v>
      </c>
      <c r="D165" s="473">
        <f>SUM(D160:D164)</f>
        <v>2436.3254990287869</v>
      </c>
      <c r="E165" s="474">
        <f t="shared" ref="E165:J165" si="31">SUM(E160:E164)</f>
        <v>0</v>
      </c>
      <c r="F165" s="475">
        <f t="shared" si="31"/>
        <v>0</v>
      </c>
      <c r="G165" s="475">
        <f t="shared" si="31"/>
        <v>0</v>
      </c>
      <c r="H165" s="1129">
        <f t="shared" si="31"/>
        <v>487.26509980575736</v>
      </c>
      <c r="I165" s="476">
        <f t="shared" si="31"/>
        <v>487.26509980575736</v>
      </c>
      <c r="J165" s="473">
        <f t="shared" si="31"/>
        <v>1461.7952994172722</v>
      </c>
    </row>
    <row r="166" spans="1:11" ht="3" customHeight="1">
      <c r="B166" s="288"/>
      <c r="H166" s="1094"/>
    </row>
    <row r="167" spans="1:11" ht="12" customHeight="1">
      <c r="A167" s="288" t="s">
        <v>518</v>
      </c>
      <c r="B167" s="288"/>
      <c r="C167" s="614"/>
      <c r="D167" s="614"/>
      <c r="E167" s="614"/>
      <c r="F167" s="614"/>
      <c r="G167" s="614"/>
      <c r="H167" s="1119"/>
      <c r="I167" s="614"/>
      <c r="J167" s="614"/>
      <c r="K167" s="288"/>
    </row>
    <row r="168" spans="1:11" ht="12" customHeight="1">
      <c r="A168" s="288" t="s">
        <v>519</v>
      </c>
      <c r="B168" s="288"/>
      <c r="C168" s="272" t="s">
        <v>529</v>
      </c>
      <c r="D168" s="515"/>
      <c r="E168" s="290"/>
      <c r="F168" s="274"/>
      <c r="G168" s="274"/>
      <c r="H168" s="1170"/>
      <c r="I168" s="299"/>
      <c r="J168" s="276"/>
    </row>
    <row r="169" spans="1:11" ht="12" customHeight="1">
      <c r="A169" s="288">
        <v>2022</v>
      </c>
      <c r="B169" s="288"/>
      <c r="C169" s="272" t="s">
        <v>354</v>
      </c>
      <c r="D169" s="515"/>
      <c r="E169" s="290"/>
      <c r="F169" s="274"/>
      <c r="G169" s="274"/>
      <c r="H169" s="1170"/>
      <c r="I169" s="274"/>
      <c r="J169" s="276"/>
    </row>
    <row r="170" spans="1:11" ht="12" customHeight="1">
      <c r="A170" s="288">
        <v>2023</v>
      </c>
      <c r="B170" s="288"/>
      <c r="C170" s="272" t="s">
        <v>355</v>
      </c>
      <c r="D170" s="515"/>
      <c r="E170" s="290"/>
      <c r="F170" s="274"/>
      <c r="G170" s="274"/>
      <c r="H170" s="1170"/>
      <c r="I170" s="274"/>
      <c r="J170" s="276"/>
    </row>
    <row r="171" spans="1:11" ht="12" customHeight="1">
      <c r="A171" s="288">
        <v>2024</v>
      </c>
      <c r="B171" s="288"/>
      <c r="C171" s="282" t="s">
        <v>356</v>
      </c>
      <c r="D171" s="516"/>
      <c r="E171" s="291"/>
      <c r="F171" s="292"/>
      <c r="G171" s="292"/>
      <c r="H171" s="1175"/>
      <c r="I171" s="292"/>
      <c r="J171" s="294"/>
    </row>
    <row r="172" spans="1:11" ht="12" customHeight="1">
      <c r="A172" s="288" t="s">
        <v>239</v>
      </c>
      <c r="B172" s="288"/>
      <c r="C172" s="285" t="s">
        <v>357</v>
      </c>
      <c r="D172" s="309"/>
      <c r="E172" s="304"/>
      <c r="F172" s="305"/>
      <c r="G172" s="305"/>
      <c r="H172" s="1176"/>
      <c r="I172" s="310"/>
      <c r="J172" s="309"/>
    </row>
    <row r="173" spans="1:11" ht="4.3499999999999996" customHeight="1">
      <c r="B173" s="288"/>
      <c r="C173" s="295"/>
      <c r="D173" s="295"/>
      <c r="E173" s="295"/>
      <c r="F173" s="296"/>
      <c r="G173" s="295"/>
      <c r="H173" s="1166"/>
      <c r="I173" s="295"/>
      <c r="J173" s="295"/>
    </row>
    <row r="174" spans="1:11" ht="3" customHeight="1">
      <c r="B174" s="288"/>
      <c r="H174" s="1094"/>
    </row>
    <row r="175" spans="1:11" ht="12" customHeight="1">
      <c r="B175" s="288"/>
      <c r="C175" s="285" t="s">
        <v>341</v>
      </c>
      <c r="D175" s="473">
        <f>D17+D28+D35+D42+D49+D56+D63+D70+D75+D86+D97+D114+D125+D136+D147+D158+D165+D172</f>
        <v>1855.5511039196722</v>
      </c>
      <c r="E175" s="474">
        <f t="shared" ref="E175:J175" si="32">E17+E28+E35+E42+E49+E56+E63+E70+E75+E86+E97+E114+E125+E136+E147+E158+E165+E172</f>
        <v>-350.02213039959264</v>
      </c>
      <c r="F175" s="475">
        <f t="shared" si="32"/>
        <v>-450.86036673235105</v>
      </c>
      <c r="G175" s="475">
        <f t="shared" si="32"/>
        <v>-396.5840843531044</v>
      </c>
      <c r="H175" s="1129">
        <f t="shared" si="32"/>
        <v>200.66967119010718</v>
      </c>
      <c r="I175" s="476">
        <f t="shared" si="32"/>
        <v>1369.171114797341</v>
      </c>
      <c r="J175" s="473">
        <f t="shared" si="32"/>
        <v>1483.1768994172721</v>
      </c>
    </row>
    <row r="176" spans="1:11" ht="3" customHeight="1">
      <c r="B176" s="288"/>
    </row>
    <row r="177" spans="2:11" ht="12" customHeight="1">
      <c r="B177" s="288"/>
      <c r="C177" s="49" t="s">
        <v>342</v>
      </c>
      <c r="E177" s="286"/>
      <c r="F177" s="286"/>
      <c r="G177" s="286"/>
      <c r="H177" s="286"/>
      <c r="I177" s="286"/>
      <c r="J177" s="286"/>
      <c r="K177" s="286"/>
    </row>
    <row r="178" spans="2:11" ht="12" customHeight="1">
      <c r="B178" s="288"/>
      <c r="C178" s="49" t="s">
        <v>343</v>
      </c>
      <c r="D178" s="64"/>
      <c r="E178" s="297"/>
      <c r="F178" s="297"/>
      <c r="G178" s="297"/>
      <c r="H178" s="297"/>
      <c r="I178" s="297"/>
      <c r="J178" s="297"/>
      <c r="K178" s="297"/>
    </row>
    <row r="179" spans="2:11">
      <c r="B179" s="288"/>
      <c r="C179" s="611" t="s">
        <v>579</v>
      </c>
    </row>
    <row r="181" spans="2:11">
      <c r="E181" s="286"/>
      <c r="F181" s="286"/>
      <c r="G181" s="286"/>
      <c r="H181" s="286"/>
      <c r="I181" s="286"/>
    </row>
    <row r="182" spans="2:11">
      <c r="F182" s="257"/>
    </row>
    <row r="183" spans="2:11">
      <c r="C183" s="257" t="s">
        <v>624</v>
      </c>
      <c r="D183" s="473">
        <f>D11+D22+D75+D80+D91+D102+D108+D119+D130+D141+D152</f>
        <v>-1564.2669383013272</v>
      </c>
      <c r="E183" s="473">
        <f t="shared" ref="E183:J183" si="33">E11+E22+E75+E80+E91+E102+E108+E119+E130+E141+E152</f>
        <v>-350.02213039959264</v>
      </c>
      <c r="F183" s="473">
        <f t="shared" si="33"/>
        <v>-450.86036673235105</v>
      </c>
      <c r="G183" s="473">
        <f t="shared" si="33"/>
        <v>-396.5840843531044</v>
      </c>
      <c r="H183" s="473">
        <f t="shared" si="33"/>
        <v>-235.43165707113408</v>
      </c>
      <c r="I183" s="473">
        <f t="shared" si="33"/>
        <v>-131.36869974514502</v>
      </c>
      <c r="J183" s="473">
        <f t="shared" si="33"/>
        <v>0</v>
      </c>
    </row>
    <row r="184" spans="2:11">
      <c r="C184" s="257" t="s">
        <v>625</v>
      </c>
      <c r="D184" s="473">
        <f>D17-D11+D28-D22+D35+D42+D49+D56+D63+D70+D86-D80+D97-D91+D114-D108-D102+D125-D119+D136-D130+D147-D141+D158-D152+D165+D172</f>
        <v>3419.8180422209994</v>
      </c>
      <c r="E184" s="473">
        <f t="shared" ref="E184:J184" si="34">E17-E11+E28-E22+E35+E42+E49+E56+E63+E70+E86-E80+E97-E91+E114-E108-E102+E125-E119+E136-E130+E147-E141+E158-E152+E165+E172</f>
        <v>0</v>
      </c>
      <c r="F184" s="473">
        <f t="shared" si="34"/>
        <v>0</v>
      </c>
      <c r="G184" s="473">
        <f t="shared" si="34"/>
        <v>0</v>
      </c>
      <c r="H184" s="473">
        <f t="shared" si="34"/>
        <v>436.10132826124129</v>
      </c>
      <c r="I184" s="473">
        <f t="shared" si="34"/>
        <v>1500.5398145424861</v>
      </c>
      <c r="J184" s="473">
        <f t="shared" si="34"/>
        <v>1483.1768994172721</v>
      </c>
    </row>
    <row r="185" spans="2:11">
      <c r="C185" s="257" t="s">
        <v>341</v>
      </c>
      <c r="D185" s="473">
        <f>SUM(D183:D184)</f>
        <v>1855.5511039196722</v>
      </c>
      <c r="E185" s="473">
        <f t="shared" ref="E185:J185" si="35">SUM(E183:E184)</f>
        <v>-350.02213039959264</v>
      </c>
      <c r="F185" s="473">
        <f t="shared" si="35"/>
        <v>-450.86036673235105</v>
      </c>
      <c r="G185" s="473">
        <f t="shared" si="35"/>
        <v>-396.5840843531044</v>
      </c>
      <c r="H185" s="473">
        <f t="shared" si="35"/>
        <v>200.66967119010721</v>
      </c>
      <c r="I185" s="473">
        <f t="shared" si="35"/>
        <v>1369.171114797341</v>
      </c>
      <c r="J185" s="473">
        <f t="shared" si="35"/>
        <v>1483.1768994172721</v>
      </c>
    </row>
  </sheetData>
  <autoFilter ref="A8:J172" xr:uid="{00000000-0009-0000-0000-00000B000000}"/>
  <mergeCells count="1">
    <mergeCell ref="C1:J1"/>
  </mergeCells>
  <pageMargins left="0.7" right="0.7" top="0.75" bottom="0.75" header="0.3" footer="0.3"/>
  <pageSetup paperSize="9" scale="72"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S185"/>
  <sheetViews>
    <sheetView topLeftCell="A133" zoomScaleNormal="100" workbookViewId="0">
      <selection activeCell="I161" sqref="I161:I163"/>
    </sheetView>
  </sheetViews>
  <sheetFormatPr defaultColWidth="12.5703125" defaultRowHeight="15"/>
  <cols>
    <col min="1" max="1" width="9.85546875" style="288" customWidth="1"/>
    <col min="2" max="2" width="2.140625" style="257" customWidth="1"/>
    <col min="3" max="3" width="52.5703125" style="257" customWidth="1"/>
    <col min="4" max="4" width="7.85546875" style="257" customWidth="1"/>
    <col min="5" max="5" width="10" style="257" customWidth="1"/>
    <col min="6" max="6" width="10" style="87" customWidth="1"/>
    <col min="7" max="9" width="10" style="257" customWidth="1"/>
    <col min="10" max="10" width="10.85546875" style="257" customWidth="1"/>
    <col min="11" max="11" width="3.42578125" style="257" customWidth="1"/>
    <col min="12" max="12" width="16.42578125" style="257" customWidth="1"/>
    <col min="13" max="20" width="7.85546875" style="257" customWidth="1"/>
    <col min="21" max="16384" width="12.5703125" style="257"/>
  </cols>
  <sheetData>
    <row r="1" spans="1:19" ht="12" customHeight="1">
      <c r="C1" s="1298" t="s">
        <v>227</v>
      </c>
      <c r="D1" s="1298"/>
      <c r="E1" s="1298"/>
      <c r="F1" s="1298"/>
      <c r="G1" s="1298"/>
      <c r="H1" s="1297"/>
      <c r="I1" s="1298"/>
      <c r="J1" s="1298"/>
      <c r="K1" s="258"/>
      <c r="L1" s="258"/>
      <c r="M1" s="258"/>
      <c r="N1" s="258"/>
      <c r="O1" s="258"/>
      <c r="P1" s="258"/>
      <c r="Q1" s="258"/>
      <c r="R1" s="258"/>
      <c r="S1" s="258"/>
    </row>
    <row r="2" spans="1:19" ht="12" customHeight="1">
      <c r="C2" s="259"/>
      <c r="D2" s="259"/>
      <c r="E2" s="259"/>
      <c r="G2" s="259"/>
      <c r="H2" s="1095"/>
      <c r="I2" s="259"/>
      <c r="J2" s="259"/>
      <c r="K2" s="259"/>
    </row>
    <row r="3" spans="1:19" ht="12" customHeight="1">
      <c r="C3" s="356" t="str">
        <f>'T2 NSA'!A3</f>
        <v>Finland</v>
      </c>
      <c r="D3" s="259"/>
      <c r="E3" s="259"/>
      <c r="G3" s="259"/>
      <c r="H3" s="1095"/>
      <c r="I3" s="259"/>
      <c r="J3" s="259"/>
      <c r="K3" s="259"/>
    </row>
    <row r="4" spans="1:19" ht="12" customHeight="1">
      <c r="C4" s="98" t="str">
        <f>'T2 NSA'!A4</f>
        <v>Currency: Euro</v>
      </c>
      <c r="D4" s="259"/>
      <c r="E4" s="259"/>
      <c r="G4" s="259"/>
      <c r="H4" s="1095"/>
      <c r="I4" s="259"/>
      <c r="J4" s="259"/>
      <c r="K4" s="259"/>
    </row>
    <row r="5" spans="1:19" ht="12" customHeight="1">
      <c r="C5" s="88" t="str">
        <f>'T2 NSA'!A5</f>
        <v>NSA</v>
      </c>
      <c r="D5" s="259"/>
      <c r="E5" s="260"/>
      <c r="G5" s="260"/>
      <c r="H5" s="1095"/>
      <c r="I5" s="259"/>
      <c r="J5" s="259"/>
      <c r="K5" s="259"/>
    </row>
    <row r="6" spans="1:19" ht="12" customHeight="1">
      <c r="C6" s="260"/>
      <c r="D6" s="260"/>
      <c r="E6" s="260"/>
      <c r="F6" s="260"/>
      <c r="G6" s="260"/>
      <c r="H6" s="1097"/>
      <c r="I6" s="260"/>
      <c r="J6" s="260"/>
      <c r="K6" s="260"/>
    </row>
    <row r="7" spans="1:19" ht="12" customHeight="1">
      <c r="A7" s="288" t="s">
        <v>228</v>
      </c>
      <c r="B7" s="288"/>
      <c r="C7" s="261" t="s">
        <v>229</v>
      </c>
      <c r="D7" s="262" t="s">
        <v>230</v>
      </c>
      <c r="E7" s="263">
        <v>2020</v>
      </c>
      <c r="F7" s="264">
        <v>2021</v>
      </c>
      <c r="G7" s="264">
        <v>2022</v>
      </c>
      <c r="H7" s="1101">
        <v>2023</v>
      </c>
      <c r="I7" s="265">
        <v>2024</v>
      </c>
      <c r="J7" s="261" t="s">
        <v>231</v>
      </c>
      <c r="K7" s="259"/>
    </row>
    <row r="8" spans="1:19" ht="11.45" customHeight="1">
      <c r="B8" s="288"/>
      <c r="C8" s="266"/>
      <c r="D8" s="444"/>
      <c r="E8" s="444"/>
      <c r="F8" s="444"/>
      <c r="G8" s="444"/>
      <c r="H8" s="1103"/>
      <c r="I8" s="444"/>
      <c r="J8" s="444"/>
      <c r="K8" s="259"/>
    </row>
    <row r="9" spans="1:19" ht="12" customHeight="1">
      <c r="A9" s="288">
        <v>2018</v>
      </c>
      <c r="B9" s="288"/>
      <c r="C9" s="267" t="s">
        <v>232</v>
      </c>
      <c r="D9" s="482">
        <v>-241.83365192205201</v>
      </c>
      <c r="E9" s="446">
        <f>D9</f>
        <v>-241.83365192205201</v>
      </c>
      <c r="F9" s="447"/>
      <c r="G9" s="448"/>
      <c r="H9" s="1108"/>
      <c r="I9" s="520"/>
      <c r="J9" s="450"/>
    </row>
    <row r="10" spans="1:19" ht="12" customHeight="1">
      <c r="A10" s="288">
        <v>2019</v>
      </c>
      <c r="B10" s="288"/>
      <c r="C10" s="272" t="s">
        <v>233</v>
      </c>
      <c r="D10" s="465">
        <v>-289.31671168757856</v>
      </c>
      <c r="E10" s="451"/>
      <c r="F10" s="452">
        <f>D10</f>
        <v>-289.31671168757856</v>
      </c>
      <c r="G10" s="453"/>
      <c r="H10" s="1113"/>
      <c r="I10" s="454"/>
      <c r="J10" s="455"/>
    </row>
    <row r="11" spans="1:19" ht="12" customHeight="1">
      <c r="A11" s="288" t="s">
        <v>234</v>
      </c>
      <c r="B11" s="288"/>
      <c r="C11" s="277" t="s">
        <v>235</v>
      </c>
      <c r="D11" s="456">
        <f>SUM(D9:D10)</f>
        <v>-531.15036360963063</v>
      </c>
      <c r="E11" s="456">
        <f t="shared" ref="E11:F11" si="0">SUM(E9:E10)</f>
        <v>-241.83365192205201</v>
      </c>
      <c r="F11" s="456">
        <f t="shared" si="0"/>
        <v>-289.31671168757856</v>
      </c>
      <c r="G11" s="461"/>
      <c r="H11" s="1160"/>
      <c r="I11" s="521"/>
      <c r="J11" s="521"/>
    </row>
    <row r="12" spans="1:19" ht="12" customHeight="1">
      <c r="A12" s="288" t="s">
        <v>518</v>
      </c>
      <c r="B12" s="288"/>
      <c r="C12" s="614"/>
      <c r="D12" s="614"/>
      <c r="E12" s="614"/>
      <c r="F12" s="614"/>
      <c r="G12" s="614"/>
      <c r="H12" s="1119"/>
      <c r="I12" s="614"/>
      <c r="J12" s="614"/>
      <c r="K12" s="288"/>
    </row>
    <row r="13" spans="1:19" ht="12" customHeight="1">
      <c r="A13" s="288" t="s">
        <v>519</v>
      </c>
      <c r="B13" s="288"/>
      <c r="C13" s="272" t="s">
        <v>528</v>
      </c>
      <c r="D13" s="455"/>
      <c r="E13" s="498"/>
      <c r="F13" s="453"/>
      <c r="G13" s="453"/>
      <c r="H13" s="1113"/>
      <c r="I13" s="454"/>
      <c r="J13" s="455"/>
    </row>
    <row r="14" spans="1:19" ht="12" customHeight="1">
      <c r="A14" s="288">
        <v>2022</v>
      </c>
      <c r="B14" s="288"/>
      <c r="C14" s="272" t="s">
        <v>236</v>
      </c>
      <c r="D14" s="455"/>
      <c r="E14" s="498"/>
      <c r="F14" s="453"/>
      <c r="G14" s="453"/>
      <c r="H14" s="1113"/>
      <c r="I14" s="522"/>
      <c r="J14" s="455"/>
    </row>
    <row r="15" spans="1:19" ht="12" customHeight="1">
      <c r="A15" s="288">
        <v>2023</v>
      </c>
      <c r="B15" s="288"/>
      <c r="C15" s="272" t="s">
        <v>237</v>
      </c>
      <c r="D15" s="455"/>
      <c r="E15" s="498"/>
      <c r="F15" s="453"/>
      <c r="G15" s="453"/>
      <c r="H15" s="1113"/>
      <c r="I15" s="522"/>
      <c r="J15" s="455"/>
    </row>
    <row r="16" spans="1:19" ht="12" customHeight="1">
      <c r="A16" s="288">
        <v>2024</v>
      </c>
      <c r="B16" s="288"/>
      <c r="C16" s="282" t="s">
        <v>238</v>
      </c>
      <c r="D16" s="455"/>
      <c r="E16" s="502"/>
      <c r="F16" s="503"/>
      <c r="G16" s="503"/>
      <c r="H16" s="1157"/>
      <c r="I16" s="523"/>
      <c r="J16" s="504"/>
    </row>
    <row r="17" spans="1:11" ht="12" customHeight="1">
      <c r="A17" s="288" t="s">
        <v>239</v>
      </c>
      <c r="B17" s="288"/>
      <c r="C17" s="285" t="s">
        <v>240</v>
      </c>
      <c r="D17" s="473">
        <f>SUM(D11:D16)</f>
        <v>-531.15036360963063</v>
      </c>
      <c r="E17" s="474">
        <f t="shared" ref="E17:J17" si="1">SUM(E11:E16)</f>
        <v>-241.83365192205201</v>
      </c>
      <c r="F17" s="475">
        <f t="shared" si="1"/>
        <v>-289.31671168757856</v>
      </c>
      <c r="G17" s="475">
        <f t="shared" si="1"/>
        <v>0</v>
      </c>
      <c r="H17" s="1129">
        <f t="shared" si="1"/>
        <v>0</v>
      </c>
      <c r="I17" s="476">
        <f t="shared" si="1"/>
        <v>0</v>
      </c>
      <c r="J17" s="473">
        <f t="shared" si="1"/>
        <v>0</v>
      </c>
    </row>
    <row r="18" spans="1:11" ht="4.3499999999999996" customHeight="1">
      <c r="A18" s="364"/>
      <c r="B18" s="364"/>
      <c r="C18" s="301"/>
      <c r="D18" s="477"/>
      <c r="E18" s="478"/>
      <c r="F18" s="478"/>
      <c r="G18" s="478"/>
      <c r="H18" s="1133"/>
      <c r="I18" s="478"/>
      <c r="J18" s="478"/>
    </row>
    <row r="19" spans="1:11" ht="12.6" customHeight="1">
      <c r="A19" s="288">
        <v>2017</v>
      </c>
      <c r="B19" s="288"/>
      <c r="C19" s="267" t="s">
        <v>241</v>
      </c>
      <c r="D19" s="626"/>
      <c r="E19" s="497"/>
      <c r="F19" s="448"/>
      <c r="G19" s="448"/>
      <c r="H19" s="1108"/>
      <c r="I19" s="524"/>
      <c r="J19" s="450"/>
    </row>
    <row r="20" spans="1:11" ht="12" customHeight="1">
      <c r="A20" s="288">
        <v>2018</v>
      </c>
      <c r="B20" s="288"/>
      <c r="C20" s="272" t="s">
        <v>242</v>
      </c>
      <c r="D20" s="526"/>
      <c r="E20" s="498"/>
      <c r="F20" s="453"/>
      <c r="G20" s="453"/>
      <c r="H20" s="1113"/>
      <c r="I20" s="525"/>
      <c r="J20" s="455"/>
    </row>
    <row r="21" spans="1:11" ht="12" customHeight="1">
      <c r="A21" s="288">
        <v>2019</v>
      </c>
      <c r="B21" s="288"/>
      <c r="C21" s="272" t="s">
        <v>243</v>
      </c>
      <c r="D21" s="526"/>
      <c r="E21" s="498"/>
      <c r="F21" s="453"/>
      <c r="G21" s="453"/>
      <c r="H21" s="1113"/>
      <c r="I21" s="525"/>
      <c r="J21" s="455"/>
    </row>
    <row r="22" spans="1:11" s="315" customFormat="1" ht="12" customHeight="1">
      <c r="A22" s="288" t="s">
        <v>234</v>
      </c>
      <c r="B22" s="288"/>
      <c r="C22" s="277" t="s">
        <v>244</v>
      </c>
      <c r="D22" s="461"/>
      <c r="E22" s="489"/>
      <c r="F22" s="490"/>
      <c r="G22" s="490"/>
      <c r="H22" s="1143"/>
      <c r="I22" s="505"/>
      <c r="J22" s="461"/>
    </row>
    <row r="23" spans="1:11" ht="12" customHeight="1">
      <c r="A23" s="288" t="s">
        <v>518</v>
      </c>
      <c r="B23" s="288"/>
      <c r="C23" s="614"/>
      <c r="D23" s="614"/>
      <c r="E23" s="614"/>
      <c r="F23" s="614"/>
      <c r="G23" s="614"/>
      <c r="H23" s="1119"/>
      <c r="I23" s="614"/>
      <c r="J23" s="614"/>
      <c r="K23" s="288"/>
    </row>
    <row r="24" spans="1:11" ht="12" customHeight="1">
      <c r="A24" s="288" t="s">
        <v>519</v>
      </c>
      <c r="B24" s="288"/>
      <c r="C24" s="272" t="s">
        <v>520</v>
      </c>
      <c r="D24" s="455"/>
      <c r="E24" s="498"/>
      <c r="F24" s="453"/>
      <c r="G24" s="453"/>
      <c r="H24" s="1113"/>
      <c r="I24" s="454"/>
      <c r="J24" s="455"/>
    </row>
    <row r="25" spans="1:11" ht="12" customHeight="1">
      <c r="A25" s="288">
        <v>2022</v>
      </c>
      <c r="B25" s="288"/>
      <c r="C25" s="272" t="s">
        <v>245</v>
      </c>
      <c r="D25" s="455"/>
      <c r="E25" s="498"/>
      <c r="F25" s="453"/>
      <c r="G25" s="453"/>
      <c r="H25" s="1113"/>
      <c r="I25" s="522"/>
      <c r="J25" s="455"/>
    </row>
    <row r="26" spans="1:11" ht="12" customHeight="1">
      <c r="A26" s="288">
        <v>2023</v>
      </c>
      <c r="B26" s="288"/>
      <c r="C26" s="272" t="s">
        <v>246</v>
      </c>
      <c r="D26" s="455"/>
      <c r="E26" s="498"/>
      <c r="F26" s="453"/>
      <c r="G26" s="453"/>
      <c r="H26" s="1113"/>
      <c r="I26" s="522"/>
      <c r="J26" s="455"/>
    </row>
    <row r="27" spans="1:11" ht="12" customHeight="1">
      <c r="A27" s="288">
        <v>2024</v>
      </c>
      <c r="B27" s="288"/>
      <c r="C27" s="282" t="s">
        <v>247</v>
      </c>
      <c r="D27" s="455"/>
      <c r="E27" s="502"/>
      <c r="F27" s="503"/>
      <c r="G27" s="503"/>
      <c r="H27" s="1157"/>
      <c r="I27" s="523"/>
      <c r="J27" s="504"/>
    </row>
    <row r="28" spans="1:11" ht="12" customHeight="1">
      <c r="A28" s="288" t="s">
        <v>239</v>
      </c>
      <c r="B28" s="288"/>
      <c r="C28" s="285" t="s">
        <v>248</v>
      </c>
      <c r="D28" s="493"/>
      <c r="E28" s="489"/>
      <c r="F28" s="490"/>
      <c r="G28" s="490"/>
      <c r="H28" s="1143"/>
      <c r="I28" s="505"/>
      <c r="J28" s="493"/>
    </row>
    <row r="29" spans="1:11" ht="4.3499999999999996" customHeight="1">
      <c r="A29" s="364"/>
      <c r="B29" s="364"/>
      <c r="C29" s="443"/>
      <c r="D29" s="443"/>
      <c r="E29" s="514"/>
      <c r="F29" s="514"/>
      <c r="G29" s="514"/>
      <c r="H29" s="1174"/>
      <c r="I29" s="514"/>
      <c r="J29" s="514"/>
    </row>
    <row r="30" spans="1:11" ht="12" customHeight="1">
      <c r="A30" s="288" t="s">
        <v>518</v>
      </c>
      <c r="B30" s="288"/>
      <c r="C30" s="614"/>
      <c r="D30" s="614"/>
      <c r="E30" s="614"/>
      <c r="F30" s="614"/>
      <c r="G30" s="614"/>
      <c r="H30" s="1119"/>
      <c r="I30" s="614"/>
      <c r="J30" s="614"/>
      <c r="K30" s="288"/>
    </row>
    <row r="31" spans="1:11" ht="12" customHeight="1">
      <c r="A31" s="288" t="s">
        <v>519</v>
      </c>
      <c r="B31" s="288"/>
      <c r="C31" s="272" t="s">
        <v>521</v>
      </c>
      <c r="D31" s="491"/>
      <c r="E31" s="498"/>
      <c r="F31" s="453"/>
      <c r="G31" s="453"/>
      <c r="H31" s="1113"/>
      <c r="I31" s="454"/>
      <c r="J31" s="455"/>
    </row>
    <row r="32" spans="1:11" ht="12" customHeight="1">
      <c r="A32" s="288">
        <v>2022</v>
      </c>
      <c r="B32" s="288"/>
      <c r="C32" s="272" t="s">
        <v>249</v>
      </c>
      <c r="D32" s="491"/>
      <c r="E32" s="498"/>
      <c r="F32" s="453"/>
      <c r="G32" s="453"/>
      <c r="H32" s="1113"/>
      <c r="I32" s="525"/>
      <c r="J32" s="455"/>
    </row>
    <row r="33" spans="1:11" ht="12" customHeight="1">
      <c r="A33" s="288">
        <v>2023</v>
      </c>
      <c r="B33" s="288"/>
      <c r="C33" s="272" t="s">
        <v>250</v>
      </c>
      <c r="D33" s="491"/>
      <c r="E33" s="498"/>
      <c r="F33" s="453"/>
      <c r="G33" s="453"/>
      <c r="H33" s="1113"/>
      <c r="I33" s="522"/>
      <c r="J33" s="455"/>
    </row>
    <row r="34" spans="1:11" ht="12" customHeight="1">
      <c r="A34" s="288">
        <v>2024</v>
      </c>
      <c r="B34" s="288"/>
      <c r="C34" s="282" t="s">
        <v>251</v>
      </c>
      <c r="D34" s="492"/>
      <c r="E34" s="502"/>
      <c r="F34" s="503"/>
      <c r="G34" s="503"/>
      <c r="H34" s="1157"/>
      <c r="I34" s="523"/>
      <c r="J34" s="504"/>
    </row>
    <row r="35" spans="1:11" ht="12" customHeight="1">
      <c r="A35" s="288" t="s">
        <v>239</v>
      </c>
      <c r="B35" s="288"/>
      <c r="C35" s="285" t="s">
        <v>252</v>
      </c>
      <c r="D35" s="493"/>
      <c r="E35" s="489"/>
      <c r="F35" s="490"/>
      <c r="G35" s="490"/>
      <c r="H35" s="1143"/>
      <c r="I35" s="505"/>
      <c r="J35" s="493"/>
    </row>
    <row r="36" spans="1:11" ht="4.3499999999999996" customHeight="1">
      <c r="A36" s="364"/>
      <c r="B36" s="364"/>
      <c r="C36" s="443"/>
      <c r="D36" s="443"/>
      <c r="E36" s="514"/>
      <c r="F36" s="514"/>
      <c r="G36" s="514"/>
      <c r="H36" s="1174"/>
      <c r="I36" s="514"/>
      <c r="J36" s="514"/>
    </row>
    <row r="37" spans="1:11" ht="12" customHeight="1">
      <c r="A37" s="288" t="s">
        <v>518</v>
      </c>
      <c r="B37" s="288"/>
      <c r="C37" s="614"/>
      <c r="D37" s="614"/>
      <c r="E37" s="614"/>
      <c r="F37" s="614"/>
      <c r="G37" s="614"/>
      <c r="H37" s="1119"/>
      <c r="I37" s="614"/>
      <c r="J37" s="614"/>
      <c r="K37" s="288"/>
    </row>
    <row r="38" spans="1:11" ht="12" customHeight="1">
      <c r="A38" s="288" t="s">
        <v>519</v>
      </c>
      <c r="B38" s="288"/>
      <c r="C38" s="267" t="s">
        <v>522</v>
      </c>
      <c r="D38" s="482">
        <f>'T2 NSA'!C23</f>
        <v>0</v>
      </c>
      <c r="E38" s="462"/>
      <c r="F38" s="447"/>
      <c r="G38" s="448"/>
      <c r="H38" s="1135">
        <f>D38</f>
        <v>0</v>
      </c>
      <c r="I38" s="449"/>
      <c r="J38" s="450"/>
    </row>
    <row r="39" spans="1:11" ht="12" customHeight="1">
      <c r="A39" s="288">
        <v>2022</v>
      </c>
      <c r="B39" s="288"/>
      <c r="C39" s="272" t="s">
        <v>253</v>
      </c>
      <c r="D39" s="465">
        <f>'T2 NSA'!D23</f>
        <v>0</v>
      </c>
      <c r="E39" s="451"/>
      <c r="F39" s="463"/>
      <c r="G39" s="453"/>
      <c r="H39" s="1113"/>
      <c r="I39" s="466">
        <f>D39</f>
        <v>0</v>
      </c>
      <c r="J39" s="455"/>
    </row>
    <row r="40" spans="1:11" ht="12" customHeight="1">
      <c r="A40" s="288">
        <v>2023</v>
      </c>
      <c r="B40" s="288"/>
      <c r="C40" s="272" t="s">
        <v>254</v>
      </c>
      <c r="D40" s="465">
        <f>'T2 NSA'!E23</f>
        <v>0</v>
      </c>
      <c r="E40" s="451"/>
      <c r="F40" s="463"/>
      <c r="G40" s="453"/>
      <c r="H40" s="1113"/>
      <c r="I40" s="522"/>
      <c r="J40" s="465">
        <f>D40</f>
        <v>0</v>
      </c>
    </row>
    <row r="41" spans="1:11" ht="12" customHeight="1">
      <c r="A41" s="288">
        <v>2024</v>
      </c>
      <c r="B41" s="288"/>
      <c r="C41" s="612" t="s">
        <v>255</v>
      </c>
      <c r="D41" s="613">
        <f>'T2 NSA'!F23</f>
        <v>0</v>
      </c>
      <c r="E41" s="469"/>
      <c r="F41" s="470"/>
      <c r="G41" s="470"/>
      <c r="H41" s="1125"/>
      <c r="I41" s="527"/>
      <c r="J41" s="613">
        <f>D41</f>
        <v>0</v>
      </c>
    </row>
    <row r="42" spans="1:11" ht="12" customHeight="1">
      <c r="A42" s="288" t="s">
        <v>239</v>
      </c>
      <c r="B42" s="288"/>
      <c r="C42" s="285" t="s">
        <v>256</v>
      </c>
      <c r="D42" s="473">
        <f>SUM(D37:D41)</f>
        <v>0</v>
      </c>
      <c r="E42" s="489"/>
      <c r="F42" s="490"/>
      <c r="G42" s="490"/>
      <c r="H42" s="1129">
        <f t="shared" ref="H42:J42" si="2">SUM(H37:H41)</f>
        <v>0</v>
      </c>
      <c r="I42" s="476">
        <f t="shared" si="2"/>
        <v>0</v>
      </c>
      <c r="J42" s="473">
        <f t="shared" si="2"/>
        <v>0</v>
      </c>
    </row>
    <row r="43" spans="1:11" ht="5.0999999999999996" customHeight="1">
      <c r="A43" s="364"/>
      <c r="B43" s="364"/>
      <c r="C43" s="443"/>
      <c r="D43" s="443"/>
      <c r="E43" s="514"/>
      <c r="F43" s="514"/>
      <c r="G43" s="514"/>
      <c r="H43" s="1174"/>
      <c r="I43" s="514"/>
      <c r="J43" s="514"/>
    </row>
    <row r="44" spans="1:11" ht="12" customHeight="1">
      <c r="A44" s="288" t="s">
        <v>518</v>
      </c>
      <c r="B44" s="288"/>
      <c r="C44" s="614"/>
      <c r="D44" s="614"/>
      <c r="E44" s="614"/>
      <c r="F44" s="614"/>
      <c r="G44" s="614"/>
      <c r="H44" s="1119"/>
      <c r="I44" s="614"/>
      <c r="J44" s="614"/>
      <c r="K44" s="288"/>
    </row>
    <row r="45" spans="1:11" ht="12" customHeight="1">
      <c r="A45" s="288" t="s">
        <v>519</v>
      </c>
      <c r="B45" s="288"/>
      <c r="C45" s="272" t="s">
        <v>523</v>
      </c>
      <c r="D45" s="465">
        <f>'T2 NSA'!C24</f>
        <v>-364.42299999999977</v>
      </c>
      <c r="E45" s="451"/>
      <c r="F45" s="463"/>
      <c r="G45" s="453"/>
      <c r="H45" s="1121">
        <f>D45</f>
        <v>-364.42299999999977</v>
      </c>
      <c r="I45" s="454"/>
      <c r="J45" s="455"/>
    </row>
    <row r="46" spans="1:11" ht="12" customHeight="1">
      <c r="A46" s="288">
        <v>2022</v>
      </c>
      <c r="B46" s="288"/>
      <c r="C46" s="272" t="s">
        <v>257</v>
      </c>
      <c r="D46" s="465">
        <f>'T2 NSA'!D24</f>
        <v>-58.494999999999891</v>
      </c>
      <c r="E46" s="451"/>
      <c r="F46" s="463"/>
      <c r="G46" s="453"/>
      <c r="H46" s="1113"/>
      <c r="I46" s="466">
        <f>D46</f>
        <v>-58.494999999999891</v>
      </c>
      <c r="J46" s="455"/>
    </row>
    <row r="47" spans="1:11" ht="12" customHeight="1">
      <c r="A47" s="288">
        <v>2023</v>
      </c>
      <c r="B47" s="288"/>
      <c r="C47" s="272" t="s">
        <v>258</v>
      </c>
      <c r="D47" s="465">
        <f>'T2 NSA'!E24</f>
        <v>0</v>
      </c>
      <c r="E47" s="451"/>
      <c r="F47" s="463"/>
      <c r="G47" s="453"/>
      <c r="H47" s="1113"/>
      <c r="I47" s="522"/>
      <c r="J47" s="465">
        <f>D47</f>
        <v>0</v>
      </c>
    </row>
    <row r="48" spans="1:11" ht="12" customHeight="1">
      <c r="A48" s="288">
        <v>2024</v>
      </c>
      <c r="B48" s="288"/>
      <c r="C48" s="282" t="s">
        <v>259</v>
      </c>
      <c r="D48" s="468">
        <f>'T2 NSA'!F24</f>
        <v>0</v>
      </c>
      <c r="E48" s="469"/>
      <c r="F48" s="470"/>
      <c r="G48" s="470"/>
      <c r="H48" s="1125"/>
      <c r="I48" s="527"/>
      <c r="J48" s="468">
        <f>D48</f>
        <v>0</v>
      </c>
    </row>
    <row r="49" spans="1:11" ht="12" customHeight="1">
      <c r="A49" s="288" t="s">
        <v>239</v>
      </c>
      <c r="B49" s="288"/>
      <c r="C49" s="285" t="s">
        <v>260</v>
      </c>
      <c r="D49" s="473">
        <f t="shared" ref="D49:J49" si="3">SUM(D44:D48)</f>
        <v>-422.91799999999967</v>
      </c>
      <c r="E49" s="489"/>
      <c r="F49" s="490"/>
      <c r="G49" s="490"/>
      <c r="H49" s="1129">
        <f t="shared" si="3"/>
        <v>-364.42299999999977</v>
      </c>
      <c r="I49" s="476">
        <f t="shared" si="3"/>
        <v>-58.494999999999891</v>
      </c>
      <c r="J49" s="473">
        <f t="shared" si="3"/>
        <v>0</v>
      </c>
    </row>
    <row r="50" spans="1:11" ht="5.0999999999999996" customHeight="1">
      <c r="A50" s="364"/>
      <c r="B50" s="364"/>
      <c r="C50" s="443"/>
      <c r="D50" s="443"/>
      <c r="E50" s="514"/>
      <c r="F50" s="514"/>
      <c r="G50" s="514"/>
      <c r="H50" s="1174"/>
      <c r="I50" s="514"/>
      <c r="J50" s="514"/>
    </row>
    <row r="51" spans="1:11" ht="12" customHeight="1">
      <c r="A51" s="288" t="s">
        <v>518</v>
      </c>
      <c r="B51" s="288"/>
      <c r="C51" s="614"/>
      <c r="D51" s="614"/>
      <c r="E51" s="614"/>
      <c r="F51" s="614"/>
      <c r="G51" s="614"/>
      <c r="H51" s="1119"/>
      <c r="I51" s="614"/>
      <c r="J51" s="614"/>
      <c r="K51" s="288"/>
    </row>
    <row r="52" spans="1:11" ht="12" customHeight="1">
      <c r="A52" s="288" t="s">
        <v>519</v>
      </c>
      <c r="B52" s="288"/>
      <c r="C52" s="272" t="s">
        <v>524</v>
      </c>
      <c r="D52" s="491"/>
      <c r="E52" s="498"/>
      <c r="F52" s="453"/>
      <c r="G52" s="453"/>
      <c r="H52" s="1113"/>
      <c r="I52" s="454"/>
      <c r="J52" s="455"/>
    </row>
    <row r="53" spans="1:11" ht="12" customHeight="1">
      <c r="A53" s="288">
        <v>2022</v>
      </c>
      <c r="B53" s="288"/>
      <c r="C53" s="272" t="s">
        <v>261</v>
      </c>
      <c r="D53" s="491"/>
      <c r="E53" s="498"/>
      <c r="F53" s="453"/>
      <c r="G53" s="453"/>
      <c r="H53" s="1113"/>
      <c r="I53" s="525"/>
      <c r="J53" s="455"/>
    </row>
    <row r="54" spans="1:11" ht="12" customHeight="1">
      <c r="A54" s="288">
        <v>2023</v>
      </c>
      <c r="B54" s="288"/>
      <c r="C54" s="272" t="s">
        <v>262</v>
      </c>
      <c r="D54" s="491"/>
      <c r="E54" s="498"/>
      <c r="F54" s="453"/>
      <c r="G54" s="453"/>
      <c r="H54" s="1113"/>
      <c r="I54" s="522"/>
      <c r="J54" s="455"/>
    </row>
    <row r="55" spans="1:11" ht="12" customHeight="1">
      <c r="A55" s="288">
        <v>2024</v>
      </c>
      <c r="B55" s="288"/>
      <c r="C55" s="282" t="s">
        <v>263</v>
      </c>
      <c r="D55" s="492"/>
      <c r="E55" s="502"/>
      <c r="F55" s="503"/>
      <c r="G55" s="503"/>
      <c r="H55" s="1157"/>
      <c r="I55" s="523"/>
      <c r="J55" s="504"/>
    </row>
    <row r="56" spans="1:11" ht="12" customHeight="1">
      <c r="A56" s="288" t="s">
        <v>239</v>
      </c>
      <c r="B56" s="288"/>
      <c r="C56" s="285" t="s">
        <v>264</v>
      </c>
      <c r="D56" s="493"/>
      <c r="E56" s="489"/>
      <c r="F56" s="490"/>
      <c r="G56" s="490"/>
      <c r="H56" s="1143"/>
      <c r="I56" s="505"/>
      <c r="J56" s="493"/>
    </row>
    <row r="57" spans="1:11" ht="3.6" customHeight="1">
      <c r="A57" s="364"/>
      <c r="B57" s="364"/>
      <c r="C57" s="443"/>
      <c r="D57" s="443"/>
      <c r="E57" s="514"/>
      <c r="F57" s="514"/>
      <c r="G57" s="514"/>
      <c r="H57" s="1174"/>
      <c r="I57" s="514"/>
      <c r="J57" s="514"/>
    </row>
    <row r="58" spans="1:11" ht="12" customHeight="1">
      <c r="A58" s="288" t="s">
        <v>518</v>
      </c>
      <c r="B58" s="288"/>
      <c r="C58" s="614"/>
      <c r="D58" s="614"/>
      <c r="E58" s="614"/>
      <c r="F58" s="614"/>
      <c r="G58" s="614"/>
      <c r="H58" s="1119"/>
      <c r="I58" s="614"/>
      <c r="J58" s="614"/>
      <c r="K58" s="288"/>
    </row>
    <row r="59" spans="1:11" ht="12" customHeight="1">
      <c r="A59" s="288" t="s">
        <v>519</v>
      </c>
      <c r="B59" s="288"/>
      <c r="C59" s="272" t="s">
        <v>525</v>
      </c>
      <c r="D59" s="491"/>
      <c r="E59" s="498"/>
      <c r="F59" s="453"/>
      <c r="G59" s="453"/>
      <c r="H59" s="1113"/>
      <c r="I59" s="454"/>
      <c r="J59" s="455"/>
    </row>
    <row r="60" spans="1:11" ht="12" customHeight="1">
      <c r="A60" s="288">
        <v>2022</v>
      </c>
      <c r="B60" s="288"/>
      <c r="C60" s="272" t="s">
        <v>265</v>
      </c>
      <c r="D60" s="491"/>
      <c r="E60" s="498"/>
      <c r="F60" s="453"/>
      <c r="G60" s="453"/>
      <c r="H60" s="1113"/>
      <c r="I60" s="525"/>
      <c r="J60" s="455"/>
    </row>
    <row r="61" spans="1:11" ht="12" customHeight="1">
      <c r="A61" s="288">
        <v>2023</v>
      </c>
      <c r="B61" s="288"/>
      <c r="C61" s="272" t="s">
        <v>266</v>
      </c>
      <c r="D61" s="491"/>
      <c r="E61" s="498"/>
      <c r="F61" s="453"/>
      <c r="G61" s="453"/>
      <c r="H61" s="1113"/>
      <c r="I61" s="522"/>
      <c r="J61" s="455"/>
    </row>
    <row r="62" spans="1:11" ht="12" customHeight="1">
      <c r="A62" s="288">
        <v>2024</v>
      </c>
      <c r="B62" s="288"/>
      <c r="C62" s="282" t="s">
        <v>267</v>
      </c>
      <c r="D62" s="492"/>
      <c r="E62" s="502"/>
      <c r="F62" s="503"/>
      <c r="G62" s="503"/>
      <c r="H62" s="1157"/>
      <c r="I62" s="523"/>
      <c r="J62" s="504"/>
    </row>
    <row r="63" spans="1:11" ht="12" customHeight="1">
      <c r="A63" s="288" t="s">
        <v>239</v>
      </c>
      <c r="B63" s="288"/>
      <c r="C63" s="285" t="s">
        <v>268</v>
      </c>
      <c r="D63" s="493"/>
      <c r="E63" s="489"/>
      <c r="F63" s="490"/>
      <c r="G63" s="490"/>
      <c r="H63" s="1143"/>
      <c r="I63" s="505"/>
      <c r="J63" s="493"/>
    </row>
    <row r="64" spans="1:11" ht="3.6" customHeight="1">
      <c r="A64" s="364"/>
      <c r="B64" s="364"/>
      <c r="C64" s="443"/>
      <c r="D64" s="443"/>
      <c r="E64" s="514"/>
      <c r="F64" s="514"/>
      <c r="G64" s="514"/>
      <c r="H64" s="1174"/>
      <c r="I64" s="514"/>
      <c r="J64" s="514"/>
    </row>
    <row r="65" spans="1:11" ht="12" customHeight="1">
      <c r="A65" s="288" t="s">
        <v>518</v>
      </c>
      <c r="B65" s="288"/>
      <c r="C65" s="614"/>
      <c r="D65" s="614"/>
      <c r="E65" s="614"/>
      <c r="F65" s="614"/>
      <c r="G65" s="614"/>
      <c r="H65" s="1119"/>
      <c r="I65" s="614"/>
      <c r="J65" s="614"/>
      <c r="K65" s="288"/>
    </row>
    <row r="66" spans="1:11" ht="12" customHeight="1">
      <c r="A66" s="288" t="s">
        <v>139</v>
      </c>
      <c r="B66" s="288"/>
      <c r="C66" s="272" t="s">
        <v>526</v>
      </c>
      <c r="D66" s="491"/>
      <c r="E66" s="498"/>
      <c r="F66" s="453"/>
      <c r="G66" s="453"/>
      <c r="H66" s="1113"/>
      <c r="I66" s="454"/>
      <c r="J66" s="455"/>
    </row>
    <row r="67" spans="1:11" ht="12" customHeight="1">
      <c r="A67" s="288">
        <v>2022</v>
      </c>
      <c r="B67" s="288"/>
      <c r="C67" s="272" t="s">
        <v>269</v>
      </c>
      <c r="D67" s="491"/>
      <c r="E67" s="498"/>
      <c r="F67" s="453"/>
      <c r="G67" s="453"/>
      <c r="H67" s="1113"/>
      <c r="I67" s="525"/>
      <c r="J67" s="455"/>
    </row>
    <row r="68" spans="1:11" ht="12" customHeight="1">
      <c r="A68" s="288" t="s">
        <v>140</v>
      </c>
      <c r="B68" s="288"/>
      <c r="C68" s="272" t="s">
        <v>270</v>
      </c>
      <c r="D68" s="491"/>
      <c r="E68" s="498"/>
      <c r="F68" s="453"/>
      <c r="G68" s="453"/>
      <c r="H68" s="1113"/>
      <c r="I68" s="522"/>
      <c r="J68" s="455"/>
    </row>
    <row r="69" spans="1:11" ht="12" customHeight="1">
      <c r="A69" s="288">
        <v>2024</v>
      </c>
      <c r="B69" s="288"/>
      <c r="C69" s="282" t="s">
        <v>271</v>
      </c>
      <c r="D69" s="492"/>
      <c r="E69" s="502"/>
      <c r="F69" s="503"/>
      <c r="G69" s="503"/>
      <c r="H69" s="1157"/>
      <c r="I69" s="523"/>
      <c r="J69" s="504"/>
    </row>
    <row r="70" spans="1:11" ht="12" customHeight="1">
      <c r="A70" s="288" t="s">
        <v>141</v>
      </c>
      <c r="B70" s="288"/>
      <c r="C70" s="285" t="s">
        <v>272</v>
      </c>
      <c r="D70" s="493"/>
      <c r="E70" s="489"/>
      <c r="F70" s="490"/>
      <c r="G70" s="490"/>
      <c r="H70" s="1143"/>
      <c r="I70" s="505"/>
      <c r="J70" s="493"/>
    </row>
    <row r="71" spans="1:11" ht="3.6" customHeight="1">
      <c r="A71" s="364"/>
      <c r="B71" s="364"/>
      <c r="C71" s="301"/>
      <c r="D71" s="494"/>
      <c r="E71" s="495"/>
      <c r="F71" s="495"/>
      <c r="G71" s="495"/>
      <c r="H71" s="1145"/>
      <c r="I71" s="495"/>
      <c r="J71" s="495"/>
    </row>
    <row r="72" spans="1:11" ht="12" customHeight="1">
      <c r="A72" s="288">
        <v>2017</v>
      </c>
      <c r="B72" s="288"/>
      <c r="C72" s="267" t="s">
        <v>273</v>
      </c>
      <c r="D72" s="482">
        <v>-55.083107228069196</v>
      </c>
      <c r="E72" s="479">
        <v>0</v>
      </c>
      <c r="F72" s="480">
        <v>0</v>
      </c>
      <c r="G72" s="480">
        <v>-55.083107228069196</v>
      </c>
      <c r="H72" s="1135">
        <v>0</v>
      </c>
      <c r="I72" s="480">
        <v>0</v>
      </c>
      <c r="J72" s="482">
        <f t="shared" ref="J72:J74" si="4">D72-SUM(E72:I72)</f>
        <v>0</v>
      </c>
    </row>
    <row r="73" spans="1:11" ht="12" customHeight="1">
      <c r="A73" s="288">
        <v>2018</v>
      </c>
      <c r="B73" s="288"/>
      <c r="C73" s="272" t="s">
        <v>274</v>
      </c>
      <c r="D73" s="465">
        <v>-264.86534405906116</v>
      </c>
      <c r="E73" s="483">
        <v>0</v>
      </c>
      <c r="F73" s="464">
        <v>0</v>
      </c>
      <c r="G73" s="464">
        <v>-264.86534405906116</v>
      </c>
      <c r="H73" s="1121">
        <v>0</v>
      </c>
      <c r="I73" s="464">
        <v>0</v>
      </c>
      <c r="J73" s="465">
        <f t="shared" si="4"/>
        <v>0</v>
      </c>
    </row>
    <row r="74" spans="1:11" ht="12" customHeight="1">
      <c r="A74" s="288">
        <v>2019</v>
      </c>
      <c r="B74" s="288"/>
      <c r="C74" s="272" t="s">
        <v>275</v>
      </c>
      <c r="D74" s="465">
        <v>-491.07418552383581</v>
      </c>
      <c r="E74" s="451"/>
      <c r="F74" s="464">
        <v>0</v>
      </c>
      <c r="G74" s="464">
        <v>-491.07418552383581</v>
      </c>
      <c r="H74" s="1121">
        <v>0</v>
      </c>
      <c r="I74" s="466">
        <v>0</v>
      </c>
      <c r="J74" s="465">
        <f t="shared" si="4"/>
        <v>0</v>
      </c>
    </row>
    <row r="75" spans="1:11" ht="12" customHeight="1">
      <c r="A75" s="288" t="s">
        <v>239</v>
      </c>
      <c r="B75" s="288"/>
      <c r="C75" s="285" t="s">
        <v>276</v>
      </c>
      <c r="D75" s="473">
        <f>SUM(D72:D74)</f>
        <v>-811.02263681096611</v>
      </c>
      <c r="E75" s="474">
        <f t="shared" ref="E75:J75" si="5">SUM(E72:E74)</f>
        <v>0</v>
      </c>
      <c r="F75" s="475">
        <f t="shared" si="5"/>
        <v>0</v>
      </c>
      <c r="G75" s="475">
        <f t="shared" si="5"/>
        <v>-811.02263681096611</v>
      </c>
      <c r="H75" s="1129">
        <f t="shared" si="5"/>
        <v>0</v>
      </c>
      <c r="I75" s="476">
        <f t="shared" si="5"/>
        <v>0</v>
      </c>
      <c r="J75" s="473">
        <f t="shared" si="5"/>
        <v>0</v>
      </c>
    </row>
    <row r="76" spans="1:11" ht="3.6" customHeight="1">
      <c r="A76" s="364"/>
      <c r="B76" s="364"/>
      <c r="C76" s="301"/>
      <c r="D76" s="494"/>
      <c r="E76" s="495"/>
      <c r="F76" s="495"/>
      <c r="G76" s="495"/>
      <c r="H76" s="1145"/>
      <c r="I76" s="495"/>
      <c r="J76" s="495"/>
    </row>
    <row r="77" spans="1:11" ht="12" customHeight="1">
      <c r="A77" s="288">
        <v>2017</v>
      </c>
      <c r="B77" s="288"/>
      <c r="C77" s="267" t="s">
        <v>277</v>
      </c>
      <c r="D77" s="450"/>
      <c r="E77" s="497"/>
      <c r="F77" s="448"/>
      <c r="G77" s="448"/>
      <c r="H77" s="1108"/>
      <c r="I77" s="524"/>
      <c r="J77" s="450"/>
    </row>
    <row r="78" spans="1:11" ht="12" customHeight="1">
      <c r="A78" s="288">
        <v>2018</v>
      </c>
      <c r="B78" s="288"/>
      <c r="C78" s="272" t="s">
        <v>278</v>
      </c>
      <c r="D78" s="455"/>
      <c r="E78" s="498"/>
      <c r="F78" s="453"/>
      <c r="G78" s="453"/>
      <c r="H78" s="1113"/>
      <c r="I78" s="522"/>
      <c r="J78" s="455"/>
    </row>
    <row r="79" spans="1:11" ht="12" customHeight="1">
      <c r="A79" s="288">
        <v>2019</v>
      </c>
      <c r="B79" s="288"/>
      <c r="C79" s="272" t="s">
        <v>279</v>
      </c>
      <c r="D79" s="455"/>
      <c r="E79" s="498"/>
      <c r="F79" s="453"/>
      <c r="G79" s="453"/>
      <c r="H79" s="1113"/>
      <c r="I79" s="454"/>
      <c r="J79" s="455"/>
    </row>
    <row r="80" spans="1:11" ht="12" customHeight="1">
      <c r="A80" s="288" t="s">
        <v>234</v>
      </c>
      <c r="B80" s="288"/>
      <c r="C80" s="277" t="s">
        <v>280</v>
      </c>
      <c r="D80" s="461"/>
      <c r="E80" s="489"/>
      <c r="F80" s="490"/>
      <c r="G80" s="490"/>
      <c r="H80" s="1143"/>
      <c r="I80" s="505"/>
      <c r="J80" s="461"/>
    </row>
    <row r="81" spans="1:11" ht="12" customHeight="1">
      <c r="A81" s="288" t="s">
        <v>518</v>
      </c>
      <c r="B81" s="288"/>
      <c r="C81" s="614"/>
      <c r="D81" s="614"/>
      <c r="E81" s="614"/>
      <c r="F81" s="614"/>
      <c r="G81" s="614"/>
      <c r="H81" s="1119"/>
      <c r="I81" s="614"/>
      <c r="J81" s="614"/>
      <c r="K81" s="288"/>
    </row>
    <row r="82" spans="1:11" ht="12" customHeight="1">
      <c r="A82" s="288" t="s">
        <v>518</v>
      </c>
      <c r="B82" s="288"/>
      <c r="C82" s="614"/>
      <c r="D82" s="614"/>
      <c r="E82" s="614"/>
      <c r="F82" s="614"/>
      <c r="G82" s="614"/>
      <c r="H82" s="1119"/>
      <c r="I82" s="614"/>
      <c r="J82" s="614"/>
      <c r="K82" s="288"/>
    </row>
    <row r="83" spans="1:11" ht="12" customHeight="1">
      <c r="A83" s="288">
        <v>2022</v>
      </c>
      <c r="B83" s="288"/>
      <c r="C83" s="272" t="s">
        <v>281</v>
      </c>
      <c r="D83" s="530"/>
      <c r="E83" s="498"/>
      <c r="F83" s="453"/>
      <c r="G83" s="453"/>
      <c r="H83" s="1113"/>
      <c r="I83" s="454"/>
      <c r="J83" s="455"/>
    </row>
    <row r="84" spans="1:11" ht="12" customHeight="1">
      <c r="A84" s="288">
        <v>2023</v>
      </c>
      <c r="B84" s="288"/>
      <c r="C84" s="272" t="s">
        <v>282</v>
      </c>
      <c r="D84" s="530"/>
      <c r="E84" s="498"/>
      <c r="F84" s="453"/>
      <c r="G84" s="453"/>
      <c r="H84" s="1113"/>
      <c r="I84" s="522"/>
      <c r="J84" s="455"/>
    </row>
    <row r="85" spans="1:11" ht="12" customHeight="1">
      <c r="A85" s="288">
        <v>2024</v>
      </c>
      <c r="B85" s="288"/>
      <c r="C85" s="282" t="s">
        <v>283</v>
      </c>
      <c r="D85" s="531"/>
      <c r="E85" s="502"/>
      <c r="F85" s="503"/>
      <c r="G85" s="503"/>
      <c r="H85" s="1157"/>
      <c r="I85" s="523"/>
      <c r="J85" s="504"/>
    </row>
    <row r="86" spans="1:11" ht="12" customHeight="1">
      <c r="A86" s="288" t="s">
        <v>239</v>
      </c>
      <c r="B86" s="288"/>
      <c r="C86" s="285" t="s">
        <v>284</v>
      </c>
      <c r="D86" s="493"/>
      <c r="E86" s="489"/>
      <c r="F86" s="490"/>
      <c r="G86" s="490"/>
      <c r="H86" s="1143"/>
      <c r="I86" s="505"/>
      <c r="J86" s="493"/>
    </row>
    <row r="87" spans="1:11" ht="4.3499999999999996" customHeight="1">
      <c r="A87" s="364"/>
      <c r="B87" s="364"/>
      <c r="C87" s="301"/>
      <c r="D87" s="494"/>
      <c r="E87" s="494"/>
      <c r="F87" s="494"/>
      <c r="G87" s="494"/>
      <c r="H87" s="1144"/>
      <c r="I87" s="532"/>
      <c r="J87" s="494"/>
    </row>
    <row r="88" spans="1:11" ht="12" customHeight="1">
      <c r="A88" s="288">
        <v>2017</v>
      </c>
      <c r="B88" s="288"/>
      <c r="C88" s="267" t="s">
        <v>285</v>
      </c>
      <c r="D88" s="482">
        <v>0</v>
      </c>
      <c r="E88" s="479">
        <v>0</v>
      </c>
      <c r="F88" s="480">
        <v>0</v>
      </c>
      <c r="G88" s="480">
        <v>0</v>
      </c>
      <c r="H88" s="1135">
        <v>0</v>
      </c>
      <c r="I88" s="481">
        <v>0</v>
      </c>
      <c r="J88" s="450"/>
    </row>
    <row r="89" spans="1:11" ht="12" customHeight="1">
      <c r="A89" s="288">
        <v>2018</v>
      </c>
      <c r="B89" s="288"/>
      <c r="C89" s="272" t="s">
        <v>286</v>
      </c>
      <c r="D89" s="465">
        <v>0</v>
      </c>
      <c r="E89" s="483">
        <v>0</v>
      </c>
      <c r="F89" s="464">
        <v>0</v>
      </c>
      <c r="G89" s="464">
        <v>0</v>
      </c>
      <c r="H89" s="1121">
        <v>0</v>
      </c>
      <c r="I89" s="466">
        <v>0</v>
      </c>
      <c r="J89" s="455"/>
    </row>
    <row r="90" spans="1:11" ht="12" customHeight="1">
      <c r="A90" s="288">
        <v>2019</v>
      </c>
      <c r="B90" s="288"/>
      <c r="C90" s="272" t="s">
        <v>287</v>
      </c>
      <c r="D90" s="465">
        <v>0</v>
      </c>
      <c r="E90" s="451"/>
      <c r="F90" s="464">
        <v>0</v>
      </c>
      <c r="G90" s="464">
        <v>0</v>
      </c>
      <c r="H90" s="1121">
        <v>0</v>
      </c>
      <c r="I90" s="466">
        <v>0</v>
      </c>
      <c r="J90" s="455"/>
    </row>
    <row r="91" spans="1:11" ht="14.45" customHeight="1">
      <c r="A91" s="288" t="s">
        <v>234</v>
      </c>
      <c r="B91" s="288"/>
      <c r="C91" s="277" t="s">
        <v>288</v>
      </c>
      <c r="D91" s="458">
        <f>SUM(D88:D90)</f>
        <v>0</v>
      </c>
      <c r="E91" s="458">
        <f t="shared" ref="E91:I91" si="6">SUM(E88:E90)</f>
        <v>0</v>
      </c>
      <c r="F91" s="458">
        <f t="shared" si="6"/>
        <v>0</v>
      </c>
      <c r="G91" s="458">
        <f t="shared" si="6"/>
        <v>0</v>
      </c>
      <c r="H91" s="1117">
        <f t="shared" si="6"/>
        <v>0</v>
      </c>
      <c r="I91" s="487">
        <f t="shared" si="6"/>
        <v>0</v>
      </c>
      <c r="J91" s="461"/>
    </row>
    <row r="92" spans="1:11" ht="12" customHeight="1">
      <c r="A92" s="288" t="s">
        <v>518</v>
      </c>
      <c r="B92" s="288"/>
      <c r="C92" s="614"/>
      <c r="D92" s="614"/>
      <c r="E92" s="614"/>
      <c r="F92" s="614"/>
      <c r="G92" s="614"/>
      <c r="H92" s="1119"/>
      <c r="I92" s="614"/>
      <c r="J92" s="614"/>
      <c r="K92" s="288"/>
    </row>
    <row r="93" spans="1:11" ht="12" customHeight="1">
      <c r="A93" s="288" t="s">
        <v>519</v>
      </c>
      <c r="B93" s="288"/>
      <c r="C93" s="272" t="s">
        <v>535</v>
      </c>
      <c r="D93" s="607">
        <f>'T2 NSA'!C59</f>
        <v>0</v>
      </c>
      <c r="E93" s="451"/>
      <c r="F93" s="463"/>
      <c r="G93" s="453"/>
      <c r="H93" s="1121">
        <f>+D93</f>
        <v>0</v>
      </c>
      <c r="I93" s="454"/>
      <c r="J93" s="455"/>
    </row>
    <row r="94" spans="1:11" ht="12" customHeight="1">
      <c r="A94" s="288">
        <v>2022</v>
      </c>
      <c r="B94" s="288"/>
      <c r="C94" s="272" t="s">
        <v>289</v>
      </c>
      <c r="D94" s="465">
        <f>'T2 NSA'!D59</f>
        <v>0</v>
      </c>
      <c r="E94" s="451"/>
      <c r="F94" s="463"/>
      <c r="G94" s="453"/>
      <c r="H94" s="1113"/>
      <c r="I94" s="466">
        <f>+D94</f>
        <v>0</v>
      </c>
      <c r="J94" s="455"/>
    </row>
    <row r="95" spans="1:11" ht="12" customHeight="1">
      <c r="A95" s="288">
        <v>2023</v>
      </c>
      <c r="B95" s="288"/>
      <c r="C95" s="272" t="s">
        <v>290</v>
      </c>
      <c r="D95" s="465">
        <f>'T2 NSA'!E59</f>
        <v>0</v>
      </c>
      <c r="E95" s="451"/>
      <c r="F95" s="463"/>
      <c r="G95" s="453"/>
      <c r="H95" s="1113"/>
      <c r="I95" s="522"/>
      <c r="J95" s="465">
        <f>+D95</f>
        <v>0</v>
      </c>
    </row>
    <row r="96" spans="1:11" ht="12" customHeight="1">
      <c r="A96" s="288">
        <v>2024</v>
      </c>
      <c r="B96" s="288"/>
      <c r="C96" s="282" t="s">
        <v>291</v>
      </c>
      <c r="D96" s="468">
        <f>'T2 NSA'!F59</f>
        <v>0</v>
      </c>
      <c r="E96" s="469"/>
      <c r="F96" s="470"/>
      <c r="G96" s="470"/>
      <c r="H96" s="1125"/>
      <c r="I96" s="527"/>
      <c r="J96" s="468">
        <f>+D96</f>
        <v>0</v>
      </c>
    </row>
    <row r="97" spans="1:11" ht="12" customHeight="1">
      <c r="A97" s="288" t="s">
        <v>239</v>
      </c>
      <c r="B97" s="288"/>
      <c r="C97" s="285" t="s">
        <v>292</v>
      </c>
      <c r="D97" s="473">
        <f>SUM(D91:D96)</f>
        <v>0</v>
      </c>
      <c r="E97" s="474">
        <f t="shared" ref="E97:J97" si="7">SUM(E91:E96)</f>
        <v>0</v>
      </c>
      <c r="F97" s="475">
        <f t="shared" si="7"/>
        <v>0</v>
      </c>
      <c r="G97" s="475">
        <f t="shared" si="7"/>
        <v>0</v>
      </c>
      <c r="H97" s="1129">
        <f t="shared" si="7"/>
        <v>0</v>
      </c>
      <c r="I97" s="476">
        <f t="shared" si="7"/>
        <v>0</v>
      </c>
      <c r="J97" s="473">
        <f t="shared" si="7"/>
        <v>0</v>
      </c>
    </row>
    <row r="98" spans="1:11" ht="5.0999999999999996" customHeight="1">
      <c r="A98" s="364"/>
      <c r="B98" s="364"/>
      <c r="C98" s="301"/>
      <c r="D98" s="494"/>
      <c r="E98" s="495"/>
      <c r="F98" s="495"/>
      <c r="G98" s="495"/>
      <c r="H98" s="1145"/>
      <c r="I98" s="495"/>
      <c r="J98" s="495"/>
    </row>
    <row r="99" spans="1:11" ht="12" customHeight="1">
      <c r="A99" s="288">
        <v>2017</v>
      </c>
      <c r="B99" s="288"/>
      <c r="C99" s="267" t="s">
        <v>293</v>
      </c>
      <c r="D99" s="482">
        <v>0</v>
      </c>
      <c r="E99" s="479">
        <v>0</v>
      </c>
      <c r="F99" s="480">
        <v>0</v>
      </c>
      <c r="G99" s="480">
        <v>0</v>
      </c>
      <c r="H99" s="1135">
        <v>0</v>
      </c>
      <c r="I99" s="481">
        <v>0</v>
      </c>
      <c r="J99" s="482">
        <f t="shared" ref="J99:J107" si="8">D99-SUM(E99:I99)</f>
        <v>0</v>
      </c>
    </row>
    <row r="100" spans="1:11" ht="12" customHeight="1">
      <c r="A100" s="288">
        <v>2018</v>
      </c>
      <c r="B100" s="288"/>
      <c r="C100" s="272" t="s">
        <v>294</v>
      </c>
      <c r="D100" s="465">
        <v>-548.96039592162901</v>
      </c>
      <c r="E100" s="483">
        <v>-548.96039592162901</v>
      </c>
      <c r="F100" s="464">
        <v>0</v>
      </c>
      <c r="G100" s="464">
        <v>0</v>
      </c>
      <c r="H100" s="1121">
        <v>0</v>
      </c>
      <c r="I100" s="466">
        <v>0</v>
      </c>
      <c r="J100" s="465">
        <f t="shared" si="8"/>
        <v>0</v>
      </c>
    </row>
    <row r="101" spans="1:11" ht="12" customHeight="1">
      <c r="A101" s="288">
        <v>2019</v>
      </c>
      <c r="B101" s="288"/>
      <c r="C101" s="272" t="s">
        <v>295</v>
      </c>
      <c r="D101" s="465">
        <v>-768.41910825574814</v>
      </c>
      <c r="E101" s="451"/>
      <c r="F101" s="464">
        <v>-768.41910825574814</v>
      </c>
      <c r="G101" s="464">
        <v>0</v>
      </c>
      <c r="H101" s="1121">
        <v>0</v>
      </c>
      <c r="I101" s="466">
        <v>0</v>
      </c>
      <c r="J101" s="465">
        <f t="shared" si="8"/>
        <v>0</v>
      </c>
    </row>
    <row r="102" spans="1:11" ht="12" customHeight="1">
      <c r="A102" s="288" t="s">
        <v>234</v>
      </c>
      <c r="B102" s="288"/>
      <c r="C102" s="277" t="s">
        <v>296</v>
      </c>
      <c r="D102" s="456">
        <f t="shared" ref="D102:J102" si="9">SUM(D99:D101)</f>
        <v>-1317.3795041773772</v>
      </c>
      <c r="E102" s="456">
        <f t="shared" si="9"/>
        <v>-548.96039592162901</v>
      </c>
      <c r="F102" s="456">
        <f t="shared" si="9"/>
        <v>-768.41910825574814</v>
      </c>
      <c r="G102" s="456">
        <f t="shared" si="9"/>
        <v>0</v>
      </c>
      <c r="H102" s="1115">
        <f t="shared" si="9"/>
        <v>0</v>
      </c>
      <c r="I102" s="456">
        <f t="shared" si="9"/>
        <v>0</v>
      </c>
      <c r="J102" s="456">
        <f t="shared" si="9"/>
        <v>0</v>
      </c>
    </row>
    <row r="103" spans="1:11" ht="12" customHeight="1">
      <c r="A103" s="288" t="s">
        <v>519</v>
      </c>
      <c r="B103" s="288"/>
      <c r="C103" s="272" t="s">
        <v>621</v>
      </c>
      <c r="D103" s="465">
        <f>(E11+E22+E75+E80+E91+E102+E108+E119+E130+E141+E152)*-('T1'!R68/'T2'!C104-1)</f>
        <v>-433.49398585639824</v>
      </c>
      <c r="E103" s="498"/>
      <c r="F103" s="453"/>
      <c r="G103" s="480">
        <f>D103</f>
        <v>-433.49398585639824</v>
      </c>
      <c r="H103" s="1135">
        <v>0</v>
      </c>
      <c r="I103" s="511">
        <v>0</v>
      </c>
      <c r="J103" s="465">
        <f t="shared" ref="J103:J104" si="10">D103-SUM(E103:I103)</f>
        <v>0</v>
      </c>
      <c r="K103" s="288"/>
    </row>
    <row r="104" spans="1:11" ht="12" customHeight="1">
      <c r="A104" s="288" t="s">
        <v>519</v>
      </c>
      <c r="B104" s="288"/>
      <c r="C104" s="272" t="s">
        <v>622</v>
      </c>
      <c r="D104" s="465">
        <f>(F11+F22+F75+F80+F91+F102+F108+F119+F130+F141+F152)*-('T1'!S68/'T2'!C105-1)</f>
        <v>-552.33175326005789</v>
      </c>
      <c r="E104" s="498"/>
      <c r="F104" s="453"/>
      <c r="G104" s="453"/>
      <c r="H104" s="1121">
        <f>+D104</f>
        <v>-552.33175326005789</v>
      </c>
      <c r="I104" s="513">
        <v>0</v>
      </c>
      <c r="J104" s="465">
        <f t="shared" si="10"/>
        <v>0</v>
      </c>
    </row>
    <row r="105" spans="1:11" ht="12" customHeight="1">
      <c r="A105" s="288">
        <v>2022</v>
      </c>
      <c r="B105" s="288"/>
      <c r="C105" s="272" t="s">
        <v>297</v>
      </c>
      <c r="D105" s="465">
        <f>(G11+G22+G75+G80+G91+G102+G108+G119+G130+G141+G152)*-'T2'!D40</f>
        <v>-412.2468272969441</v>
      </c>
      <c r="E105" s="498"/>
      <c r="F105" s="453"/>
      <c r="G105" s="453"/>
      <c r="H105" s="1113"/>
      <c r="I105" s="513">
        <f>+D105</f>
        <v>-412.2468272969441</v>
      </c>
      <c r="J105" s="465">
        <f t="shared" si="8"/>
        <v>0</v>
      </c>
    </row>
    <row r="106" spans="1:11" ht="12" customHeight="1">
      <c r="A106" s="288">
        <v>2023</v>
      </c>
      <c r="B106" s="288"/>
      <c r="C106" s="272" t="s">
        <v>298</v>
      </c>
      <c r="D106" s="465">
        <f>(H11+H22+H75+H80+H91+H102+H108+H119+H130+H141+H152)*-'T2'!E40</f>
        <v>0</v>
      </c>
      <c r="E106" s="498"/>
      <c r="F106" s="453"/>
      <c r="G106" s="453"/>
      <c r="H106" s="1113"/>
      <c r="I106" s="525"/>
      <c r="J106" s="465">
        <f t="shared" si="8"/>
        <v>0</v>
      </c>
    </row>
    <row r="107" spans="1:11" ht="12" customHeight="1">
      <c r="A107" s="288">
        <v>2024</v>
      </c>
      <c r="B107" s="288"/>
      <c r="C107" s="282" t="s">
        <v>299</v>
      </c>
      <c r="D107" s="613">
        <f>(I11+I22+I75+I80+I91+I102+I108+I119+I130+I141+I152)*-'T2'!F40</f>
        <v>0</v>
      </c>
      <c r="E107" s="498"/>
      <c r="F107" s="453"/>
      <c r="G107" s="453"/>
      <c r="H107" s="1113"/>
      <c r="I107" s="525"/>
      <c r="J107" s="468">
        <f t="shared" si="8"/>
        <v>0</v>
      </c>
    </row>
    <row r="108" spans="1:11" ht="12" customHeight="1">
      <c r="A108" s="288" t="s">
        <v>234</v>
      </c>
      <c r="B108" s="288"/>
      <c r="C108" s="277" t="s">
        <v>300</v>
      </c>
      <c r="D108" s="456">
        <f>SUM(D103:D107)</f>
        <v>-1398.0725664134002</v>
      </c>
      <c r="E108" s="486">
        <f>SUM(E103:E107)</f>
        <v>0</v>
      </c>
      <c r="F108" s="458">
        <f t="shared" ref="F108:I108" si="11">SUM(F103:F107)</f>
        <v>0</v>
      </c>
      <c r="G108" s="458">
        <f t="shared" si="11"/>
        <v>-433.49398585639824</v>
      </c>
      <c r="H108" s="1117">
        <f t="shared" si="11"/>
        <v>-552.33175326005789</v>
      </c>
      <c r="I108" s="487">
        <f t="shared" si="11"/>
        <v>-412.2468272969441</v>
      </c>
      <c r="J108" s="456">
        <f>SUM(J103:J107)</f>
        <v>0</v>
      </c>
    </row>
    <row r="109" spans="1:11" ht="12" customHeight="1">
      <c r="A109" s="288" t="s">
        <v>518</v>
      </c>
      <c r="B109" s="288"/>
      <c r="C109" s="614"/>
      <c r="D109" s="614"/>
      <c r="E109" s="614"/>
      <c r="F109" s="614"/>
      <c r="G109" s="614"/>
      <c r="H109" s="1119"/>
      <c r="I109" s="614"/>
      <c r="J109" s="614"/>
      <c r="K109" s="288"/>
    </row>
    <row r="110" spans="1:11" ht="12" customHeight="1">
      <c r="A110" s="288" t="s">
        <v>519</v>
      </c>
      <c r="B110" s="288"/>
      <c r="C110" s="272" t="s">
        <v>527</v>
      </c>
      <c r="D110" s="465">
        <f>'T2 NSA'!C46</f>
        <v>-113.2997165272082</v>
      </c>
      <c r="E110" s="451"/>
      <c r="F110" s="463"/>
      <c r="G110" s="453"/>
      <c r="H110" s="1121">
        <f>D110</f>
        <v>-113.2997165272082</v>
      </c>
      <c r="I110" s="464">
        <f>D110-H110</f>
        <v>0</v>
      </c>
      <c r="J110" s="455"/>
    </row>
    <row r="111" spans="1:11" ht="12" customHeight="1">
      <c r="A111" s="288">
        <v>2022</v>
      </c>
      <c r="B111" s="288"/>
      <c r="C111" s="272" t="s">
        <v>301</v>
      </c>
      <c r="D111" s="465">
        <f>'T2 NSA'!D46</f>
        <v>1303.1198251901569</v>
      </c>
      <c r="E111" s="451"/>
      <c r="F111" s="463"/>
      <c r="G111" s="453"/>
      <c r="H111" s="1113"/>
      <c r="I111" s="466">
        <f>D111</f>
        <v>1303.1198251901569</v>
      </c>
      <c r="J111" s="455"/>
    </row>
    <row r="112" spans="1:11" ht="12" customHeight="1">
      <c r="A112" s="288">
        <v>2023</v>
      </c>
      <c r="B112" s="288"/>
      <c r="C112" s="272" t="s">
        <v>302</v>
      </c>
      <c r="D112" s="465">
        <f>'T2 NSA'!E46</f>
        <v>0</v>
      </c>
      <c r="E112" s="451"/>
      <c r="F112" s="463"/>
      <c r="G112" s="453"/>
      <c r="H112" s="1113"/>
      <c r="I112" s="522"/>
      <c r="J112" s="467">
        <f>D112</f>
        <v>0</v>
      </c>
    </row>
    <row r="113" spans="1:11" ht="12" customHeight="1">
      <c r="A113" s="288">
        <v>2024</v>
      </c>
      <c r="B113" s="288"/>
      <c r="C113" s="282" t="s">
        <v>303</v>
      </c>
      <c r="D113" s="468">
        <f>'T2 NSA'!F46</f>
        <v>0</v>
      </c>
      <c r="E113" s="469"/>
      <c r="F113" s="470"/>
      <c r="G113" s="470"/>
      <c r="H113" s="1125"/>
      <c r="I113" s="527"/>
      <c r="J113" s="472">
        <f>D113</f>
        <v>0</v>
      </c>
    </row>
    <row r="114" spans="1:11" ht="12" customHeight="1">
      <c r="A114" s="288" t="s">
        <v>239</v>
      </c>
      <c r="B114" s="288"/>
      <c r="C114" s="285" t="s">
        <v>304</v>
      </c>
      <c r="D114" s="473">
        <f>D102+SUM(D108:D113)</f>
        <v>-1525.6319619278286</v>
      </c>
      <c r="E114" s="474">
        <f t="shared" ref="E114:J114" si="12">E102+SUM(E108:E113)</f>
        <v>-548.96039592162901</v>
      </c>
      <c r="F114" s="475">
        <f t="shared" si="12"/>
        <v>-768.41910825574814</v>
      </c>
      <c r="G114" s="475">
        <f t="shared" si="12"/>
        <v>-433.49398585639824</v>
      </c>
      <c r="H114" s="1129">
        <f t="shared" si="12"/>
        <v>-665.63146978726604</v>
      </c>
      <c r="I114" s="476">
        <f t="shared" si="12"/>
        <v>890.87299789321287</v>
      </c>
      <c r="J114" s="473">
        <f t="shared" si="12"/>
        <v>0</v>
      </c>
    </row>
    <row r="115" spans="1:11" ht="4.3499999999999996" customHeight="1">
      <c r="A115" s="364"/>
      <c r="B115" s="364"/>
      <c r="D115" s="499"/>
      <c r="E115" s="499"/>
      <c r="F115" s="500"/>
      <c r="G115" s="499"/>
      <c r="H115" s="1154"/>
      <c r="I115" s="499"/>
      <c r="J115" s="499"/>
    </row>
    <row r="116" spans="1:11" ht="12" customHeight="1">
      <c r="A116" s="288">
        <v>2017</v>
      </c>
      <c r="B116" s="288"/>
      <c r="C116" s="267" t="s">
        <v>305</v>
      </c>
      <c r="D116" s="482">
        <v>0</v>
      </c>
      <c r="E116" s="479">
        <v>0</v>
      </c>
      <c r="F116" s="480">
        <v>0</v>
      </c>
      <c r="G116" s="480">
        <v>0</v>
      </c>
      <c r="H116" s="1135">
        <v>0</v>
      </c>
      <c r="I116" s="481">
        <v>0</v>
      </c>
      <c r="J116" s="482">
        <f t="shared" ref="J116:J124" si="13">D116-SUM(E116:I116)</f>
        <v>0</v>
      </c>
    </row>
    <row r="117" spans="1:11" ht="12" customHeight="1">
      <c r="A117" s="288">
        <v>2018</v>
      </c>
      <c r="B117" s="288"/>
      <c r="C117" s="272" t="s">
        <v>306</v>
      </c>
      <c r="D117" s="465">
        <v>0</v>
      </c>
      <c r="E117" s="483">
        <f>+D117</f>
        <v>0</v>
      </c>
      <c r="F117" s="464">
        <v>0</v>
      </c>
      <c r="G117" s="464">
        <v>0</v>
      </c>
      <c r="H117" s="1121">
        <v>0</v>
      </c>
      <c r="I117" s="466">
        <v>0</v>
      </c>
      <c r="J117" s="465">
        <f t="shared" si="13"/>
        <v>0</v>
      </c>
    </row>
    <row r="118" spans="1:11" ht="12" customHeight="1">
      <c r="A118" s="288">
        <v>2019</v>
      </c>
      <c r="B118" s="288"/>
      <c r="C118" s="272" t="s">
        <v>307</v>
      </c>
      <c r="D118" s="465">
        <v>0</v>
      </c>
      <c r="E118" s="483">
        <v>0</v>
      </c>
      <c r="F118" s="464">
        <f>D118</f>
        <v>0</v>
      </c>
      <c r="G118" s="464">
        <v>0</v>
      </c>
      <c r="H118" s="1121">
        <v>0</v>
      </c>
      <c r="I118" s="466">
        <v>0</v>
      </c>
      <c r="J118" s="465">
        <f t="shared" si="13"/>
        <v>0</v>
      </c>
    </row>
    <row r="119" spans="1:11" ht="12" customHeight="1">
      <c r="A119" s="288" t="s">
        <v>234</v>
      </c>
      <c r="B119" s="288"/>
      <c r="C119" s="277" t="s">
        <v>308</v>
      </c>
      <c r="D119" s="456">
        <f>SUM(D116:D118)</f>
        <v>0</v>
      </c>
      <c r="E119" s="456">
        <f t="shared" ref="E119:J119" si="14">SUM(E116:E118)</f>
        <v>0</v>
      </c>
      <c r="F119" s="456">
        <f t="shared" si="14"/>
        <v>0</v>
      </c>
      <c r="G119" s="456">
        <f t="shared" si="14"/>
        <v>0</v>
      </c>
      <c r="H119" s="1115">
        <f t="shared" si="14"/>
        <v>0</v>
      </c>
      <c r="I119" s="456">
        <f t="shared" si="14"/>
        <v>0</v>
      </c>
      <c r="J119" s="456">
        <f t="shared" si="14"/>
        <v>0</v>
      </c>
    </row>
    <row r="120" spans="1:11" ht="12" customHeight="1">
      <c r="A120" s="288" t="s">
        <v>518</v>
      </c>
      <c r="B120" s="288"/>
      <c r="C120" s="614"/>
      <c r="D120" s="614"/>
      <c r="E120" s="614"/>
      <c r="F120" s="614"/>
      <c r="G120" s="614"/>
      <c r="H120" s="1119"/>
      <c r="I120" s="614"/>
      <c r="J120" s="614"/>
      <c r="K120" s="288"/>
    </row>
    <row r="121" spans="1:11" ht="12" customHeight="1">
      <c r="A121" s="288" t="s">
        <v>519</v>
      </c>
      <c r="B121" s="288"/>
      <c r="C121" s="272" t="s">
        <v>534</v>
      </c>
      <c r="D121" s="465">
        <f>'T2 NSA'!C69</f>
        <v>0</v>
      </c>
      <c r="E121" s="483">
        <v>0</v>
      </c>
      <c r="F121" s="464">
        <v>0</v>
      </c>
      <c r="G121" s="464">
        <v>0</v>
      </c>
      <c r="H121" s="1121">
        <f>D121</f>
        <v>0</v>
      </c>
      <c r="I121" s="529">
        <v>0</v>
      </c>
      <c r="J121" s="465">
        <f t="shared" si="13"/>
        <v>0</v>
      </c>
    </row>
    <row r="122" spans="1:11" ht="12" customHeight="1">
      <c r="A122" s="288">
        <v>2022</v>
      </c>
      <c r="B122" s="288"/>
      <c r="C122" s="272" t="s">
        <v>309</v>
      </c>
      <c r="D122" s="533">
        <f>'T2 NSA'!D69</f>
        <v>0</v>
      </c>
      <c r="E122" s="498"/>
      <c r="F122" s="453"/>
      <c r="G122" s="464">
        <v>0</v>
      </c>
      <c r="H122" s="1121">
        <v>0</v>
      </c>
      <c r="I122" s="513">
        <f>D122</f>
        <v>0</v>
      </c>
      <c r="J122" s="465">
        <f t="shared" si="13"/>
        <v>0</v>
      </c>
    </row>
    <row r="123" spans="1:11" ht="12" customHeight="1">
      <c r="A123" s="288">
        <v>2023</v>
      </c>
      <c r="B123" s="288"/>
      <c r="C123" s="272" t="s">
        <v>310</v>
      </c>
      <c r="D123" s="533">
        <f>'T2 NSA'!E69</f>
        <v>0</v>
      </c>
      <c r="E123" s="498"/>
      <c r="F123" s="453"/>
      <c r="G123" s="453"/>
      <c r="H123" s="1121">
        <v>0</v>
      </c>
      <c r="I123" s="529">
        <v>0</v>
      </c>
      <c r="J123" s="465">
        <f t="shared" si="13"/>
        <v>0</v>
      </c>
    </row>
    <row r="124" spans="1:11" ht="12" customHeight="1">
      <c r="A124" s="288">
        <v>2024</v>
      </c>
      <c r="B124" s="288"/>
      <c r="C124" s="282" t="s">
        <v>311</v>
      </c>
      <c r="D124" s="534">
        <f>'T2 NSA'!F69</f>
        <v>0</v>
      </c>
      <c r="E124" s="502"/>
      <c r="F124" s="503"/>
      <c r="G124" s="503"/>
      <c r="H124" s="1157"/>
      <c r="I124" s="535">
        <v>0</v>
      </c>
      <c r="J124" s="468">
        <f t="shared" si="13"/>
        <v>0</v>
      </c>
    </row>
    <row r="125" spans="1:11" ht="12" customHeight="1">
      <c r="A125" s="288" t="s">
        <v>239</v>
      </c>
      <c r="B125" s="288"/>
      <c r="C125" s="285" t="s">
        <v>312</v>
      </c>
      <c r="D125" s="473">
        <f>SUM(D119:D124)</f>
        <v>0</v>
      </c>
      <c r="E125" s="474">
        <f t="shared" ref="E125:J125" si="15">SUM(E119:E124)</f>
        <v>0</v>
      </c>
      <c r="F125" s="475">
        <f t="shared" si="15"/>
        <v>0</v>
      </c>
      <c r="G125" s="475">
        <f t="shared" si="15"/>
        <v>0</v>
      </c>
      <c r="H125" s="1129">
        <f t="shared" si="15"/>
        <v>0</v>
      </c>
      <c r="I125" s="476">
        <f t="shared" si="15"/>
        <v>0</v>
      </c>
      <c r="J125" s="473">
        <f t="shared" si="15"/>
        <v>0</v>
      </c>
    </row>
    <row r="126" spans="1:11" ht="4.3499999999999996" customHeight="1">
      <c r="A126" s="364"/>
      <c r="B126" s="364"/>
      <c r="D126" s="499"/>
      <c r="E126" s="499"/>
      <c r="F126" s="500"/>
      <c r="G126" s="499"/>
      <c r="H126" s="1154"/>
      <c r="I126" s="499"/>
      <c r="J126" s="499"/>
    </row>
    <row r="127" spans="1:11" ht="12" customHeight="1">
      <c r="A127" s="288">
        <v>2017</v>
      </c>
      <c r="B127" s="288"/>
      <c r="C127" s="267" t="s">
        <v>313</v>
      </c>
      <c r="D127" s="482">
        <v>0</v>
      </c>
      <c r="E127" s="479">
        <v>0</v>
      </c>
      <c r="F127" s="480">
        <v>0</v>
      </c>
      <c r="G127" s="480">
        <v>0</v>
      </c>
      <c r="H127" s="1135">
        <v>0</v>
      </c>
      <c r="I127" s="481">
        <v>0</v>
      </c>
      <c r="J127" s="482">
        <f t="shared" ref="J127:J129" si="16">D127-SUM(E127:I127)</f>
        <v>0</v>
      </c>
    </row>
    <row r="128" spans="1:11" ht="12" customHeight="1">
      <c r="A128" s="288">
        <v>2018</v>
      </c>
      <c r="B128" s="288"/>
      <c r="C128" s="272" t="s">
        <v>314</v>
      </c>
      <c r="D128" s="465">
        <v>0</v>
      </c>
      <c r="E128" s="483">
        <v>0</v>
      </c>
      <c r="F128" s="464">
        <v>0</v>
      </c>
      <c r="G128" s="464">
        <v>0</v>
      </c>
      <c r="H128" s="1121">
        <v>0</v>
      </c>
      <c r="I128" s="466">
        <v>0</v>
      </c>
      <c r="J128" s="465">
        <f t="shared" si="16"/>
        <v>0</v>
      </c>
    </row>
    <row r="129" spans="1:11" ht="12" customHeight="1">
      <c r="A129" s="288">
        <v>2019</v>
      </c>
      <c r="B129" s="288"/>
      <c r="C129" s="272" t="s">
        <v>315</v>
      </c>
      <c r="D129" s="465">
        <v>0</v>
      </c>
      <c r="E129" s="483">
        <v>0</v>
      </c>
      <c r="F129" s="464">
        <v>0</v>
      </c>
      <c r="G129" s="464">
        <v>0</v>
      </c>
      <c r="H129" s="1121">
        <v>0</v>
      </c>
      <c r="I129" s="466">
        <v>0</v>
      </c>
      <c r="J129" s="465">
        <f t="shared" si="16"/>
        <v>0</v>
      </c>
    </row>
    <row r="130" spans="1:11" ht="12" customHeight="1">
      <c r="A130" s="288" t="s">
        <v>234</v>
      </c>
      <c r="B130" s="288"/>
      <c r="C130" s="277" t="s">
        <v>316</v>
      </c>
      <c r="D130" s="456">
        <f>SUM(D127:D129)</f>
        <v>0</v>
      </c>
      <c r="E130" s="456">
        <f t="shared" ref="E130:J130" si="17">SUM(E127:E129)</f>
        <v>0</v>
      </c>
      <c r="F130" s="456">
        <f t="shared" si="17"/>
        <v>0</v>
      </c>
      <c r="G130" s="456">
        <f t="shared" si="17"/>
        <v>0</v>
      </c>
      <c r="H130" s="1115">
        <f t="shared" si="17"/>
        <v>0</v>
      </c>
      <c r="I130" s="456">
        <f t="shared" si="17"/>
        <v>0</v>
      </c>
      <c r="J130" s="456">
        <f t="shared" si="17"/>
        <v>0</v>
      </c>
    </row>
    <row r="131" spans="1:11" ht="12" customHeight="1">
      <c r="A131" s="288" t="s">
        <v>518</v>
      </c>
      <c r="B131" s="288"/>
      <c r="C131" s="614"/>
      <c r="D131" s="614"/>
      <c r="E131" s="614"/>
      <c r="F131" s="614"/>
      <c r="G131" s="614"/>
      <c r="H131" s="1119"/>
      <c r="I131" s="614"/>
      <c r="J131" s="614"/>
      <c r="K131" s="288"/>
    </row>
    <row r="132" spans="1:11" ht="12" customHeight="1">
      <c r="A132" s="288" t="s">
        <v>519</v>
      </c>
      <c r="B132" s="288"/>
      <c r="C132" s="272" t="s">
        <v>533</v>
      </c>
      <c r="D132" s="465">
        <f>'T2 NSA'!C70</f>
        <v>0</v>
      </c>
      <c r="E132" s="483">
        <v>0</v>
      </c>
      <c r="F132" s="464">
        <v>0</v>
      </c>
      <c r="G132" s="464">
        <v>0</v>
      </c>
      <c r="H132" s="1121">
        <v>0</v>
      </c>
      <c r="I132" s="529">
        <v>0</v>
      </c>
      <c r="J132" s="465">
        <f t="shared" ref="J132:J135" si="18">D132-SUM(E132:I132)</f>
        <v>0</v>
      </c>
    </row>
    <row r="133" spans="1:11" ht="12" customHeight="1">
      <c r="A133" s="288">
        <v>2022</v>
      </c>
      <c r="B133" s="288"/>
      <c r="C133" s="272" t="s">
        <v>317</v>
      </c>
      <c r="D133" s="533">
        <f>'T2 NSA'!D70</f>
        <v>0</v>
      </c>
      <c r="E133" s="498"/>
      <c r="F133" s="453"/>
      <c r="G133" s="464">
        <v>0</v>
      </c>
      <c r="H133" s="1121">
        <v>0</v>
      </c>
      <c r="I133" s="513">
        <v>0</v>
      </c>
      <c r="J133" s="465">
        <f t="shared" si="18"/>
        <v>0</v>
      </c>
    </row>
    <row r="134" spans="1:11" ht="12" customHeight="1">
      <c r="A134" s="288">
        <v>2023</v>
      </c>
      <c r="B134" s="288"/>
      <c r="C134" s="272" t="s">
        <v>318</v>
      </c>
      <c r="D134" s="533">
        <f>'T2 NSA'!E70</f>
        <v>0</v>
      </c>
      <c r="E134" s="498"/>
      <c r="F134" s="453"/>
      <c r="G134" s="453"/>
      <c r="H134" s="1121">
        <v>0</v>
      </c>
      <c r="I134" s="529">
        <v>0</v>
      </c>
      <c r="J134" s="465">
        <f t="shared" si="18"/>
        <v>0</v>
      </c>
    </row>
    <row r="135" spans="1:11" ht="12" customHeight="1">
      <c r="A135" s="288">
        <v>2024</v>
      </c>
      <c r="B135" s="288"/>
      <c r="C135" s="282" t="s">
        <v>319</v>
      </c>
      <c r="D135" s="534">
        <f>'T2 NSA'!F70</f>
        <v>0</v>
      </c>
      <c r="E135" s="502"/>
      <c r="F135" s="503"/>
      <c r="G135" s="503"/>
      <c r="H135" s="1157"/>
      <c r="I135" s="535">
        <v>0</v>
      </c>
      <c r="J135" s="468">
        <f t="shared" si="18"/>
        <v>0</v>
      </c>
    </row>
    <row r="136" spans="1:11" ht="12" customHeight="1">
      <c r="A136" s="288" t="s">
        <v>239</v>
      </c>
      <c r="B136" s="288"/>
      <c r="C136" s="285" t="s">
        <v>320</v>
      </c>
      <c r="D136" s="473">
        <f>SUM(D130:D135)</f>
        <v>0</v>
      </c>
      <c r="E136" s="474">
        <f t="shared" ref="E136:J136" si="19">SUM(E130:E135)</f>
        <v>0</v>
      </c>
      <c r="F136" s="475">
        <f t="shared" si="19"/>
        <v>0</v>
      </c>
      <c r="G136" s="475">
        <f t="shared" si="19"/>
        <v>0</v>
      </c>
      <c r="H136" s="1129">
        <f t="shared" si="19"/>
        <v>0</v>
      </c>
      <c r="I136" s="476">
        <f t="shared" si="19"/>
        <v>0</v>
      </c>
      <c r="J136" s="473">
        <f t="shared" si="19"/>
        <v>0</v>
      </c>
    </row>
    <row r="137" spans="1:11" ht="4.3499999999999996" customHeight="1">
      <c r="A137" s="364"/>
      <c r="B137" s="364"/>
      <c r="D137" s="499"/>
      <c r="E137" s="499"/>
      <c r="F137" s="500"/>
      <c r="G137" s="499"/>
      <c r="H137" s="1154"/>
      <c r="I137" s="499"/>
      <c r="J137" s="499"/>
    </row>
    <row r="138" spans="1:11" ht="12" customHeight="1">
      <c r="A138" s="288">
        <v>2017</v>
      </c>
      <c r="B138" s="288"/>
      <c r="C138" s="267" t="s">
        <v>321</v>
      </c>
      <c r="D138" s="482">
        <v>0</v>
      </c>
      <c r="E138" s="479">
        <v>0</v>
      </c>
      <c r="F138" s="480">
        <v>0</v>
      </c>
      <c r="G138" s="480">
        <v>0</v>
      </c>
      <c r="H138" s="1135">
        <v>0</v>
      </c>
      <c r="I138" s="481">
        <v>0</v>
      </c>
      <c r="J138" s="482">
        <f t="shared" ref="J138:J140" si="20">D138-SUM(E138:I138)</f>
        <v>0</v>
      </c>
    </row>
    <row r="139" spans="1:11" ht="12" customHeight="1">
      <c r="A139" s="288">
        <v>2018</v>
      </c>
      <c r="B139" s="288"/>
      <c r="C139" s="272" t="s">
        <v>322</v>
      </c>
      <c r="D139" s="465">
        <v>0</v>
      </c>
      <c r="E139" s="483">
        <v>0</v>
      </c>
      <c r="F139" s="464">
        <v>0</v>
      </c>
      <c r="G139" s="464">
        <v>0</v>
      </c>
      <c r="H139" s="1121">
        <v>0</v>
      </c>
      <c r="I139" s="466">
        <v>0</v>
      </c>
      <c r="J139" s="465">
        <f t="shared" si="20"/>
        <v>0</v>
      </c>
    </row>
    <row r="140" spans="1:11" ht="12" customHeight="1">
      <c r="A140" s="288">
        <v>2019</v>
      </c>
      <c r="B140" s="288"/>
      <c r="C140" s="272" t="s">
        <v>323</v>
      </c>
      <c r="D140" s="465">
        <v>0</v>
      </c>
      <c r="E140" s="483">
        <v>0</v>
      </c>
      <c r="F140" s="464">
        <v>0</v>
      </c>
      <c r="G140" s="464">
        <v>0</v>
      </c>
      <c r="H140" s="1121">
        <v>0</v>
      </c>
      <c r="I140" s="466">
        <v>0</v>
      </c>
      <c r="J140" s="465">
        <f t="shared" si="20"/>
        <v>0</v>
      </c>
    </row>
    <row r="141" spans="1:11" ht="12" customHeight="1">
      <c r="A141" s="288" t="s">
        <v>234</v>
      </c>
      <c r="B141" s="288"/>
      <c r="C141" s="277" t="s">
        <v>324</v>
      </c>
      <c r="D141" s="456">
        <f>SUM(D138:D140)</f>
        <v>0</v>
      </c>
      <c r="E141" s="456">
        <f t="shared" ref="E141:J141" si="21">SUM(E138:E140)</f>
        <v>0</v>
      </c>
      <c r="F141" s="456">
        <f t="shared" si="21"/>
        <v>0</v>
      </c>
      <c r="G141" s="456">
        <f t="shared" si="21"/>
        <v>0</v>
      </c>
      <c r="H141" s="1115">
        <f t="shared" si="21"/>
        <v>0</v>
      </c>
      <c r="I141" s="456">
        <f t="shared" si="21"/>
        <v>0</v>
      </c>
      <c r="J141" s="456">
        <f t="shared" si="21"/>
        <v>0</v>
      </c>
    </row>
    <row r="142" spans="1:11" ht="12" customHeight="1">
      <c r="A142" s="288" t="s">
        <v>518</v>
      </c>
      <c r="B142" s="288"/>
      <c r="C142" s="614"/>
      <c r="D142" s="614"/>
      <c r="E142" s="614"/>
      <c r="F142" s="614"/>
      <c r="G142" s="614"/>
      <c r="H142" s="1119"/>
      <c r="I142" s="614"/>
      <c r="J142" s="614"/>
      <c r="K142" s="288"/>
    </row>
    <row r="143" spans="1:11" ht="12" customHeight="1">
      <c r="A143" s="288" t="s">
        <v>519</v>
      </c>
      <c r="B143" s="288"/>
      <c r="C143" s="272" t="s">
        <v>532</v>
      </c>
      <c r="D143" s="465">
        <f>'T2 NSA'!C71</f>
        <v>0</v>
      </c>
      <c r="E143" s="483">
        <v>0</v>
      </c>
      <c r="F143" s="464">
        <v>0</v>
      </c>
      <c r="G143" s="464">
        <v>0</v>
      </c>
      <c r="H143" s="1112">
        <f>D143</f>
        <v>0</v>
      </c>
      <c r="I143" s="536"/>
      <c r="J143" s="455"/>
    </row>
    <row r="144" spans="1:11" ht="12" customHeight="1">
      <c r="A144" s="288">
        <v>2022</v>
      </c>
      <c r="B144" s="288"/>
      <c r="C144" s="272" t="s">
        <v>325</v>
      </c>
      <c r="D144" s="533">
        <f>'T2 NSA'!D71</f>
        <v>0</v>
      </c>
      <c r="E144" s="498"/>
      <c r="F144" s="453"/>
      <c r="G144" s="464">
        <v>0</v>
      </c>
      <c r="H144" s="1121">
        <v>0</v>
      </c>
      <c r="I144" s="512">
        <f>D144</f>
        <v>0</v>
      </c>
      <c r="J144" s="455"/>
    </row>
    <row r="145" spans="1:11" ht="12" customHeight="1">
      <c r="A145" s="288">
        <v>2023</v>
      </c>
      <c r="B145" s="288"/>
      <c r="C145" s="272" t="s">
        <v>326</v>
      </c>
      <c r="D145" s="533">
        <f>'T2 NSA'!E71</f>
        <v>0</v>
      </c>
      <c r="E145" s="498"/>
      <c r="F145" s="453"/>
      <c r="G145" s="453"/>
      <c r="H145" s="1121">
        <v>0</v>
      </c>
      <c r="I145" s="528">
        <v>0</v>
      </c>
      <c r="J145" s="465">
        <f t="shared" ref="J145:J146" si="22">D145-SUM(E145:I145)</f>
        <v>0</v>
      </c>
    </row>
    <row r="146" spans="1:11" ht="12" customHeight="1">
      <c r="A146" s="288">
        <v>2024</v>
      </c>
      <c r="B146" s="288"/>
      <c r="C146" s="282" t="s">
        <v>327</v>
      </c>
      <c r="D146" s="534">
        <f>'T2 NSA'!F71</f>
        <v>0</v>
      </c>
      <c r="E146" s="502"/>
      <c r="F146" s="503"/>
      <c r="G146" s="503"/>
      <c r="H146" s="1157"/>
      <c r="I146" s="537">
        <v>0</v>
      </c>
      <c r="J146" s="468">
        <f t="shared" si="22"/>
        <v>0</v>
      </c>
    </row>
    <row r="147" spans="1:11" ht="12" customHeight="1">
      <c r="A147" s="288" t="s">
        <v>239</v>
      </c>
      <c r="B147" s="288"/>
      <c r="C147" s="285" t="s">
        <v>328</v>
      </c>
      <c r="D147" s="473">
        <f>SUM(D141:D146)</f>
        <v>0</v>
      </c>
      <c r="E147" s="474">
        <f t="shared" ref="E147:J147" si="23">SUM(E141:E146)</f>
        <v>0</v>
      </c>
      <c r="F147" s="475">
        <f t="shared" si="23"/>
        <v>0</v>
      </c>
      <c r="G147" s="475">
        <f t="shared" si="23"/>
        <v>0</v>
      </c>
      <c r="H147" s="1129">
        <f t="shared" si="23"/>
        <v>0</v>
      </c>
      <c r="I147" s="476">
        <f t="shared" si="23"/>
        <v>0</v>
      </c>
      <c r="J147" s="473">
        <f t="shared" si="23"/>
        <v>0</v>
      </c>
    </row>
    <row r="148" spans="1:11" ht="4.3499999999999996" customHeight="1">
      <c r="A148" s="364"/>
      <c r="B148" s="364"/>
      <c r="D148" s="499"/>
      <c r="E148" s="499"/>
      <c r="F148" s="500"/>
      <c r="G148" s="499"/>
      <c r="H148" s="1154"/>
      <c r="I148" s="499"/>
      <c r="J148" s="499"/>
    </row>
    <row r="149" spans="1:11" ht="12" customHeight="1">
      <c r="A149" s="288">
        <v>2017</v>
      </c>
      <c r="B149" s="288"/>
      <c r="C149" s="267" t="s">
        <v>329</v>
      </c>
      <c r="D149" s="450"/>
      <c r="E149" s="497"/>
      <c r="F149" s="448"/>
      <c r="G149" s="448"/>
      <c r="H149" s="1108"/>
      <c r="I149" s="520"/>
      <c r="J149" s="450"/>
    </row>
    <row r="150" spans="1:11" ht="12" customHeight="1">
      <c r="A150" s="288">
        <v>2018</v>
      </c>
      <c r="B150" s="288"/>
      <c r="C150" s="272" t="s">
        <v>330</v>
      </c>
      <c r="D150" s="455"/>
      <c r="E150" s="498"/>
      <c r="F150" s="453"/>
      <c r="G150" s="453"/>
      <c r="H150" s="1113"/>
      <c r="I150" s="522"/>
      <c r="J150" s="455"/>
    </row>
    <row r="151" spans="1:11" ht="12" customHeight="1">
      <c r="A151" s="288">
        <v>2019</v>
      </c>
      <c r="B151" s="288"/>
      <c r="C151" s="272" t="s">
        <v>331</v>
      </c>
      <c r="D151" s="455"/>
      <c r="E151" s="498"/>
      <c r="F151" s="453"/>
      <c r="G151" s="453"/>
      <c r="H151" s="1113"/>
      <c r="I151" s="454"/>
      <c r="J151" s="455"/>
    </row>
    <row r="152" spans="1:11" ht="12" customHeight="1">
      <c r="A152" s="288" t="s">
        <v>234</v>
      </c>
      <c r="B152" s="288"/>
      <c r="C152" s="277" t="s">
        <v>332</v>
      </c>
      <c r="D152" s="461"/>
      <c r="E152" s="489"/>
      <c r="F152" s="490"/>
      <c r="G152" s="490"/>
      <c r="H152" s="1143"/>
      <c r="I152" s="505"/>
      <c r="J152" s="461"/>
    </row>
    <row r="153" spans="1:11" ht="12" customHeight="1">
      <c r="A153" s="288" t="s">
        <v>518</v>
      </c>
      <c r="B153" s="288"/>
      <c r="C153" s="614"/>
      <c r="D153" s="614"/>
      <c r="E153" s="614"/>
      <c r="F153" s="614"/>
      <c r="G153" s="614"/>
      <c r="H153" s="1119"/>
      <c r="I153" s="614"/>
      <c r="J153" s="614"/>
      <c r="K153" s="288"/>
    </row>
    <row r="154" spans="1:11" ht="12" customHeight="1">
      <c r="A154" s="288" t="s">
        <v>519</v>
      </c>
      <c r="B154" s="288"/>
      <c r="C154" s="272" t="s">
        <v>531</v>
      </c>
      <c r="D154" s="538"/>
      <c r="E154" s="498"/>
      <c r="F154" s="453"/>
      <c r="G154" s="453"/>
      <c r="H154" s="1113"/>
      <c r="I154" s="522"/>
      <c r="J154" s="455"/>
    </row>
    <row r="155" spans="1:11" ht="12" customHeight="1">
      <c r="A155" s="288">
        <v>2022</v>
      </c>
      <c r="B155" s="288"/>
      <c r="C155" s="272" t="s">
        <v>333</v>
      </c>
      <c r="D155" s="538"/>
      <c r="E155" s="498"/>
      <c r="F155" s="453"/>
      <c r="G155" s="453"/>
      <c r="H155" s="1113"/>
      <c r="I155" s="453"/>
      <c r="J155" s="455"/>
    </row>
    <row r="156" spans="1:11" ht="12" customHeight="1">
      <c r="A156" s="288">
        <v>2023</v>
      </c>
      <c r="B156" s="288"/>
      <c r="C156" s="272" t="s">
        <v>334</v>
      </c>
      <c r="D156" s="538"/>
      <c r="E156" s="498"/>
      <c r="F156" s="453"/>
      <c r="G156" s="453"/>
      <c r="H156" s="1113"/>
      <c r="I156" s="453"/>
      <c r="J156" s="455"/>
    </row>
    <row r="157" spans="1:11" ht="12" customHeight="1">
      <c r="A157" s="288">
        <v>2024</v>
      </c>
      <c r="B157" s="288"/>
      <c r="C157" s="282" t="s">
        <v>335</v>
      </c>
      <c r="D157" s="539"/>
      <c r="E157" s="502"/>
      <c r="F157" s="503"/>
      <c r="G157" s="503"/>
      <c r="H157" s="1157"/>
      <c r="I157" s="503"/>
      <c r="J157" s="504"/>
    </row>
    <row r="158" spans="1:11" ht="12" customHeight="1">
      <c r="A158" s="288" t="s">
        <v>239</v>
      </c>
      <c r="B158" s="288"/>
      <c r="C158" s="285" t="s">
        <v>336</v>
      </c>
      <c r="D158" s="493"/>
      <c r="E158" s="489"/>
      <c r="F158" s="490"/>
      <c r="G158" s="490"/>
      <c r="H158" s="1143"/>
      <c r="I158" s="505"/>
      <c r="J158" s="493"/>
    </row>
    <row r="159" spans="1:11" ht="4.3499999999999996" customHeight="1">
      <c r="A159" s="364"/>
      <c r="B159" s="364"/>
      <c r="D159" s="499"/>
      <c r="E159" s="499"/>
      <c r="F159" s="500"/>
      <c r="G159" s="499"/>
      <c r="H159" s="1154"/>
      <c r="I159" s="499"/>
      <c r="J159" s="499"/>
    </row>
    <row r="160" spans="1:11" ht="12" customHeight="1">
      <c r="A160" s="288" t="s">
        <v>518</v>
      </c>
      <c r="B160" s="288"/>
      <c r="C160" s="614"/>
      <c r="D160" s="614"/>
      <c r="E160" s="614"/>
      <c r="F160" s="614"/>
      <c r="G160" s="614"/>
      <c r="H160" s="1119"/>
      <c r="I160" s="614"/>
      <c r="J160" s="614"/>
      <c r="K160" s="288"/>
    </row>
    <row r="161" spans="1:11" ht="12" customHeight="1">
      <c r="A161" s="288" t="s">
        <v>519</v>
      </c>
      <c r="B161" s="288"/>
      <c r="C161" s="272" t="s">
        <v>530</v>
      </c>
      <c r="D161" s="465">
        <f>'T2 NSA'!C63</f>
        <v>4011.8919107230663</v>
      </c>
      <c r="E161" s="498"/>
      <c r="F161" s="453"/>
      <c r="G161" s="453"/>
      <c r="H161" s="1121">
        <f>D161/5</f>
        <v>802.37838214461328</v>
      </c>
      <c r="I161" s="466">
        <f>H161</f>
        <v>802.37838214461328</v>
      </c>
      <c r="J161" s="465">
        <f t="shared" ref="J161:J164" si="24">D161-SUM(E161:I161)</f>
        <v>2407.1351464338395</v>
      </c>
    </row>
    <row r="162" spans="1:11" ht="12" customHeight="1">
      <c r="A162" s="288">
        <v>2022</v>
      </c>
      <c r="B162" s="288"/>
      <c r="C162" s="272" t="s">
        <v>337</v>
      </c>
      <c r="D162" s="465">
        <f>'T2 NSA'!D63</f>
        <v>0</v>
      </c>
      <c r="E162" s="451"/>
      <c r="F162" s="463"/>
      <c r="G162" s="463"/>
      <c r="H162" s="1165">
        <v>0</v>
      </c>
      <c r="I162" s="506">
        <v>0</v>
      </c>
      <c r="J162" s="507">
        <f t="shared" si="24"/>
        <v>0</v>
      </c>
    </row>
    <row r="163" spans="1:11" ht="12" customHeight="1">
      <c r="A163" s="288">
        <v>2023</v>
      </c>
      <c r="B163" s="288"/>
      <c r="C163" s="272" t="s">
        <v>338</v>
      </c>
      <c r="D163" s="465">
        <f>'T2 NSA'!E63</f>
        <v>0</v>
      </c>
      <c r="E163" s="451"/>
      <c r="F163" s="463"/>
      <c r="G163" s="463"/>
      <c r="H163" s="1120"/>
      <c r="I163" s="506">
        <v>0</v>
      </c>
      <c r="J163" s="507">
        <f t="shared" si="24"/>
        <v>0</v>
      </c>
    </row>
    <row r="164" spans="1:11" ht="12" customHeight="1">
      <c r="A164" s="288">
        <v>2024</v>
      </c>
      <c r="B164" s="288"/>
      <c r="C164" s="282" t="s">
        <v>339</v>
      </c>
      <c r="D164" s="468">
        <f>'T2 NSA'!F63</f>
        <v>0</v>
      </c>
      <c r="E164" s="469"/>
      <c r="F164" s="470"/>
      <c r="G164" s="470"/>
      <c r="H164" s="1125"/>
      <c r="I164" s="540"/>
      <c r="J164" s="507">
        <f t="shared" si="24"/>
        <v>0</v>
      </c>
    </row>
    <row r="165" spans="1:11" ht="12" customHeight="1">
      <c r="A165" s="288" t="s">
        <v>239</v>
      </c>
      <c r="B165" s="288"/>
      <c r="C165" s="285" t="s">
        <v>340</v>
      </c>
      <c r="D165" s="473">
        <f>SUM(D160:D164)</f>
        <v>4011.8919107230663</v>
      </c>
      <c r="E165" s="474">
        <f t="shared" ref="E165:J165" si="25">SUM(E160:E164)</f>
        <v>0</v>
      </c>
      <c r="F165" s="475">
        <f t="shared" si="25"/>
        <v>0</v>
      </c>
      <c r="G165" s="475">
        <f t="shared" si="25"/>
        <v>0</v>
      </c>
      <c r="H165" s="1129">
        <f t="shared" si="25"/>
        <v>802.37838214461328</v>
      </c>
      <c r="I165" s="476">
        <f t="shared" si="25"/>
        <v>802.37838214461328</v>
      </c>
      <c r="J165" s="473">
        <f t="shared" si="25"/>
        <v>2407.1351464338395</v>
      </c>
    </row>
    <row r="166" spans="1:11" ht="3" customHeight="1">
      <c r="B166" s="288"/>
      <c r="D166" s="499"/>
      <c r="E166" s="499"/>
      <c r="F166" s="500"/>
      <c r="G166" s="499"/>
      <c r="H166" s="1154"/>
      <c r="I166" s="499"/>
      <c r="J166" s="499"/>
    </row>
    <row r="167" spans="1:11" ht="12" customHeight="1">
      <c r="A167" s="288" t="s">
        <v>518</v>
      </c>
      <c r="B167" s="288"/>
      <c r="C167" s="614"/>
      <c r="D167" s="614"/>
      <c r="E167" s="614"/>
      <c r="F167" s="614"/>
      <c r="G167" s="614"/>
      <c r="H167" s="1119"/>
      <c r="I167" s="614"/>
      <c r="J167" s="614"/>
      <c r="K167" s="288"/>
    </row>
    <row r="168" spans="1:11" ht="12" customHeight="1">
      <c r="A168" s="288" t="s">
        <v>519</v>
      </c>
      <c r="B168" s="288"/>
      <c r="C168" s="272" t="s">
        <v>529</v>
      </c>
      <c r="D168" s="530"/>
      <c r="E168" s="498"/>
      <c r="F168" s="453"/>
      <c r="G168" s="453"/>
      <c r="H168" s="1113"/>
      <c r="I168" s="454"/>
      <c r="J168" s="455"/>
    </row>
    <row r="169" spans="1:11" ht="12" customHeight="1">
      <c r="A169" s="288">
        <v>2022</v>
      </c>
      <c r="B169" s="288"/>
      <c r="C169" s="272" t="s">
        <v>354</v>
      </c>
      <c r="D169" s="530"/>
      <c r="E169" s="498"/>
      <c r="F169" s="453"/>
      <c r="G169" s="453"/>
      <c r="H169" s="1113"/>
      <c r="I169" s="454"/>
      <c r="J169" s="455"/>
    </row>
    <row r="170" spans="1:11" ht="12" customHeight="1">
      <c r="A170" s="288">
        <v>2023</v>
      </c>
      <c r="B170" s="288"/>
      <c r="C170" s="272" t="s">
        <v>355</v>
      </c>
      <c r="D170" s="530"/>
      <c r="E170" s="498"/>
      <c r="F170" s="453"/>
      <c r="G170" s="453"/>
      <c r="H170" s="1113"/>
      <c r="I170" s="454"/>
      <c r="J170" s="455"/>
    </row>
    <row r="171" spans="1:11" ht="12" customHeight="1">
      <c r="A171" s="288">
        <v>2024</v>
      </c>
      <c r="B171" s="288"/>
      <c r="C171" s="282" t="s">
        <v>356</v>
      </c>
      <c r="D171" s="531"/>
      <c r="E171" s="502"/>
      <c r="F171" s="503"/>
      <c r="G171" s="503"/>
      <c r="H171" s="1157"/>
      <c r="I171" s="541"/>
      <c r="J171" s="504"/>
    </row>
    <row r="172" spans="1:11" ht="12" customHeight="1">
      <c r="A172" s="288" t="s">
        <v>239</v>
      </c>
      <c r="B172" s="288"/>
      <c r="C172" s="285" t="s">
        <v>357</v>
      </c>
      <c r="D172" s="493"/>
      <c r="E172" s="542"/>
      <c r="F172" s="490"/>
      <c r="G172" s="490"/>
      <c r="H172" s="1143"/>
      <c r="I172" s="543"/>
      <c r="J172" s="493"/>
    </row>
    <row r="173" spans="1:11" ht="4.3499999999999996" customHeight="1">
      <c r="B173" s="288"/>
      <c r="C173" s="295"/>
      <c r="D173" s="508"/>
      <c r="E173" s="508"/>
      <c r="F173" s="509"/>
      <c r="G173" s="508"/>
      <c r="H173" s="1167"/>
      <c r="I173" s="508"/>
      <c r="J173" s="508"/>
    </row>
    <row r="174" spans="1:11" ht="3" customHeight="1">
      <c r="B174" s="288"/>
      <c r="D174" s="499"/>
      <c r="E174" s="499"/>
      <c r="F174" s="500"/>
      <c r="G174" s="499"/>
      <c r="H174" s="1154"/>
      <c r="I174" s="499"/>
      <c r="J174" s="499"/>
    </row>
    <row r="175" spans="1:11" ht="12" customHeight="1">
      <c r="B175" s="288"/>
      <c r="C175" s="285" t="s">
        <v>341</v>
      </c>
      <c r="D175" s="473">
        <f>D17+D28+D35+D42+D49+D56+D63+D70+D75+D86+D97+D114+D125+D136+D147+D158+D165+D172</f>
        <v>721.16894837464133</v>
      </c>
      <c r="E175" s="544">
        <f t="shared" ref="E175:J175" si="26">E17+E28+E35+E42+E49+E56+E63+E70+E75+E86+E97+E114+E125+E136+E147+E158+E165+E172</f>
        <v>-790.79404784368103</v>
      </c>
      <c r="F175" s="475">
        <f t="shared" si="26"/>
        <v>-1057.7358199433268</v>
      </c>
      <c r="G175" s="475">
        <f t="shared" si="26"/>
        <v>-1244.5166226673643</v>
      </c>
      <c r="H175" s="1129">
        <f t="shared" si="26"/>
        <v>-227.67608764265253</v>
      </c>
      <c r="I175" s="545">
        <f t="shared" si="26"/>
        <v>1634.7563800378261</v>
      </c>
      <c r="J175" s="473">
        <f t="shared" si="26"/>
        <v>2407.1351464338395</v>
      </c>
    </row>
    <row r="176" spans="1:11" ht="3" customHeight="1">
      <c r="B176" s="288"/>
    </row>
    <row r="177" spans="2:10" ht="12" customHeight="1">
      <c r="B177" s="288"/>
      <c r="C177" s="49" t="s">
        <v>342</v>
      </c>
      <c r="E177" s="286"/>
      <c r="F177" s="286"/>
      <c r="G177" s="286"/>
      <c r="H177" s="286"/>
      <c r="I177" s="286"/>
      <c r="J177" s="286"/>
    </row>
    <row r="178" spans="2:10" ht="12" customHeight="1">
      <c r="B178" s="288"/>
      <c r="C178" s="49" t="s">
        <v>343</v>
      </c>
      <c r="D178" s="64"/>
      <c r="E178" s="297"/>
      <c r="F178" s="297"/>
      <c r="G178" s="297"/>
      <c r="H178" s="297"/>
      <c r="I178" s="297"/>
      <c r="J178" s="297"/>
    </row>
    <row r="179" spans="2:10">
      <c r="B179" s="288"/>
      <c r="C179" s="611" t="s">
        <v>579</v>
      </c>
    </row>
    <row r="181" spans="2:10">
      <c r="E181" s="286"/>
      <c r="F181" s="286"/>
      <c r="G181" s="286"/>
      <c r="H181" s="286"/>
      <c r="I181" s="286"/>
    </row>
    <row r="182" spans="2:10">
      <c r="F182" s="257"/>
    </row>
    <row r="183" spans="2:10">
      <c r="C183" s="257" t="s">
        <v>624</v>
      </c>
      <c r="D183" s="473">
        <f>D11+D22+D75+D80+D91+D102+D108+D119+D130+D141+D152</f>
        <v>-4057.6250710113741</v>
      </c>
      <c r="E183" s="473">
        <f t="shared" ref="E183:J183" si="27">E11+E22+E75+E80+E91+E102+E108+E119+E130+E141+E152</f>
        <v>-790.79404784368103</v>
      </c>
      <c r="F183" s="473">
        <f t="shared" si="27"/>
        <v>-1057.7358199433268</v>
      </c>
      <c r="G183" s="473">
        <f t="shared" si="27"/>
        <v>-1244.5166226673643</v>
      </c>
      <c r="H183" s="473">
        <f t="shared" si="27"/>
        <v>-552.33175326005789</v>
      </c>
      <c r="I183" s="473">
        <f t="shared" si="27"/>
        <v>-412.2468272969441</v>
      </c>
      <c r="J183" s="473">
        <f t="shared" si="27"/>
        <v>0</v>
      </c>
    </row>
    <row r="184" spans="2:10">
      <c r="C184" s="257" t="s">
        <v>625</v>
      </c>
      <c r="D184" s="473">
        <f>D17-D11+D28-D22+D35+D42+D49+D56+D63+D70+D86-D80+D97-D91+D114-D108-D102+D125-D119+D136-D130+D147-D141+D158-D152+D165+D172</f>
        <v>4778.7940193860159</v>
      </c>
      <c r="E184" s="473">
        <f t="shared" ref="E184:J184" si="28">E17-E11+E28-E22+E35+E42+E49+E56+E63+E70+E86-E80+E97-E91+E114-E108-E102+E125-E119+E136-E130+E147-E141+E158-E152+E165+E172</f>
        <v>0</v>
      </c>
      <c r="F184" s="473">
        <f t="shared" si="28"/>
        <v>0</v>
      </c>
      <c r="G184" s="473">
        <f t="shared" si="28"/>
        <v>0</v>
      </c>
      <c r="H184" s="473">
        <f t="shared" si="28"/>
        <v>324.65566561740536</v>
      </c>
      <c r="I184" s="473">
        <f t="shared" si="28"/>
        <v>2047.0032073347702</v>
      </c>
      <c r="J184" s="473">
        <f t="shared" si="28"/>
        <v>2407.1351464338395</v>
      </c>
    </row>
    <row r="185" spans="2:10">
      <c r="C185" s="257" t="s">
        <v>341</v>
      </c>
      <c r="D185" s="473">
        <f>SUM(D183:D184)</f>
        <v>721.16894837464179</v>
      </c>
      <c r="E185" s="473">
        <f t="shared" ref="E185:J185" si="29">SUM(E183:E184)</f>
        <v>-790.79404784368103</v>
      </c>
      <c r="F185" s="473">
        <f t="shared" si="29"/>
        <v>-1057.7358199433268</v>
      </c>
      <c r="G185" s="473">
        <f t="shared" si="29"/>
        <v>-1244.5166226673643</v>
      </c>
      <c r="H185" s="473">
        <f t="shared" si="29"/>
        <v>-227.67608764265253</v>
      </c>
      <c r="I185" s="473">
        <f t="shared" si="29"/>
        <v>1634.7563800378261</v>
      </c>
      <c r="J185" s="473">
        <f t="shared" si="29"/>
        <v>2407.1351464338395</v>
      </c>
    </row>
  </sheetData>
  <autoFilter ref="A8:J172" xr:uid="{00000000-0009-0000-0000-00000C000000}"/>
  <mergeCells count="1">
    <mergeCell ref="C1:J1"/>
  </mergeCells>
  <pageMargins left="0.7" right="0.7" top="0.75" bottom="0.75" header="0.3" footer="0.3"/>
  <pageSetup paperSize="9" scale="72"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1"/>
    <pageSetUpPr fitToPage="1"/>
  </sheetPr>
  <dimension ref="A1:V3000"/>
  <sheetViews>
    <sheetView zoomScaleNormal="100" workbookViewId="0">
      <selection activeCell="Q70" sqref="Q70"/>
    </sheetView>
  </sheetViews>
  <sheetFormatPr defaultColWidth="8.85546875" defaultRowHeight="12"/>
  <cols>
    <col min="1" max="1" width="19" style="316" customWidth="1"/>
    <col min="2" max="2" width="32" style="316" customWidth="1"/>
    <col min="3" max="6" width="11.85546875" style="316" customWidth="1"/>
    <col min="7" max="18" width="8.5703125" style="316" customWidth="1"/>
    <col min="19" max="16384" width="8.85546875" style="316"/>
  </cols>
  <sheetData>
    <row r="1" spans="1:22">
      <c r="A1" s="1297" t="s">
        <v>344</v>
      </c>
      <c r="B1" s="1297"/>
      <c r="C1" s="1297"/>
      <c r="D1" s="1297"/>
      <c r="E1" s="1297"/>
      <c r="F1" s="1297"/>
      <c r="G1" s="1297"/>
      <c r="H1" s="1297"/>
      <c r="I1" s="1297"/>
      <c r="J1" s="1297"/>
      <c r="K1" s="1297"/>
      <c r="L1" s="1297"/>
      <c r="M1" s="1297"/>
      <c r="N1" s="1297"/>
      <c r="O1" s="1297"/>
      <c r="P1" s="1297"/>
      <c r="Q1" s="1297"/>
      <c r="R1" s="1297"/>
      <c r="S1" s="258"/>
      <c r="T1" s="258"/>
      <c r="U1" s="258"/>
      <c r="V1" s="258"/>
    </row>
    <row r="2" spans="1:22">
      <c r="A2" s="1180"/>
      <c r="B2" s="1180"/>
      <c r="C2" s="1180"/>
      <c r="D2" s="1180"/>
      <c r="E2" s="1180"/>
      <c r="F2" s="1180"/>
      <c r="G2" s="1180"/>
      <c r="H2" s="1180"/>
      <c r="I2" s="1180"/>
      <c r="J2" s="1180"/>
      <c r="K2" s="1180"/>
      <c r="L2" s="1180"/>
      <c r="M2" s="1180"/>
      <c r="N2" s="1180"/>
      <c r="O2" s="1180"/>
      <c r="P2" s="1180"/>
      <c r="Q2" s="1180"/>
      <c r="R2" s="1180"/>
    </row>
    <row r="3" spans="1:22">
      <c r="A3" s="1181" t="str">
        <f>'T1'!A3</f>
        <v>Finland</v>
      </c>
      <c r="B3" s="721"/>
      <c r="C3" s="721"/>
      <c r="D3" s="721"/>
      <c r="E3" s="1180"/>
      <c r="F3" s="1180"/>
      <c r="G3" s="1180"/>
      <c r="H3" s="1180"/>
      <c r="I3" s="1180"/>
      <c r="J3" s="1180"/>
      <c r="K3" s="1180"/>
      <c r="L3" s="1180"/>
      <c r="M3" s="1180"/>
      <c r="N3" s="1180"/>
      <c r="O3" s="1180"/>
      <c r="P3" s="1180"/>
      <c r="Q3" s="1180"/>
      <c r="R3" s="1180"/>
    </row>
    <row r="4" spans="1:22">
      <c r="A4" s="1180"/>
      <c r="B4" s="1180"/>
      <c r="C4" s="1180"/>
      <c r="D4" s="1180"/>
      <c r="E4" s="1180"/>
      <c r="F4" s="1180"/>
      <c r="G4" s="1180"/>
      <c r="H4" s="1180"/>
      <c r="I4" s="1180"/>
      <c r="J4" s="1180"/>
      <c r="K4" s="1180"/>
      <c r="L4" s="1180"/>
      <c r="M4" s="1180"/>
      <c r="N4" s="1180"/>
      <c r="O4" s="1180"/>
      <c r="P4" s="1180"/>
      <c r="Q4" s="1180"/>
      <c r="R4" s="1180"/>
    </row>
    <row r="5" spans="1:22">
      <c r="A5" s="1180" t="s">
        <v>582</v>
      </c>
      <c r="B5" s="1180"/>
      <c r="C5" s="1180"/>
      <c r="D5" s="1180"/>
      <c r="E5" s="1180"/>
      <c r="F5" s="1180"/>
      <c r="G5" s="1180"/>
      <c r="H5" s="1180"/>
      <c r="I5" s="1180"/>
      <c r="J5" s="1180"/>
      <c r="K5" s="1180"/>
      <c r="L5" s="1180"/>
      <c r="M5" s="1180"/>
      <c r="N5" s="1180"/>
      <c r="O5" s="1180"/>
      <c r="P5" s="1180"/>
      <c r="Q5" s="1180"/>
      <c r="R5" s="1180"/>
    </row>
    <row r="6" spans="1:22" ht="26.45" customHeight="1">
      <c r="A6" s="1299" t="s">
        <v>583</v>
      </c>
      <c r="B6" s="1301" t="s">
        <v>584</v>
      </c>
      <c r="C6" s="1303" t="s">
        <v>585</v>
      </c>
      <c r="D6" s="1304"/>
      <c r="E6" s="1305" t="s">
        <v>586</v>
      </c>
      <c r="F6" s="1304"/>
      <c r="G6" s="1306" t="s">
        <v>587</v>
      </c>
      <c r="H6" s="1307" t="s">
        <v>588</v>
      </c>
      <c r="I6" s="1308"/>
      <c r="J6" s="1308"/>
      <c r="K6" s="1308"/>
      <c r="L6" s="1308"/>
      <c r="M6" s="1308"/>
      <c r="N6" s="1308"/>
      <c r="O6" s="1308"/>
      <c r="P6" s="1308"/>
      <c r="Q6" s="1308"/>
      <c r="R6" s="1309"/>
    </row>
    <row r="7" spans="1:22" ht="27.95" customHeight="1">
      <c r="A7" s="1300"/>
      <c r="B7" s="1302"/>
      <c r="C7" s="1182" t="s">
        <v>239</v>
      </c>
      <c r="D7" s="1183" t="s">
        <v>589</v>
      </c>
      <c r="E7" s="1184" t="s">
        <v>239</v>
      </c>
      <c r="F7" s="1183" t="s">
        <v>589</v>
      </c>
      <c r="G7" s="1306" t="s">
        <v>590</v>
      </c>
      <c r="H7" s="1185">
        <v>2014</v>
      </c>
      <c r="I7" s="1186">
        <v>2015</v>
      </c>
      <c r="J7" s="1186">
        <v>2016</v>
      </c>
      <c r="K7" s="1186">
        <v>2017</v>
      </c>
      <c r="L7" s="1186">
        <v>2018</v>
      </c>
      <c r="M7" s="1186">
        <v>2019</v>
      </c>
      <c r="N7" s="1186">
        <v>2020</v>
      </c>
      <c r="O7" s="1186">
        <v>2021</v>
      </c>
      <c r="P7" s="1186">
        <v>2022</v>
      </c>
      <c r="Q7" s="1186">
        <v>2023</v>
      </c>
      <c r="R7" s="1187">
        <v>2024</v>
      </c>
    </row>
    <row r="8" spans="1:22" s="622" customFormat="1">
      <c r="A8" s="1188" t="s">
        <v>591</v>
      </c>
      <c r="B8" s="1189" t="s">
        <v>592</v>
      </c>
      <c r="C8" s="1190">
        <v>600</v>
      </c>
      <c r="D8" s="1191">
        <v>600</v>
      </c>
      <c r="E8" s="1190">
        <v>300</v>
      </c>
      <c r="F8" s="1191">
        <v>300</v>
      </c>
      <c r="G8" s="1192" t="s">
        <v>593</v>
      </c>
      <c r="H8" s="1193"/>
      <c r="I8" s="1194"/>
      <c r="J8" s="1194">
        <v>249.38499999999999</v>
      </c>
      <c r="K8" s="1194">
        <v>-168.62799999999999</v>
      </c>
      <c r="L8" s="1194"/>
      <c r="M8" s="1195">
        <v>33.843330000000002</v>
      </c>
      <c r="N8" s="1195"/>
      <c r="O8" s="1195"/>
      <c r="P8" s="1248">
        <v>114.82593</v>
      </c>
      <c r="Q8" s="1195"/>
      <c r="R8" s="1191"/>
    </row>
    <row r="9" spans="1:22">
      <c r="A9" s="1196" t="s">
        <v>594</v>
      </c>
      <c r="B9" s="1197" t="s">
        <v>595</v>
      </c>
      <c r="C9" s="1198">
        <v>30137.45</v>
      </c>
      <c r="D9" s="1199">
        <v>30137.45</v>
      </c>
      <c r="E9" s="1198">
        <v>15068.725</v>
      </c>
      <c r="F9" s="1199">
        <v>15068.725</v>
      </c>
      <c r="G9" s="1200" t="s">
        <v>593</v>
      </c>
      <c r="H9" s="1201"/>
      <c r="I9" s="1202"/>
      <c r="J9" s="1202">
        <v>3267.4560000000001</v>
      </c>
      <c r="K9" s="1202"/>
      <c r="L9" s="1202"/>
      <c r="M9" s="1203">
        <v>-929.42100000000005</v>
      </c>
      <c r="N9" s="1203"/>
      <c r="O9" s="1203">
        <v>3671.6</v>
      </c>
      <c r="P9" s="1249"/>
      <c r="Q9" s="1203">
        <v>4637.7172399999999</v>
      </c>
      <c r="R9" s="1199"/>
    </row>
    <row r="10" spans="1:22">
      <c r="A10" s="1196" t="s">
        <v>596</v>
      </c>
      <c r="B10" s="1197" t="s">
        <v>597</v>
      </c>
      <c r="C10" s="1198">
        <v>185.58500000000001</v>
      </c>
      <c r="D10" s="1199">
        <v>185.58500000000001</v>
      </c>
      <c r="E10" s="1198">
        <v>79.802000000000007</v>
      </c>
      <c r="F10" s="1199">
        <v>79.802000000000007</v>
      </c>
      <c r="G10" s="1200" t="s">
        <v>593</v>
      </c>
      <c r="H10" s="1201"/>
      <c r="I10" s="1202"/>
      <c r="J10" s="1202"/>
      <c r="K10" s="1202">
        <v>22.867000000000001</v>
      </c>
      <c r="L10" s="1202"/>
      <c r="M10" s="1203">
        <v>-3.7662900000000001</v>
      </c>
      <c r="N10" s="1203">
        <v>12.34619</v>
      </c>
      <c r="O10" s="1203"/>
      <c r="P10" s="1249">
        <v>9.3957700000000006</v>
      </c>
      <c r="Q10" s="1203"/>
      <c r="R10" s="1199"/>
    </row>
    <row r="11" spans="1:22">
      <c r="A11" s="1196" t="s">
        <v>598</v>
      </c>
      <c r="B11" s="1197" t="s">
        <v>599</v>
      </c>
      <c r="C11" s="1198">
        <v>180</v>
      </c>
      <c r="D11" s="1199">
        <v>180</v>
      </c>
      <c r="E11" s="1198">
        <v>90</v>
      </c>
      <c r="F11" s="1199">
        <v>90</v>
      </c>
      <c r="G11" s="1200" t="s">
        <v>593</v>
      </c>
      <c r="H11" s="1201"/>
      <c r="I11" s="1202"/>
      <c r="J11" s="1202"/>
      <c r="K11" s="1202"/>
      <c r="L11" s="1202"/>
      <c r="M11" s="1203">
        <v>17.085000000000001</v>
      </c>
      <c r="N11" s="1203"/>
      <c r="O11" s="1203">
        <v>-15.51721</v>
      </c>
      <c r="P11" s="1249">
        <v>3.2677999999999998</v>
      </c>
      <c r="Q11" s="1203"/>
      <c r="R11" s="1199"/>
    </row>
    <row r="12" spans="1:22">
      <c r="A12" s="1196"/>
      <c r="B12" s="1197"/>
      <c r="C12" s="1204"/>
      <c r="D12" s="1197"/>
      <c r="E12" s="1198"/>
      <c r="F12" s="1199"/>
      <c r="G12" s="1200"/>
      <c r="H12" s="1201"/>
      <c r="I12" s="1202"/>
      <c r="J12" s="1202"/>
      <c r="K12" s="1202"/>
      <c r="L12" s="1202"/>
      <c r="M12" s="1203"/>
      <c r="N12" s="1203"/>
      <c r="O12" s="1203"/>
      <c r="P12" s="1203"/>
      <c r="Q12" s="1203"/>
      <c r="R12" s="1199"/>
    </row>
    <row r="13" spans="1:22">
      <c r="A13" s="1196"/>
      <c r="B13" s="1197"/>
      <c r="C13" s="1204"/>
      <c r="D13" s="1197"/>
      <c r="E13" s="1198"/>
      <c r="F13" s="1199"/>
      <c r="G13" s="1200"/>
      <c r="H13" s="1201"/>
      <c r="I13" s="1202"/>
      <c r="J13" s="1202"/>
      <c r="K13" s="1202"/>
      <c r="L13" s="1202"/>
      <c r="M13" s="1203"/>
      <c r="N13" s="1203"/>
      <c r="O13" s="1203"/>
      <c r="P13" s="1203"/>
      <c r="Q13" s="1203"/>
      <c r="R13" s="1199"/>
    </row>
    <row r="14" spans="1:22" ht="12.6" customHeight="1">
      <c r="A14" s="1196"/>
      <c r="B14" s="1197"/>
      <c r="C14" s="1204"/>
      <c r="D14" s="1197"/>
      <c r="E14" s="1198"/>
      <c r="F14" s="1199"/>
      <c r="G14" s="1200"/>
      <c r="H14" s="1201"/>
      <c r="I14" s="1202"/>
      <c r="J14" s="1202"/>
      <c r="K14" s="1202"/>
      <c r="L14" s="1202"/>
      <c r="M14" s="1203"/>
      <c r="N14" s="1203"/>
      <c r="O14" s="1203"/>
      <c r="P14" s="1203"/>
      <c r="Q14" s="1203"/>
      <c r="R14" s="1199"/>
    </row>
    <row r="15" spans="1:22">
      <c r="A15" s="1196"/>
      <c r="B15" s="1197"/>
      <c r="C15" s="1204"/>
      <c r="D15" s="1197"/>
      <c r="E15" s="1198"/>
      <c r="F15" s="1199"/>
      <c r="G15" s="1200"/>
      <c r="H15" s="1201"/>
      <c r="I15" s="1202"/>
      <c r="J15" s="1202"/>
      <c r="K15" s="1202"/>
      <c r="L15" s="1202"/>
      <c r="M15" s="1203"/>
      <c r="N15" s="1203"/>
      <c r="O15" s="1203"/>
      <c r="P15" s="1203"/>
      <c r="Q15" s="1203"/>
      <c r="R15" s="1199"/>
    </row>
    <row r="16" spans="1:22">
      <c r="A16" s="1196"/>
      <c r="B16" s="1197"/>
      <c r="C16" s="1204"/>
      <c r="D16" s="1197"/>
      <c r="E16" s="1198"/>
      <c r="F16" s="1199"/>
      <c r="G16" s="1200"/>
      <c r="H16" s="1201"/>
      <c r="I16" s="1202"/>
      <c r="J16" s="1202"/>
      <c r="K16" s="1202"/>
      <c r="L16" s="1202"/>
      <c r="M16" s="1203"/>
      <c r="N16" s="1203"/>
      <c r="O16" s="1203"/>
      <c r="P16" s="1203"/>
      <c r="Q16" s="1203"/>
      <c r="R16" s="1199"/>
    </row>
    <row r="17" spans="1:18">
      <c r="A17" s="1196"/>
      <c r="B17" s="1197"/>
      <c r="C17" s="1204"/>
      <c r="D17" s="1197"/>
      <c r="E17" s="1198"/>
      <c r="F17" s="1199"/>
      <c r="G17" s="1200"/>
      <c r="H17" s="1201"/>
      <c r="I17" s="1202"/>
      <c r="J17" s="1202"/>
      <c r="K17" s="1202"/>
      <c r="L17" s="1202"/>
      <c r="M17" s="1203"/>
      <c r="N17" s="1203"/>
      <c r="O17" s="1203"/>
      <c r="P17" s="1203"/>
      <c r="Q17" s="1203"/>
      <c r="R17" s="1199"/>
    </row>
    <row r="18" spans="1:18">
      <c r="A18" s="1205"/>
      <c r="B18" s="1206"/>
      <c r="C18" s="1207"/>
      <c r="D18" s="1206"/>
      <c r="E18" s="1208"/>
      <c r="F18" s="1209"/>
      <c r="G18" s="1210"/>
      <c r="H18" s="1211"/>
      <c r="I18" s="1212"/>
      <c r="J18" s="1212"/>
      <c r="K18" s="1212"/>
      <c r="L18" s="1212"/>
      <c r="M18" s="1213"/>
      <c r="N18" s="1213"/>
      <c r="O18" s="1213"/>
      <c r="P18" s="1213"/>
      <c r="Q18" s="1213"/>
      <c r="R18" s="1209"/>
    </row>
    <row r="19" spans="1:18" ht="14.45" hidden="1" customHeight="1">
      <c r="A19" s="1214"/>
      <c r="B19" s="1215"/>
      <c r="C19" s="1214"/>
      <c r="D19" s="1214"/>
      <c r="E19" s="1216"/>
      <c r="F19" s="1210"/>
      <c r="G19" s="1210"/>
      <c r="H19" s="1217"/>
      <c r="I19" s="1210"/>
      <c r="J19" s="1210"/>
      <c r="K19" s="1210"/>
      <c r="L19" s="1210"/>
      <c r="M19" s="1210"/>
      <c r="N19" s="1210"/>
      <c r="O19" s="1210"/>
      <c r="P19" s="1210"/>
      <c r="Q19" s="1210"/>
      <c r="R19" s="1210"/>
    </row>
    <row r="20" spans="1:18" ht="14.45" hidden="1" customHeight="1">
      <c r="A20" s="1218"/>
      <c r="B20" s="1219"/>
      <c r="C20" s="1218"/>
      <c r="D20" s="1218"/>
      <c r="E20" s="1220"/>
      <c r="F20" s="1221"/>
      <c r="G20" s="1221"/>
      <c r="H20" s="1222"/>
      <c r="I20" s="1221"/>
      <c r="J20" s="1221"/>
      <c r="K20" s="1221"/>
      <c r="L20" s="1221"/>
      <c r="M20" s="1221"/>
      <c r="N20" s="1221"/>
      <c r="O20" s="1221"/>
      <c r="P20" s="1221"/>
      <c r="Q20" s="1221"/>
      <c r="R20" s="1221"/>
    </row>
    <row r="21" spans="1:18" ht="14.45" hidden="1" customHeight="1">
      <c r="A21" s="1218"/>
      <c r="B21" s="1219"/>
      <c r="C21" s="1218"/>
      <c r="D21" s="1218"/>
      <c r="E21" s="1220"/>
      <c r="F21" s="1221"/>
      <c r="G21" s="1221"/>
      <c r="H21" s="1222"/>
      <c r="I21" s="1221"/>
      <c r="J21" s="1221"/>
      <c r="K21" s="1221"/>
      <c r="L21" s="1221"/>
      <c r="M21" s="1221"/>
      <c r="N21" s="1221"/>
      <c r="O21" s="1221"/>
      <c r="P21" s="1221"/>
      <c r="Q21" s="1221"/>
      <c r="R21" s="1221"/>
    </row>
    <row r="22" spans="1:18" ht="14.45" hidden="1" customHeight="1">
      <c r="A22" s="1218"/>
      <c r="B22" s="1219"/>
      <c r="C22" s="1218"/>
      <c r="D22" s="1218"/>
      <c r="E22" s="1220"/>
      <c r="F22" s="1221"/>
      <c r="G22" s="1221"/>
      <c r="H22" s="1222"/>
      <c r="I22" s="1221"/>
      <c r="J22" s="1221"/>
      <c r="K22" s="1221"/>
      <c r="L22" s="1221"/>
      <c r="M22" s="1221"/>
      <c r="N22" s="1221"/>
      <c r="O22" s="1221"/>
      <c r="P22" s="1221"/>
      <c r="Q22" s="1221"/>
      <c r="R22" s="1221"/>
    </row>
    <row r="23" spans="1:18" ht="14.45" hidden="1" customHeight="1">
      <c r="A23" s="1218"/>
      <c r="B23" s="1219"/>
      <c r="C23" s="1218"/>
      <c r="D23" s="1218"/>
      <c r="E23" s="1220"/>
      <c r="F23" s="1221"/>
      <c r="G23" s="1221"/>
      <c r="H23" s="1222"/>
      <c r="I23" s="1221"/>
      <c r="J23" s="1221"/>
      <c r="K23" s="1221"/>
      <c r="L23" s="1221"/>
      <c r="M23" s="1221"/>
      <c r="N23" s="1221"/>
      <c r="O23" s="1221"/>
      <c r="P23" s="1221"/>
      <c r="Q23" s="1221"/>
      <c r="R23" s="1221"/>
    </row>
    <row r="24" spans="1:18" ht="14.45" hidden="1" customHeight="1">
      <c r="A24" s="1218"/>
      <c r="B24" s="1219"/>
      <c r="C24" s="1218"/>
      <c r="D24" s="1218"/>
      <c r="E24" s="1220"/>
      <c r="F24" s="1221"/>
      <c r="G24" s="1221"/>
      <c r="H24" s="1222"/>
      <c r="I24" s="1221"/>
      <c r="J24" s="1221"/>
      <c r="K24" s="1221"/>
      <c r="L24" s="1221"/>
      <c r="M24" s="1221"/>
      <c r="N24" s="1221"/>
      <c r="O24" s="1221"/>
      <c r="P24" s="1221"/>
      <c r="Q24" s="1221"/>
      <c r="R24" s="1221"/>
    </row>
    <row r="25" spans="1:18" ht="14.45" hidden="1" customHeight="1">
      <c r="A25" s="1218"/>
      <c r="B25" s="1219"/>
      <c r="C25" s="1218"/>
      <c r="D25" s="1218"/>
      <c r="E25" s="1220"/>
      <c r="F25" s="1221"/>
      <c r="G25" s="1221"/>
      <c r="H25" s="1222"/>
      <c r="I25" s="1221"/>
      <c r="J25" s="1221"/>
      <c r="K25" s="1221"/>
      <c r="L25" s="1221"/>
      <c r="M25" s="1221"/>
      <c r="N25" s="1221"/>
      <c r="O25" s="1221"/>
      <c r="P25" s="1221"/>
      <c r="Q25" s="1221"/>
      <c r="R25" s="1221"/>
    </row>
    <row r="26" spans="1:18" ht="14.45" hidden="1" customHeight="1">
      <c r="A26" s="1218"/>
      <c r="B26" s="1219"/>
      <c r="C26" s="1218"/>
      <c r="D26" s="1218"/>
      <c r="E26" s="1220"/>
      <c r="F26" s="1221"/>
      <c r="G26" s="1221"/>
      <c r="H26" s="1222"/>
      <c r="I26" s="1221"/>
      <c r="J26" s="1221"/>
      <c r="K26" s="1221"/>
      <c r="L26" s="1221"/>
      <c r="M26" s="1221"/>
      <c r="N26" s="1221"/>
      <c r="O26" s="1221"/>
      <c r="P26" s="1221"/>
      <c r="Q26" s="1221"/>
      <c r="R26" s="1221"/>
    </row>
    <row r="27" spans="1:18" ht="14.45" hidden="1" customHeight="1">
      <c r="A27" s="1218"/>
      <c r="B27" s="1219"/>
      <c r="C27" s="1218"/>
      <c r="D27" s="1218"/>
      <c r="E27" s="1220"/>
      <c r="F27" s="1221"/>
      <c r="G27" s="1221"/>
      <c r="H27" s="1222"/>
      <c r="I27" s="1221"/>
      <c r="J27" s="1221"/>
      <c r="K27" s="1221"/>
      <c r="L27" s="1221"/>
      <c r="M27" s="1221"/>
      <c r="N27" s="1221"/>
      <c r="O27" s="1221"/>
      <c r="P27" s="1221"/>
      <c r="Q27" s="1221"/>
      <c r="R27" s="1221"/>
    </row>
    <row r="28" spans="1:18" ht="14.45" hidden="1" customHeight="1">
      <c r="A28" s="1218"/>
      <c r="B28" s="1219"/>
      <c r="C28" s="1218"/>
      <c r="D28" s="1218"/>
      <c r="E28" s="1220"/>
      <c r="F28" s="1221"/>
      <c r="G28" s="1221"/>
      <c r="H28" s="1222"/>
      <c r="I28" s="1221"/>
      <c r="J28" s="1221"/>
      <c r="K28" s="1221"/>
      <c r="L28" s="1221"/>
      <c r="M28" s="1221"/>
      <c r="N28" s="1221"/>
      <c r="O28" s="1221"/>
      <c r="P28" s="1221"/>
      <c r="Q28" s="1221"/>
      <c r="R28" s="1221"/>
    </row>
    <row r="29" spans="1:18" ht="14.45" hidden="1" customHeight="1">
      <c r="A29" s="1218"/>
      <c r="B29" s="1219"/>
      <c r="C29" s="1218"/>
      <c r="D29" s="1218"/>
      <c r="E29" s="1220"/>
      <c r="F29" s="1221"/>
      <c r="G29" s="1221"/>
      <c r="H29" s="1222"/>
      <c r="I29" s="1221"/>
      <c r="J29" s="1221"/>
      <c r="K29" s="1221"/>
      <c r="L29" s="1221"/>
      <c r="M29" s="1221"/>
      <c r="N29" s="1221"/>
      <c r="O29" s="1221"/>
      <c r="P29" s="1221"/>
      <c r="Q29" s="1221"/>
      <c r="R29" s="1221"/>
    </row>
    <row r="30" spans="1:18" ht="14.45" hidden="1" customHeight="1">
      <c r="A30" s="1218"/>
      <c r="B30" s="1219"/>
      <c r="C30" s="1218"/>
      <c r="D30" s="1218"/>
      <c r="E30" s="1220"/>
      <c r="F30" s="1221"/>
      <c r="G30" s="1221"/>
      <c r="H30" s="1222"/>
      <c r="I30" s="1221"/>
      <c r="J30" s="1221"/>
      <c r="K30" s="1221"/>
      <c r="L30" s="1221"/>
      <c r="M30" s="1221"/>
      <c r="N30" s="1221"/>
      <c r="O30" s="1221"/>
      <c r="P30" s="1221"/>
      <c r="Q30" s="1221"/>
      <c r="R30" s="1221"/>
    </row>
    <row r="31" spans="1:18" ht="14.45" hidden="1" customHeight="1">
      <c r="A31" s="1218"/>
      <c r="B31" s="1219"/>
      <c r="C31" s="1218"/>
      <c r="D31" s="1218"/>
      <c r="E31" s="1220"/>
      <c r="F31" s="1221"/>
      <c r="G31" s="1221"/>
      <c r="H31" s="1222"/>
      <c r="I31" s="1221"/>
      <c r="J31" s="1221"/>
      <c r="K31" s="1221"/>
      <c r="L31" s="1221"/>
      <c r="M31" s="1221"/>
      <c r="N31" s="1221"/>
      <c r="O31" s="1221"/>
      <c r="P31" s="1221"/>
      <c r="Q31" s="1221"/>
      <c r="R31" s="1221"/>
    </row>
    <row r="32" spans="1:18" ht="14.45" hidden="1" customHeight="1">
      <c r="A32" s="1218"/>
      <c r="B32" s="1219"/>
      <c r="C32" s="1218"/>
      <c r="D32" s="1218"/>
      <c r="E32" s="1220"/>
      <c r="F32" s="1221"/>
      <c r="G32" s="1221"/>
      <c r="H32" s="1222"/>
      <c r="I32" s="1221"/>
      <c r="J32" s="1221"/>
      <c r="K32" s="1221"/>
      <c r="L32" s="1221"/>
      <c r="M32" s="1221"/>
      <c r="N32" s="1221"/>
      <c r="O32" s="1221"/>
      <c r="P32" s="1221"/>
      <c r="Q32" s="1221"/>
      <c r="R32" s="1221"/>
    </row>
    <row r="33" spans="1:18" ht="14.45" hidden="1" customHeight="1">
      <c r="A33" s="1218"/>
      <c r="B33" s="1219"/>
      <c r="C33" s="1218"/>
      <c r="D33" s="1218"/>
      <c r="E33" s="1220"/>
      <c r="F33" s="1221"/>
      <c r="G33" s="1221"/>
      <c r="H33" s="1222"/>
      <c r="I33" s="1221"/>
      <c r="J33" s="1221"/>
      <c r="K33" s="1221"/>
      <c r="L33" s="1221"/>
      <c r="M33" s="1221"/>
      <c r="N33" s="1221"/>
      <c r="O33" s="1221"/>
      <c r="P33" s="1221"/>
      <c r="Q33" s="1221"/>
      <c r="R33" s="1221"/>
    </row>
    <row r="34" spans="1:18" ht="14.45" hidden="1" customHeight="1">
      <c r="A34" s="1218"/>
      <c r="B34" s="1219"/>
      <c r="C34" s="1218"/>
      <c r="D34" s="1218"/>
      <c r="E34" s="1220"/>
      <c r="F34" s="1221"/>
      <c r="G34" s="1221"/>
      <c r="H34" s="1222"/>
      <c r="I34" s="1221"/>
      <c r="J34" s="1221"/>
      <c r="K34" s="1221"/>
      <c r="L34" s="1221"/>
      <c r="M34" s="1221"/>
      <c r="N34" s="1221"/>
      <c r="O34" s="1221"/>
      <c r="P34" s="1221"/>
      <c r="Q34" s="1221"/>
      <c r="R34" s="1221"/>
    </row>
    <row r="35" spans="1:18" ht="14.45" hidden="1" customHeight="1">
      <c r="A35" s="1218"/>
      <c r="B35" s="1219"/>
      <c r="C35" s="1218"/>
      <c r="D35" s="1218"/>
      <c r="E35" s="1220"/>
      <c r="F35" s="1221"/>
      <c r="G35" s="1221"/>
      <c r="H35" s="1222"/>
      <c r="I35" s="1221"/>
      <c r="J35" s="1221"/>
      <c r="K35" s="1221"/>
      <c r="L35" s="1221"/>
      <c r="M35" s="1221"/>
      <c r="N35" s="1221"/>
      <c r="O35" s="1221"/>
      <c r="P35" s="1221"/>
      <c r="Q35" s="1221"/>
      <c r="R35" s="1221"/>
    </row>
    <row r="36" spans="1:18" ht="14.45" hidden="1" customHeight="1">
      <c r="A36" s="1218"/>
      <c r="B36" s="1219"/>
      <c r="C36" s="1218"/>
      <c r="D36" s="1218"/>
      <c r="E36" s="1220"/>
      <c r="F36" s="1221"/>
      <c r="G36" s="1221"/>
      <c r="H36" s="1222"/>
      <c r="I36" s="1221"/>
      <c r="J36" s="1221"/>
      <c r="K36" s="1221"/>
      <c r="L36" s="1221"/>
      <c r="M36" s="1221"/>
      <c r="N36" s="1221"/>
      <c r="O36" s="1221"/>
      <c r="P36" s="1221"/>
      <c r="Q36" s="1221"/>
      <c r="R36" s="1221"/>
    </row>
    <row r="37" spans="1:18" ht="14.45" hidden="1" customHeight="1">
      <c r="A37" s="1218"/>
      <c r="B37" s="1219"/>
      <c r="C37" s="1218"/>
      <c r="D37" s="1218"/>
      <c r="E37" s="1220"/>
      <c r="F37" s="1221"/>
      <c r="G37" s="1221"/>
      <c r="H37" s="1222"/>
      <c r="I37" s="1221"/>
      <c r="J37" s="1221"/>
      <c r="K37" s="1221"/>
      <c r="L37" s="1221"/>
      <c r="M37" s="1221"/>
      <c r="N37" s="1221"/>
      <c r="O37" s="1221"/>
      <c r="P37" s="1221"/>
      <c r="Q37" s="1221"/>
      <c r="R37" s="1221"/>
    </row>
    <row r="38" spans="1:18" ht="14.45" hidden="1" customHeight="1">
      <c r="A38" s="1218"/>
      <c r="B38" s="1219"/>
      <c r="C38" s="1218"/>
      <c r="D38" s="1218"/>
      <c r="E38" s="1220"/>
      <c r="F38" s="1221"/>
      <c r="G38" s="1221"/>
      <c r="H38" s="1222"/>
      <c r="I38" s="1221"/>
      <c r="J38" s="1221"/>
      <c r="K38" s="1221"/>
      <c r="L38" s="1221"/>
      <c r="M38" s="1221"/>
      <c r="N38" s="1221"/>
      <c r="O38" s="1221"/>
      <c r="P38" s="1221"/>
      <c r="Q38" s="1221"/>
      <c r="R38" s="1221"/>
    </row>
    <row r="39" spans="1:18" ht="14.45" hidden="1" customHeight="1">
      <c r="A39" s="1218"/>
      <c r="B39" s="1219"/>
      <c r="C39" s="1218"/>
      <c r="D39" s="1218"/>
      <c r="E39" s="1220"/>
      <c r="F39" s="1221"/>
      <c r="G39" s="1221"/>
      <c r="H39" s="1222"/>
      <c r="I39" s="1221"/>
      <c r="J39" s="1221"/>
      <c r="K39" s="1221"/>
      <c r="L39" s="1221"/>
      <c r="M39" s="1221"/>
      <c r="N39" s="1221"/>
      <c r="O39" s="1221"/>
      <c r="P39" s="1221"/>
      <c r="Q39" s="1221"/>
      <c r="R39" s="1221"/>
    </row>
    <row r="40" spans="1:18" ht="14.45" hidden="1" customHeight="1">
      <c r="A40" s="1218"/>
      <c r="B40" s="1219"/>
      <c r="C40" s="1218"/>
      <c r="D40" s="1218"/>
      <c r="E40" s="1220"/>
      <c r="F40" s="1221"/>
      <c r="G40" s="1221"/>
      <c r="H40" s="1222"/>
      <c r="I40" s="1221"/>
      <c r="J40" s="1221"/>
      <c r="K40" s="1221"/>
      <c r="L40" s="1221"/>
      <c r="M40" s="1221"/>
      <c r="N40" s="1221"/>
      <c r="O40" s="1221"/>
      <c r="P40" s="1221"/>
      <c r="Q40" s="1221"/>
      <c r="R40" s="1221"/>
    </row>
    <row r="41" spans="1:18" ht="14.45" hidden="1" customHeight="1">
      <c r="A41" s="1218"/>
      <c r="B41" s="1219"/>
      <c r="C41" s="1218"/>
      <c r="D41" s="1218"/>
      <c r="E41" s="1220"/>
      <c r="F41" s="1221"/>
      <c r="G41" s="1221"/>
      <c r="H41" s="1222"/>
      <c r="I41" s="1221"/>
      <c r="J41" s="1221"/>
      <c r="K41" s="1221"/>
      <c r="L41" s="1221"/>
      <c r="M41" s="1221"/>
      <c r="N41" s="1221"/>
      <c r="O41" s="1221"/>
      <c r="P41" s="1221"/>
      <c r="Q41" s="1221"/>
      <c r="R41" s="1221"/>
    </row>
    <row r="42" spans="1:18" ht="14.45" hidden="1" customHeight="1">
      <c r="A42" s="1218"/>
      <c r="B42" s="1219"/>
      <c r="C42" s="1218"/>
      <c r="D42" s="1218"/>
      <c r="E42" s="1220"/>
      <c r="F42" s="1221"/>
      <c r="G42" s="1221"/>
      <c r="H42" s="1222"/>
      <c r="I42" s="1221"/>
      <c r="J42" s="1221"/>
      <c r="K42" s="1221"/>
      <c r="L42" s="1221"/>
      <c r="M42" s="1221"/>
      <c r="N42" s="1221"/>
      <c r="O42" s="1221"/>
      <c r="P42" s="1221"/>
      <c r="Q42" s="1221"/>
      <c r="R42" s="1221"/>
    </row>
    <row r="43" spans="1:18" ht="14.45" hidden="1" customHeight="1">
      <c r="A43" s="1218"/>
      <c r="B43" s="1219"/>
      <c r="C43" s="1218"/>
      <c r="D43" s="1218"/>
      <c r="E43" s="1220"/>
      <c r="F43" s="1221"/>
      <c r="G43" s="1221"/>
      <c r="H43" s="1222"/>
      <c r="I43" s="1221"/>
      <c r="J43" s="1221"/>
      <c r="K43" s="1221"/>
      <c r="L43" s="1221"/>
      <c r="M43" s="1221"/>
      <c r="N43" s="1221"/>
      <c r="O43" s="1221"/>
      <c r="P43" s="1221"/>
      <c r="Q43" s="1221"/>
      <c r="R43" s="1221"/>
    </row>
    <row r="44" spans="1:18" ht="14.45" hidden="1" customHeight="1">
      <c r="A44" s="1218"/>
      <c r="B44" s="1219"/>
      <c r="C44" s="1218"/>
      <c r="D44" s="1218"/>
      <c r="E44" s="1220"/>
      <c r="F44" s="1221"/>
      <c r="G44" s="1221"/>
      <c r="H44" s="1222"/>
      <c r="I44" s="1221"/>
      <c r="J44" s="1221"/>
      <c r="K44" s="1221"/>
      <c r="L44" s="1221"/>
      <c r="M44" s="1221"/>
      <c r="N44" s="1221"/>
      <c r="O44" s="1221"/>
      <c r="P44" s="1221"/>
      <c r="Q44" s="1221"/>
      <c r="R44" s="1221"/>
    </row>
    <row r="45" spans="1:18" ht="14.45" hidden="1" customHeight="1">
      <c r="A45" s="1218"/>
      <c r="B45" s="1219"/>
      <c r="C45" s="1218"/>
      <c r="D45" s="1218"/>
      <c r="E45" s="1220"/>
      <c r="F45" s="1221"/>
      <c r="G45" s="1221"/>
      <c r="H45" s="1222"/>
      <c r="I45" s="1221"/>
      <c r="J45" s="1221"/>
      <c r="K45" s="1221"/>
      <c r="L45" s="1221"/>
      <c r="M45" s="1221"/>
      <c r="N45" s="1221"/>
      <c r="O45" s="1221"/>
      <c r="P45" s="1221"/>
      <c r="Q45" s="1221"/>
      <c r="R45" s="1221"/>
    </row>
    <row r="46" spans="1:18" ht="14.45" hidden="1" customHeight="1">
      <c r="A46" s="1218"/>
      <c r="B46" s="1219"/>
      <c r="C46" s="1218"/>
      <c r="D46" s="1218"/>
      <c r="E46" s="1220"/>
      <c r="F46" s="1221"/>
      <c r="G46" s="1221"/>
      <c r="H46" s="1222"/>
      <c r="I46" s="1221"/>
      <c r="J46" s="1221"/>
      <c r="K46" s="1221"/>
      <c r="L46" s="1221"/>
      <c r="M46" s="1221"/>
      <c r="N46" s="1221"/>
      <c r="O46" s="1221"/>
      <c r="P46" s="1221"/>
      <c r="Q46" s="1221"/>
      <c r="R46" s="1221"/>
    </row>
    <row r="47" spans="1:18" ht="14.45" hidden="1" customHeight="1">
      <c r="A47" s="1218"/>
      <c r="B47" s="1219"/>
      <c r="C47" s="1218"/>
      <c r="D47" s="1218"/>
      <c r="E47" s="1220"/>
      <c r="F47" s="1221"/>
      <c r="G47" s="1221"/>
      <c r="H47" s="1222"/>
      <c r="I47" s="1221"/>
      <c r="J47" s="1221"/>
      <c r="K47" s="1221"/>
      <c r="L47" s="1221"/>
      <c r="M47" s="1221"/>
      <c r="N47" s="1221"/>
      <c r="O47" s="1221"/>
      <c r="P47" s="1221"/>
      <c r="Q47" s="1221"/>
      <c r="R47" s="1221"/>
    </row>
    <row r="48" spans="1:18" ht="14.45" hidden="1" customHeight="1">
      <c r="A48" s="1218"/>
      <c r="B48" s="1219"/>
      <c r="C48" s="1218"/>
      <c r="D48" s="1218"/>
      <c r="E48" s="1220"/>
      <c r="F48" s="1221"/>
      <c r="G48" s="1221"/>
      <c r="H48" s="1222"/>
      <c r="I48" s="1221"/>
      <c r="J48" s="1221"/>
      <c r="K48" s="1221"/>
      <c r="L48" s="1221"/>
      <c r="M48" s="1221"/>
      <c r="N48" s="1221"/>
      <c r="O48" s="1221"/>
      <c r="P48" s="1221"/>
      <c r="Q48" s="1221"/>
      <c r="R48" s="1221"/>
    </row>
    <row r="49" spans="1:18" ht="14.45" hidden="1" customHeight="1">
      <c r="A49" s="1218"/>
      <c r="B49" s="1219"/>
      <c r="C49" s="1218"/>
      <c r="D49" s="1218"/>
      <c r="E49" s="1220"/>
      <c r="F49" s="1221"/>
      <c r="G49" s="1221"/>
      <c r="H49" s="1222"/>
      <c r="I49" s="1221"/>
      <c r="J49" s="1221"/>
      <c r="K49" s="1221"/>
      <c r="L49" s="1221"/>
      <c r="M49" s="1221"/>
      <c r="N49" s="1221"/>
      <c r="O49" s="1221"/>
      <c r="P49" s="1221"/>
      <c r="Q49" s="1221"/>
      <c r="R49" s="1221"/>
    </row>
    <row r="50" spans="1:18" ht="14.45" hidden="1" customHeight="1">
      <c r="A50" s="1218"/>
      <c r="B50" s="1219"/>
      <c r="C50" s="1218"/>
      <c r="D50" s="1218"/>
      <c r="E50" s="1220"/>
      <c r="F50" s="1221"/>
      <c r="G50" s="1221"/>
      <c r="H50" s="1222"/>
      <c r="I50" s="1221"/>
      <c r="J50" s="1221"/>
      <c r="K50" s="1221"/>
      <c r="L50" s="1221"/>
      <c r="M50" s="1221"/>
      <c r="N50" s="1221"/>
      <c r="O50" s="1221"/>
      <c r="P50" s="1221"/>
      <c r="Q50" s="1221"/>
      <c r="R50" s="1221"/>
    </row>
    <row r="51" spans="1:18" ht="14.45" hidden="1" customHeight="1">
      <c r="A51" s="1218"/>
      <c r="B51" s="1219"/>
      <c r="C51" s="1218"/>
      <c r="D51" s="1218"/>
      <c r="E51" s="1220"/>
      <c r="F51" s="1221"/>
      <c r="G51" s="1221"/>
      <c r="H51" s="1222"/>
      <c r="I51" s="1221"/>
      <c r="J51" s="1221"/>
      <c r="K51" s="1221"/>
      <c r="L51" s="1221"/>
      <c r="M51" s="1221"/>
      <c r="N51" s="1221"/>
      <c r="O51" s="1221"/>
      <c r="P51" s="1221"/>
      <c r="Q51" s="1221"/>
      <c r="R51" s="1221"/>
    </row>
    <row r="52" spans="1:18" ht="14.45" hidden="1" customHeight="1">
      <c r="A52" s="1218"/>
      <c r="B52" s="1219"/>
      <c r="C52" s="1218"/>
      <c r="D52" s="1218"/>
      <c r="E52" s="1220"/>
      <c r="F52" s="1221"/>
      <c r="G52" s="1221"/>
      <c r="H52" s="1222"/>
      <c r="I52" s="1221"/>
      <c r="J52" s="1221"/>
      <c r="K52" s="1221"/>
      <c r="L52" s="1221"/>
      <c r="M52" s="1221"/>
      <c r="N52" s="1221"/>
      <c r="O52" s="1221"/>
      <c r="P52" s="1221"/>
      <c r="Q52" s="1221"/>
      <c r="R52" s="1221"/>
    </row>
    <row r="53" spans="1:18" ht="14.45" hidden="1" customHeight="1">
      <c r="A53" s="1218"/>
      <c r="B53" s="1219"/>
      <c r="C53" s="1218"/>
      <c r="D53" s="1218"/>
      <c r="E53" s="1220"/>
      <c r="F53" s="1221"/>
      <c r="G53" s="1221"/>
      <c r="H53" s="1222"/>
      <c r="I53" s="1221"/>
      <c r="J53" s="1221"/>
      <c r="K53" s="1221"/>
      <c r="L53" s="1221"/>
      <c r="M53" s="1221"/>
      <c r="N53" s="1221"/>
      <c r="O53" s="1221"/>
      <c r="P53" s="1221"/>
      <c r="Q53" s="1221"/>
      <c r="R53" s="1221"/>
    </row>
    <row r="54" spans="1:18" ht="14.45" hidden="1" customHeight="1">
      <c r="A54" s="1218"/>
      <c r="B54" s="1219"/>
      <c r="C54" s="1218"/>
      <c r="D54" s="1218"/>
      <c r="E54" s="1220"/>
      <c r="F54" s="1221"/>
      <c r="G54" s="1221"/>
      <c r="H54" s="1222"/>
      <c r="I54" s="1221"/>
      <c r="J54" s="1221"/>
      <c r="K54" s="1221"/>
      <c r="L54" s="1221"/>
      <c r="M54" s="1221"/>
      <c r="N54" s="1221"/>
      <c r="O54" s="1221"/>
      <c r="P54" s="1221"/>
      <c r="Q54" s="1221"/>
      <c r="R54" s="1221"/>
    </row>
    <row r="55" spans="1:18" ht="14.45" hidden="1" customHeight="1">
      <c r="A55" s="1218"/>
      <c r="B55" s="1219"/>
      <c r="C55" s="1218"/>
      <c r="D55" s="1218"/>
      <c r="E55" s="1220"/>
      <c r="F55" s="1221"/>
      <c r="G55" s="1221"/>
      <c r="H55" s="1222"/>
      <c r="I55" s="1221"/>
      <c r="J55" s="1221"/>
      <c r="K55" s="1221"/>
      <c r="L55" s="1221"/>
      <c r="M55" s="1221"/>
      <c r="N55" s="1221"/>
      <c r="O55" s="1221"/>
      <c r="P55" s="1221"/>
      <c r="Q55" s="1221"/>
      <c r="R55" s="1221"/>
    </row>
    <row r="56" spans="1:18" ht="14.45" hidden="1" customHeight="1">
      <c r="A56" s="1218"/>
      <c r="B56" s="1219"/>
      <c r="C56" s="1218"/>
      <c r="D56" s="1218"/>
      <c r="E56" s="1220"/>
      <c r="F56" s="1221"/>
      <c r="G56" s="1221"/>
      <c r="H56" s="1222"/>
      <c r="I56" s="1221"/>
      <c r="J56" s="1221"/>
      <c r="K56" s="1221"/>
      <c r="L56" s="1221"/>
      <c r="M56" s="1221"/>
      <c r="N56" s="1221"/>
      <c r="O56" s="1221"/>
      <c r="P56" s="1221"/>
      <c r="Q56" s="1221"/>
      <c r="R56" s="1221"/>
    </row>
    <row r="57" spans="1:18" ht="14.45" hidden="1" customHeight="1">
      <c r="A57" s="1218"/>
      <c r="B57" s="1219"/>
      <c r="C57" s="1218"/>
      <c r="D57" s="1218"/>
      <c r="E57" s="1220"/>
      <c r="F57" s="1221"/>
      <c r="G57" s="1221"/>
      <c r="H57" s="1222"/>
      <c r="I57" s="1221"/>
      <c r="J57" s="1221"/>
      <c r="K57" s="1221"/>
      <c r="L57" s="1221"/>
      <c r="M57" s="1221"/>
      <c r="N57" s="1221"/>
      <c r="O57" s="1221"/>
      <c r="P57" s="1221"/>
      <c r="Q57" s="1221"/>
      <c r="R57" s="1221"/>
    </row>
    <row r="58" spans="1:18" ht="14.45" hidden="1" customHeight="1">
      <c r="A58" s="1218"/>
      <c r="B58" s="1219"/>
      <c r="C58" s="1218"/>
      <c r="D58" s="1218"/>
      <c r="E58" s="1220"/>
      <c r="F58" s="1221"/>
      <c r="G58" s="1221"/>
      <c r="H58" s="1222"/>
      <c r="I58" s="1221"/>
      <c r="J58" s="1221"/>
      <c r="K58" s="1221"/>
      <c r="L58" s="1221"/>
      <c r="M58" s="1221"/>
      <c r="N58" s="1221"/>
      <c r="O58" s="1221"/>
      <c r="P58" s="1221"/>
      <c r="Q58" s="1221"/>
      <c r="R58" s="1221"/>
    </row>
    <row r="59" spans="1:18" ht="14.45" hidden="1" customHeight="1">
      <c r="A59" s="1218"/>
      <c r="B59" s="1219"/>
      <c r="C59" s="1218"/>
      <c r="D59" s="1218"/>
      <c r="E59" s="1220"/>
      <c r="F59" s="1221"/>
      <c r="G59" s="1221"/>
      <c r="H59" s="1222"/>
      <c r="I59" s="1221"/>
      <c r="J59" s="1221"/>
      <c r="K59" s="1221"/>
      <c r="L59" s="1221"/>
      <c r="M59" s="1221"/>
      <c r="N59" s="1221"/>
      <c r="O59" s="1221"/>
      <c r="P59" s="1221"/>
      <c r="Q59" s="1221"/>
      <c r="R59" s="1221"/>
    </row>
    <row r="60" spans="1:18" ht="14.45" hidden="1" customHeight="1">
      <c r="A60" s="1218"/>
      <c r="B60" s="1219"/>
      <c r="C60" s="1218"/>
      <c r="D60" s="1218"/>
      <c r="E60" s="1220"/>
      <c r="F60" s="1221"/>
      <c r="G60" s="1221"/>
      <c r="H60" s="1222"/>
      <c r="I60" s="1221"/>
      <c r="J60" s="1221"/>
      <c r="K60" s="1221"/>
      <c r="L60" s="1221"/>
      <c r="M60" s="1221"/>
      <c r="N60" s="1221"/>
      <c r="O60" s="1221"/>
      <c r="P60" s="1221"/>
      <c r="Q60" s="1221"/>
      <c r="R60" s="1221"/>
    </row>
    <row r="61" spans="1:18" ht="14.45" hidden="1" customHeight="1">
      <c r="A61" s="1218"/>
      <c r="B61" s="1219"/>
      <c r="C61" s="1218"/>
      <c r="D61" s="1218"/>
      <c r="E61" s="1220"/>
      <c r="F61" s="1221"/>
      <c r="G61" s="1221"/>
      <c r="H61" s="1222"/>
      <c r="I61" s="1221"/>
      <c r="J61" s="1221"/>
      <c r="K61" s="1221"/>
      <c r="L61" s="1221"/>
      <c r="M61" s="1221"/>
      <c r="N61" s="1221"/>
      <c r="O61" s="1221"/>
      <c r="P61" s="1221"/>
      <c r="Q61" s="1221"/>
      <c r="R61" s="1221"/>
    </row>
    <row r="62" spans="1:18">
      <c r="A62" s="1310" t="s">
        <v>600</v>
      </c>
      <c r="B62" s="1311"/>
      <c r="C62" s="1224">
        <f>SUM(C8:C61)</f>
        <v>31103.035</v>
      </c>
      <c r="D62" s="1225">
        <f>SUM(D8:D61)</f>
        <v>31103.035</v>
      </c>
      <c r="E62" s="1226">
        <f>SUM(E8:E61)</f>
        <v>15538.527</v>
      </c>
      <c r="F62" s="1227">
        <f>SUM(F8:F61)</f>
        <v>15538.527</v>
      </c>
      <c r="G62" s="1228"/>
      <c r="H62" s="1229">
        <f t="shared" ref="H62:R62" si="0">SUM(H8:H61)</f>
        <v>0</v>
      </c>
      <c r="I62" s="1229">
        <f t="shared" si="0"/>
        <v>0</v>
      </c>
      <c r="J62" s="1229">
        <f t="shared" si="0"/>
        <v>3516.8410000000003</v>
      </c>
      <c r="K62" s="1229">
        <f t="shared" si="0"/>
        <v>-145.761</v>
      </c>
      <c r="L62" s="1229">
        <f t="shared" si="0"/>
        <v>0</v>
      </c>
      <c r="M62" s="1230">
        <f t="shared" si="0"/>
        <v>-882.25896</v>
      </c>
      <c r="N62" s="1230">
        <f t="shared" si="0"/>
        <v>12.34619</v>
      </c>
      <c r="O62" s="1230">
        <f t="shared" si="0"/>
        <v>3656.0827899999999</v>
      </c>
      <c r="P62" s="1230">
        <f t="shared" si="0"/>
        <v>127.48949999999999</v>
      </c>
      <c r="Q62" s="1230">
        <f t="shared" si="0"/>
        <v>4637.7172399999999</v>
      </c>
      <c r="R62" s="1227">
        <f t="shared" si="0"/>
        <v>0</v>
      </c>
    </row>
    <row r="63" spans="1:18">
      <c r="A63" s="1310" t="s">
        <v>601</v>
      </c>
      <c r="B63" s="1311"/>
      <c r="C63" s="1223">
        <v>0</v>
      </c>
      <c r="D63" s="1231">
        <v>0</v>
      </c>
      <c r="E63" s="1226">
        <v>0</v>
      </c>
      <c r="F63" s="1227">
        <v>0</v>
      </c>
      <c r="G63" s="1228">
        <v>0</v>
      </c>
      <c r="H63" s="1229">
        <v>0</v>
      </c>
      <c r="I63" s="1229">
        <v>0</v>
      </c>
      <c r="J63" s="1229">
        <v>0</v>
      </c>
      <c r="K63" s="1229">
        <v>0</v>
      </c>
      <c r="L63" s="1229">
        <v>0</v>
      </c>
      <c r="M63" s="1230"/>
      <c r="N63" s="1230"/>
      <c r="O63" s="1230"/>
      <c r="P63" s="1230"/>
      <c r="Q63" s="1230"/>
      <c r="R63" s="1227"/>
    </row>
    <row r="64" spans="1:18" s="623" customFormat="1">
      <c r="A64" s="1232"/>
      <c r="B64" s="1232"/>
      <c r="C64" s="1232"/>
      <c r="D64" s="1232"/>
      <c r="E64" s="1232"/>
      <c r="F64" s="1232"/>
      <c r="G64" s="1232"/>
      <c r="H64" s="1232"/>
      <c r="I64" s="1232"/>
      <c r="J64" s="1232"/>
      <c r="K64" s="1232"/>
      <c r="L64" s="1232"/>
      <c r="M64" s="1232"/>
      <c r="N64" s="1232"/>
      <c r="O64" s="1232"/>
      <c r="P64" s="1232"/>
      <c r="Q64" s="1232"/>
      <c r="R64" s="1232"/>
    </row>
    <row r="65" spans="1:18">
      <c r="A65" s="1180"/>
      <c r="B65" s="1180"/>
      <c r="C65" s="1180"/>
      <c r="D65" s="1180"/>
      <c r="E65" s="1180"/>
      <c r="F65" s="1180"/>
      <c r="G65" s="1180"/>
      <c r="H65" s="1180"/>
      <c r="I65" s="1180"/>
      <c r="J65" s="1180"/>
      <c r="K65" s="1180"/>
      <c r="L65" s="1180"/>
      <c r="M65" s="1180"/>
      <c r="N65" s="1180"/>
      <c r="O65" s="1180"/>
      <c r="P65" s="1180"/>
      <c r="Q65" s="1180"/>
      <c r="R65" s="1180"/>
    </row>
    <row r="66" spans="1:18">
      <c r="A66" s="1180" t="s">
        <v>139</v>
      </c>
      <c r="B66" s="1180"/>
      <c r="C66" s="1180"/>
      <c r="D66" s="1180"/>
      <c r="E66" s="1180"/>
      <c r="F66" s="1180"/>
      <c r="G66" s="1180"/>
      <c r="H66" s="1180"/>
      <c r="I66" s="1180"/>
      <c r="J66" s="1180"/>
      <c r="K66" s="1180"/>
      <c r="L66" s="1180"/>
      <c r="M66" s="1180"/>
      <c r="N66" s="1180"/>
      <c r="O66" s="1180"/>
      <c r="P66" s="1180"/>
      <c r="Q66" s="1180"/>
      <c r="R66" s="1180"/>
    </row>
    <row r="67" spans="1:18" ht="20.45" customHeight="1">
      <c r="A67" s="1299" t="s">
        <v>583</v>
      </c>
      <c r="B67" s="1301" t="s">
        <v>584</v>
      </c>
      <c r="C67" s="1299" t="s">
        <v>602</v>
      </c>
      <c r="D67" s="1314"/>
      <c r="E67" s="1314" t="s">
        <v>603</v>
      </c>
      <c r="F67" s="1316"/>
      <c r="G67" s="1309" t="s">
        <v>604</v>
      </c>
      <c r="H67" s="1317"/>
      <c r="I67" s="1318"/>
      <c r="J67" s="1318"/>
      <c r="K67" s="1318"/>
      <c r="L67" s="1318"/>
      <c r="M67" s="1318"/>
      <c r="N67" s="1318"/>
      <c r="O67" s="1318"/>
      <c r="P67" s="1318"/>
      <c r="Q67" s="1318"/>
      <c r="R67" s="1318"/>
    </row>
    <row r="68" spans="1:18" ht="22.35" customHeight="1">
      <c r="A68" s="1312"/>
      <c r="B68" s="1313"/>
      <c r="C68" s="1312"/>
      <c r="D68" s="1315"/>
      <c r="E68" s="1315"/>
      <c r="F68" s="1313"/>
      <c r="G68" s="1185">
        <v>2014</v>
      </c>
      <c r="H68" s="1186">
        <v>2015</v>
      </c>
      <c r="I68" s="1186">
        <v>2016</v>
      </c>
      <c r="J68" s="1186">
        <v>2017</v>
      </c>
      <c r="K68" s="1186">
        <v>2018</v>
      </c>
      <c r="L68" s="1233">
        <v>2019</v>
      </c>
      <c r="M68" s="1233">
        <v>2020</v>
      </c>
      <c r="N68" s="1233">
        <v>2021</v>
      </c>
      <c r="O68" s="1233">
        <v>2022</v>
      </c>
      <c r="P68" s="1233">
        <v>2023</v>
      </c>
      <c r="Q68" s="1233">
        <v>2024</v>
      </c>
      <c r="R68" s="1187" t="s">
        <v>231</v>
      </c>
    </row>
    <row r="69" spans="1:18" s="622" customFormat="1">
      <c r="A69" s="1188" t="s">
        <v>591</v>
      </c>
      <c r="B69" s="1189" t="s">
        <v>592</v>
      </c>
      <c r="C69" s="1319">
        <v>2.9630000000000001</v>
      </c>
      <c r="D69" s="1320"/>
      <c r="E69" s="1321">
        <f>F8-C69</f>
        <v>297.03699999999998</v>
      </c>
      <c r="F69" s="1322"/>
      <c r="G69" s="1193"/>
      <c r="H69" s="1190"/>
      <c r="I69" s="1194"/>
      <c r="J69" s="1194"/>
      <c r="K69" s="1194">
        <v>249.38499999999999</v>
      </c>
      <c r="L69" s="1194">
        <v>48</v>
      </c>
      <c r="M69" s="1195"/>
      <c r="N69" s="1195"/>
      <c r="O69" s="1195"/>
      <c r="P69" s="1195"/>
      <c r="Q69" s="1248">
        <v>0</v>
      </c>
      <c r="R69" s="1250">
        <f>E69-SUM(G69:Q69)</f>
        <v>-0.34800000000001319</v>
      </c>
    </row>
    <row r="70" spans="1:18">
      <c r="A70" s="1196" t="s">
        <v>141</v>
      </c>
      <c r="B70" s="1197" t="s">
        <v>595</v>
      </c>
      <c r="C70" s="1323">
        <v>152.37414000000001</v>
      </c>
      <c r="D70" s="1324"/>
      <c r="E70" s="1325">
        <f>F9-C70+M9</f>
        <v>13986.92986</v>
      </c>
      <c r="F70" s="1326"/>
      <c r="G70" s="1201"/>
      <c r="H70" s="1198"/>
      <c r="I70" s="1202"/>
      <c r="J70" s="1202"/>
      <c r="K70" s="1202">
        <v>208.56899999999999</v>
      </c>
      <c r="L70" s="1202">
        <f>1197-L69</f>
        <v>1149</v>
      </c>
      <c r="M70" s="1203">
        <v>501.63099999999997</v>
      </c>
      <c r="N70" s="1203">
        <v>302</v>
      </c>
      <c r="O70" s="1203"/>
      <c r="P70" s="1203">
        <v>366.8</v>
      </c>
      <c r="Q70" s="1249">
        <v>494</v>
      </c>
      <c r="R70" s="1199">
        <f>E70-SUM(G70:Q70)</f>
        <v>10964.92986</v>
      </c>
    </row>
    <row r="71" spans="1:18">
      <c r="A71" s="1196" t="s">
        <v>596</v>
      </c>
      <c r="B71" s="1197" t="s">
        <v>597</v>
      </c>
      <c r="C71" s="1323">
        <v>0.92791999999999997</v>
      </c>
      <c r="D71" s="1324"/>
      <c r="E71" s="1325">
        <f>F10-C71+M10</f>
        <v>75.107790000000008</v>
      </c>
      <c r="F71" s="1326"/>
      <c r="G71" s="1201"/>
      <c r="H71" s="1198"/>
      <c r="I71" s="1202"/>
      <c r="J71" s="1202"/>
      <c r="K71" s="1202"/>
      <c r="L71" s="1202"/>
      <c r="M71" s="1203"/>
      <c r="N71" s="1203"/>
      <c r="O71" s="1203"/>
      <c r="P71" s="1203"/>
      <c r="Q71" s="1249">
        <v>0</v>
      </c>
      <c r="R71" s="1199">
        <f>E71-SUM(G71:Q71)</f>
        <v>75.107790000000008</v>
      </c>
    </row>
    <row r="72" spans="1:18">
      <c r="A72" s="1196" t="s">
        <v>598</v>
      </c>
      <c r="B72" s="1197" t="s">
        <v>599</v>
      </c>
      <c r="C72" s="1323">
        <v>0.91535</v>
      </c>
      <c r="D72" s="1324"/>
      <c r="E72" s="1325">
        <f>F11-C72</f>
        <v>89.084649999999996</v>
      </c>
      <c r="F72" s="1326"/>
      <c r="G72" s="1201"/>
      <c r="H72" s="1198"/>
      <c r="I72" s="1202"/>
      <c r="J72" s="1202"/>
      <c r="K72" s="1202"/>
      <c r="L72" s="1202"/>
      <c r="M72" s="1203"/>
      <c r="N72" s="1203"/>
      <c r="O72" s="1203"/>
      <c r="P72" s="1203"/>
      <c r="Q72" s="1249">
        <v>0</v>
      </c>
      <c r="R72" s="1199">
        <f>E72-SUM(G72:Q72)</f>
        <v>89.084649999999996</v>
      </c>
    </row>
    <row r="73" spans="1:18">
      <c r="A73" s="1196"/>
      <c r="B73" s="1197"/>
      <c r="C73" s="1327"/>
      <c r="D73" s="1328"/>
      <c r="E73" s="1329"/>
      <c r="F73" s="1326"/>
      <c r="G73" s="1201"/>
      <c r="H73" s="1198"/>
      <c r="I73" s="1202"/>
      <c r="J73" s="1202"/>
      <c r="K73" s="1202"/>
      <c r="L73" s="1202"/>
      <c r="M73" s="1203"/>
      <c r="N73" s="1203"/>
      <c r="O73" s="1203"/>
      <c r="P73" s="1203"/>
      <c r="Q73" s="1203"/>
      <c r="R73" s="1199"/>
    </row>
    <row r="74" spans="1:18">
      <c r="A74" s="1196"/>
      <c r="B74" s="1197"/>
      <c r="C74" s="1327"/>
      <c r="D74" s="1328"/>
      <c r="E74" s="1329"/>
      <c r="F74" s="1326"/>
      <c r="G74" s="1201"/>
      <c r="H74" s="1198"/>
      <c r="I74" s="1202"/>
      <c r="J74" s="1202"/>
      <c r="K74" s="1202"/>
      <c r="L74" s="1202"/>
      <c r="M74" s="1203"/>
      <c r="N74" s="1203"/>
      <c r="O74" s="1203"/>
      <c r="P74" s="1203"/>
      <c r="Q74" s="1203"/>
      <c r="R74" s="1199"/>
    </row>
    <row r="75" spans="1:18" ht="12.6" customHeight="1">
      <c r="A75" s="1196"/>
      <c r="B75" s="1234"/>
      <c r="C75" s="1327"/>
      <c r="D75" s="1328"/>
      <c r="E75" s="1329"/>
      <c r="F75" s="1326"/>
      <c r="G75" s="1201"/>
      <c r="H75" s="1198"/>
      <c r="I75" s="1202"/>
      <c r="J75" s="1202"/>
      <c r="K75" s="1202"/>
      <c r="L75" s="1202"/>
      <c r="M75" s="1203"/>
      <c r="N75" s="1203"/>
      <c r="O75" s="1203"/>
      <c r="P75" s="1203"/>
      <c r="Q75" s="1203"/>
      <c r="R75" s="1199"/>
    </row>
    <row r="76" spans="1:18">
      <c r="A76" s="1196"/>
      <c r="B76" s="1234"/>
      <c r="C76" s="1327"/>
      <c r="D76" s="1328"/>
      <c r="E76" s="1329"/>
      <c r="F76" s="1326"/>
      <c r="G76" s="1201"/>
      <c r="H76" s="1198"/>
      <c r="I76" s="1202"/>
      <c r="J76" s="1202"/>
      <c r="K76" s="1202"/>
      <c r="L76" s="1202"/>
      <c r="M76" s="1203"/>
      <c r="N76" s="1203"/>
      <c r="O76" s="1203"/>
      <c r="P76" s="1203"/>
      <c r="Q76" s="1203"/>
      <c r="R76" s="1199"/>
    </row>
    <row r="77" spans="1:18">
      <c r="A77" s="1196"/>
      <c r="B77" s="1234"/>
      <c r="C77" s="1327"/>
      <c r="D77" s="1328"/>
      <c r="E77" s="1329"/>
      <c r="F77" s="1326"/>
      <c r="G77" s="1201"/>
      <c r="H77" s="1198"/>
      <c r="I77" s="1202"/>
      <c r="J77" s="1202"/>
      <c r="K77" s="1202"/>
      <c r="L77" s="1202"/>
      <c r="M77" s="1203"/>
      <c r="N77" s="1203"/>
      <c r="O77" s="1203"/>
      <c r="P77" s="1203"/>
      <c r="Q77" s="1203"/>
      <c r="R77" s="1199"/>
    </row>
    <row r="78" spans="1:18">
      <c r="A78" s="1196"/>
      <c r="B78" s="1234"/>
      <c r="C78" s="1327"/>
      <c r="D78" s="1328"/>
      <c r="E78" s="1329"/>
      <c r="F78" s="1326"/>
      <c r="G78" s="1201"/>
      <c r="H78" s="1198"/>
      <c r="I78" s="1202"/>
      <c r="J78" s="1202"/>
      <c r="K78" s="1202"/>
      <c r="L78" s="1202"/>
      <c r="M78" s="1203"/>
      <c r="N78" s="1203"/>
      <c r="O78" s="1203"/>
      <c r="P78" s="1203"/>
      <c r="Q78" s="1203"/>
      <c r="R78" s="1199"/>
    </row>
    <row r="79" spans="1:18">
      <c r="A79" s="1205"/>
      <c r="B79" s="1235"/>
      <c r="C79" s="1327"/>
      <c r="D79" s="1328"/>
      <c r="E79" s="1329"/>
      <c r="F79" s="1326"/>
      <c r="G79" s="1211"/>
      <c r="H79" s="1208"/>
      <c r="I79" s="1212"/>
      <c r="J79" s="1212"/>
      <c r="K79" s="1212"/>
      <c r="L79" s="1212"/>
      <c r="M79" s="1213"/>
      <c r="N79" s="1213"/>
      <c r="O79" s="1213"/>
      <c r="P79" s="1213"/>
      <c r="Q79" s="1213"/>
      <c r="R79" s="1209"/>
    </row>
    <row r="80" spans="1:18" ht="14.45" hidden="1" customHeight="1">
      <c r="A80" s="1214"/>
      <c r="B80" s="1234"/>
      <c r="C80" s="1236"/>
      <c r="D80" s="1204"/>
      <c r="E80" s="1236"/>
      <c r="F80" s="1204"/>
      <c r="G80" s="1210"/>
      <c r="H80" s="1210"/>
      <c r="I80" s="1210"/>
      <c r="J80" s="1210"/>
      <c r="K80" s="1210"/>
      <c r="L80" s="1210"/>
      <c r="M80" s="1210"/>
      <c r="N80" s="1210"/>
      <c r="O80" s="1210"/>
      <c r="P80" s="1210"/>
      <c r="Q80" s="1210"/>
      <c r="R80" s="1210"/>
    </row>
    <row r="81" spans="1:18" ht="14.45" hidden="1" customHeight="1">
      <c r="A81" s="1218"/>
      <c r="B81" s="1234"/>
      <c r="C81" s="1236"/>
      <c r="D81" s="1204"/>
      <c r="E81" s="1236"/>
      <c r="F81" s="1204"/>
      <c r="G81" s="1221"/>
      <c r="H81" s="1221"/>
      <c r="I81" s="1221"/>
      <c r="J81" s="1221"/>
      <c r="K81" s="1221"/>
      <c r="L81" s="1221"/>
      <c r="M81" s="1221"/>
      <c r="N81" s="1221"/>
      <c r="O81" s="1221"/>
      <c r="P81" s="1221"/>
      <c r="Q81" s="1221"/>
      <c r="R81" s="1221"/>
    </row>
    <row r="82" spans="1:18" ht="14.45" hidden="1" customHeight="1">
      <c r="A82" s="1218"/>
      <c r="B82" s="1234"/>
      <c r="C82" s="1236"/>
      <c r="D82" s="1204"/>
      <c r="E82" s="1236"/>
      <c r="F82" s="1204"/>
      <c r="G82" s="1221"/>
      <c r="H82" s="1221"/>
      <c r="I82" s="1221"/>
      <c r="J82" s="1221"/>
      <c r="K82" s="1221"/>
      <c r="L82" s="1221"/>
      <c r="M82" s="1221"/>
      <c r="N82" s="1221"/>
      <c r="O82" s="1221"/>
      <c r="P82" s="1221"/>
      <c r="Q82" s="1221"/>
      <c r="R82" s="1221"/>
    </row>
    <row r="83" spans="1:18" ht="14.45" hidden="1" customHeight="1">
      <c r="A83" s="1218"/>
      <c r="B83" s="1234"/>
      <c r="C83" s="1236"/>
      <c r="D83" s="1204"/>
      <c r="E83" s="1236"/>
      <c r="F83" s="1204"/>
      <c r="G83" s="1221"/>
      <c r="H83" s="1221"/>
      <c r="I83" s="1221"/>
      <c r="J83" s="1221"/>
      <c r="K83" s="1221"/>
      <c r="L83" s="1221"/>
      <c r="M83" s="1221"/>
      <c r="N83" s="1221"/>
      <c r="O83" s="1221"/>
      <c r="P83" s="1221"/>
      <c r="Q83" s="1221"/>
      <c r="R83" s="1221"/>
    </row>
    <row r="84" spans="1:18" ht="14.45" hidden="1" customHeight="1">
      <c r="A84" s="1218"/>
      <c r="B84" s="1234"/>
      <c r="C84" s="1236"/>
      <c r="D84" s="1204"/>
      <c r="E84" s="1236"/>
      <c r="F84" s="1204"/>
      <c r="G84" s="1221"/>
      <c r="H84" s="1221"/>
      <c r="I84" s="1221"/>
      <c r="J84" s="1221"/>
      <c r="K84" s="1221"/>
      <c r="L84" s="1221"/>
      <c r="M84" s="1221"/>
      <c r="N84" s="1221"/>
      <c r="O84" s="1221"/>
      <c r="P84" s="1221"/>
      <c r="Q84" s="1221"/>
      <c r="R84" s="1221"/>
    </row>
    <row r="85" spans="1:18" ht="14.45" hidden="1" customHeight="1">
      <c r="A85" s="1218"/>
      <c r="B85" s="1234"/>
      <c r="C85" s="1236"/>
      <c r="D85" s="1204"/>
      <c r="E85" s="1236"/>
      <c r="F85" s="1204"/>
      <c r="G85" s="1221"/>
      <c r="H85" s="1221"/>
      <c r="I85" s="1221"/>
      <c r="J85" s="1221"/>
      <c r="K85" s="1221"/>
      <c r="L85" s="1221"/>
      <c r="M85" s="1221"/>
      <c r="N85" s="1221"/>
      <c r="O85" s="1221"/>
      <c r="P85" s="1221"/>
      <c r="Q85" s="1221"/>
      <c r="R85" s="1221"/>
    </row>
    <row r="86" spans="1:18" ht="14.45" hidden="1" customHeight="1">
      <c r="A86" s="1218"/>
      <c r="B86" s="1234"/>
      <c r="C86" s="1236"/>
      <c r="D86" s="1204"/>
      <c r="E86" s="1236"/>
      <c r="F86" s="1204"/>
      <c r="G86" s="1221"/>
      <c r="H86" s="1221"/>
      <c r="I86" s="1221"/>
      <c r="J86" s="1221"/>
      <c r="K86" s="1221"/>
      <c r="L86" s="1221"/>
      <c r="M86" s="1221"/>
      <c r="N86" s="1221"/>
      <c r="O86" s="1221"/>
      <c r="P86" s="1221"/>
      <c r="Q86" s="1221"/>
      <c r="R86" s="1221"/>
    </row>
    <row r="87" spans="1:18" ht="14.45" hidden="1" customHeight="1">
      <c r="A87" s="1218"/>
      <c r="B87" s="1234"/>
      <c r="C87" s="1236"/>
      <c r="D87" s="1204"/>
      <c r="E87" s="1236"/>
      <c r="F87" s="1204"/>
      <c r="G87" s="1221"/>
      <c r="H87" s="1221"/>
      <c r="I87" s="1221"/>
      <c r="J87" s="1221"/>
      <c r="K87" s="1221"/>
      <c r="L87" s="1221"/>
      <c r="M87" s="1221"/>
      <c r="N87" s="1221"/>
      <c r="O87" s="1221"/>
      <c r="P87" s="1221"/>
      <c r="Q87" s="1221"/>
      <c r="R87" s="1221"/>
    </row>
    <row r="88" spans="1:18" ht="14.45" hidden="1" customHeight="1">
      <c r="A88" s="1218"/>
      <c r="B88" s="1234"/>
      <c r="C88" s="1236"/>
      <c r="D88" s="1204"/>
      <c r="E88" s="1236"/>
      <c r="F88" s="1204"/>
      <c r="G88" s="1221"/>
      <c r="H88" s="1221"/>
      <c r="I88" s="1221"/>
      <c r="J88" s="1221"/>
      <c r="K88" s="1221"/>
      <c r="L88" s="1221"/>
      <c r="M88" s="1221"/>
      <c r="N88" s="1221"/>
      <c r="O88" s="1221"/>
      <c r="P88" s="1221"/>
      <c r="Q88" s="1221"/>
      <c r="R88" s="1221"/>
    </row>
    <row r="89" spans="1:18" ht="14.45" hidden="1" customHeight="1">
      <c r="A89" s="1218"/>
      <c r="B89" s="1234"/>
      <c r="C89" s="1236"/>
      <c r="D89" s="1204"/>
      <c r="E89" s="1236"/>
      <c r="F89" s="1204"/>
      <c r="G89" s="1221"/>
      <c r="H89" s="1221"/>
      <c r="I89" s="1221"/>
      <c r="J89" s="1221"/>
      <c r="K89" s="1221"/>
      <c r="L89" s="1221"/>
      <c r="M89" s="1221"/>
      <c r="N89" s="1221"/>
      <c r="O89" s="1221"/>
      <c r="P89" s="1221"/>
      <c r="Q89" s="1221"/>
      <c r="R89" s="1221"/>
    </row>
    <row r="90" spans="1:18" ht="14.45" hidden="1" customHeight="1">
      <c r="A90" s="1218"/>
      <c r="B90" s="1234"/>
      <c r="C90" s="1236"/>
      <c r="D90" s="1204"/>
      <c r="E90" s="1236"/>
      <c r="F90" s="1204"/>
      <c r="G90" s="1221"/>
      <c r="H90" s="1221"/>
      <c r="I90" s="1221"/>
      <c r="J90" s="1221"/>
      <c r="K90" s="1221"/>
      <c r="L90" s="1221"/>
      <c r="M90" s="1221"/>
      <c r="N90" s="1221"/>
      <c r="O90" s="1221"/>
      <c r="P90" s="1221"/>
      <c r="Q90" s="1221"/>
      <c r="R90" s="1221"/>
    </row>
    <row r="91" spans="1:18" ht="14.45" hidden="1" customHeight="1">
      <c r="A91" s="1218"/>
      <c r="B91" s="1234"/>
      <c r="C91" s="1236"/>
      <c r="D91" s="1204"/>
      <c r="E91" s="1236"/>
      <c r="F91" s="1204"/>
      <c r="G91" s="1221"/>
      <c r="H91" s="1221"/>
      <c r="I91" s="1221"/>
      <c r="J91" s="1221"/>
      <c r="K91" s="1221"/>
      <c r="L91" s="1221"/>
      <c r="M91" s="1221"/>
      <c r="N91" s="1221"/>
      <c r="O91" s="1221"/>
      <c r="P91" s="1221"/>
      <c r="Q91" s="1221"/>
      <c r="R91" s="1221"/>
    </row>
    <row r="92" spans="1:18" ht="14.45" hidden="1" customHeight="1">
      <c r="A92" s="1218"/>
      <c r="B92" s="1234"/>
      <c r="C92" s="1236"/>
      <c r="D92" s="1204"/>
      <c r="E92" s="1236"/>
      <c r="F92" s="1204"/>
      <c r="G92" s="1221"/>
      <c r="H92" s="1221"/>
      <c r="I92" s="1221"/>
      <c r="J92" s="1221"/>
      <c r="K92" s="1221"/>
      <c r="L92" s="1221"/>
      <c r="M92" s="1221"/>
      <c r="N92" s="1221"/>
      <c r="O92" s="1221"/>
      <c r="P92" s="1221"/>
      <c r="Q92" s="1221"/>
      <c r="R92" s="1221"/>
    </row>
    <row r="93" spans="1:18" ht="14.45" hidden="1" customHeight="1">
      <c r="A93" s="1218"/>
      <c r="B93" s="1234"/>
      <c r="C93" s="1236"/>
      <c r="D93" s="1204"/>
      <c r="E93" s="1236"/>
      <c r="F93" s="1204"/>
      <c r="G93" s="1221"/>
      <c r="H93" s="1221"/>
      <c r="I93" s="1221"/>
      <c r="J93" s="1221"/>
      <c r="K93" s="1221"/>
      <c r="L93" s="1221"/>
      <c r="M93" s="1221"/>
      <c r="N93" s="1221"/>
      <c r="O93" s="1221"/>
      <c r="P93" s="1221"/>
      <c r="Q93" s="1221"/>
      <c r="R93" s="1221"/>
    </row>
    <row r="94" spans="1:18" ht="14.45" hidden="1" customHeight="1">
      <c r="A94" s="1218"/>
      <c r="B94" s="1234"/>
      <c r="C94" s="1236"/>
      <c r="D94" s="1204"/>
      <c r="E94" s="1236"/>
      <c r="F94" s="1204"/>
      <c r="G94" s="1221"/>
      <c r="H94" s="1221"/>
      <c r="I94" s="1221"/>
      <c r="J94" s="1221"/>
      <c r="K94" s="1221"/>
      <c r="L94" s="1221"/>
      <c r="M94" s="1221"/>
      <c r="N94" s="1221"/>
      <c r="O94" s="1221"/>
      <c r="P94" s="1221"/>
      <c r="Q94" s="1221"/>
      <c r="R94" s="1221"/>
    </row>
    <row r="95" spans="1:18" ht="14.45" hidden="1" customHeight="1">
      <c r="A95" s="1218"/>
      <c r="B95" s="1234"/>
      <c r="C95" s="1236"/>
      <c r="D95" s="1204"/>
      <c r="E95" s="1236"/>
      <c r="F95" s="1204"/>
      <c r="G95" s="1221"/>
      <c r="H95" s="1221"/>
      <c r="I95" s="1221"/>
      <c r="J95" s="1221"/>
      <c r="K95" s="1221"/>
      <c r="L95" s="1221"/>
      <c r="M95" s="1221"/>
      <c r="N95" s="1221"/>
      <c r="O95" s="1221"/>
      <c r="P95" s="1221"/>
      <c r="Q95" s="1221"/>
      <c r="R95" s="1221"/>
    </row>
    <row r="96" spans="1:18" ht="14.45" hidden="1" customHeight="1">
      <c r="A96" s="1218"/>
      <c r="B96" s="1234"/>
      <c r="C96" s="1236"/>
      <c r="D96" s="1204"/>
      <c r="E96" s="1236"/>
      <c r="F96" s="1204"/>
      <c r="G96" s="1221"/>
      <c r="H96" s="1221"/>
      <c r="I96" s="1221"/>
      <c r="J96" s="1221"/>
      <c r="K96" s="1221"/>
      <c r="L96" s="1221"/>
      <c r="M96" s="1221"/>
      <c r="N96" s="1221"/>
      <c r="O96" s="1221"/>
      <c r="P96" s="1221"/>
      <c r="Q96" s="1221"/>
      <c r="R96" s="1221"/>
    </row>
    <row r="97" spans="1:18" ht="14.45" hidden="1" customHeight="1">
      <c r="A97" s="1218"/>
      <c r="B97" s="1234"/>
      <c r="C97" s="1236"/>
      <c r="D97" s="1204"/>
      <c r="E97" s="1236"/>
      <c r="F97" s="1204"/>
      <c r="G97" s="1221"/>
      <c r="H97" s="1221"/>
      <c r="I97" s="1221"/>
      <c r="J97" s="1221"/>
      <c r="K97" s="1221"/>
      <c r="L97" s="1221"/>
      <c r="M97" s="1221"/>
      <c r="N97" s="1221"/>
      <c r="O97" s="1221"/>
      <c r="P97" s="1221"/>
      <c r="Q97" s="1221"/>
      <c r="R97" s="1221"/>
    </row>
    <row r="98" spans="1:18" ht="14.45" hidden="1" customHeight="1">
      <c r="A98" s="1218"/>
      <c r="B98" s="1234"/>
      <c r="C98" s="1236"/>
      <c r="D98" s="1204"/>
      <c r="E98" s="1236"/>
      <c r="F98" s="1204"/>
      <c r="G98" s="1221"/>
      <c r="H98" s="1221"/>
      <c r="I98" s="1221"/>
      <c r="J98" s="1221"/>
      <c r="K98" s="1221"/>
      <c r="L98" s="1221"/>
      <c r="M98" s="1221"/>
      <c r="N98" s="1221"/>
      <c r="O98" s="1221"/>
      <c r="P98" s="1221"/>
      <c r="Q98" s="1221"/>
      <c r="R98" s="1221"/>
    </row>
    <row r="99" spans="1:18" ht="14.45" hidden="1" customHeight="1">
      <c r="A99" s="1218"/>
      <c r="B99" s="1234"/>
      <c r="C99" s="1236"/>
      <c r="D99" s="1204"/>
      <c r="E99" s="1236"/>
      <c r="F99" s="1204"/>
      <c r="G99" s="1221"/>
      <c r="H99" s="1221"/>
      <c r="I99" s="1221"/>
      <c r="J99" s="1221"/>
      <c r="K99" s="1221"/>
      <c r="L99" s="1221"/>
      <c r="M99" s="1221"/>
      <c r="N99" s="1221"/>
      <c r="O99" s="1221"/>
      <c r="P99" s="1221"/>
      <c r="Q99" s="1221"/>
      <c r="R99" s="1221"/>
    </row>
    <row r="100" spans="1:18" ht="14.45" hidden="1" customHeight="1">
      <c r="A100" s="1218"/>
      <c r="B100" s="1234"/>
      <c r="C100" s="1236"/>
      <c r="D100" s="1204"/>
      <c r="E100" s="1236"/>
      <c r="F100" s="1204"/>
      <c r="G100" s="1221"/>
      <c r="H100" s="1221"/>
      <c r="I100" s="1221"/>
      <c r="J100" s="1221"/>
      <c r="K100" s="1221"/>
      <c r="L100" s="1221"/>
      <c r="M100" s="1221"/>
      <c r="N100" s="1221"/>
      <c r="O100" s="1221"/>
      <c r="P100" s="1221"/>
      <c r="Q100" s="1221"/>
      <c r="R100" s="1221"/>
    </row>
    <row r="101" spans="1:18" ht="14.45" hidden="1" customHeight="1">
      <c r="A101" s="1218"/>
      <c r="B101" s="1234"/>
      <c r="C101" s="1236"/>
      <c r="D101" s="1204"/>
      <c r="E101" s="1236"/>
      <c r="F101" s="1204"/>
      <c r="G101" s="1221"/>
      <c r="H101" s="1221"/>
      <c r="I101" s="1221"/>
      <c r="J101" s="1221"/>
      <c r="K101" s="1221"/>
      <c r="L101" s="1221"/>
      <c r="M101" s="1221"/>
      <c r="N101" s="1221"/>
      <c r="O101" s="1221"/>
      <c r="P101" s="1221"/>
      <c r="Q101" s="1221"/>
      <c r="R101" s="1221"/>
    </row>
    <row r="102" spans="1:18" ht="14.45" hidden="1" customHeight="1">
      <c r="A102" s="1218"/>
      <c r="B102" s="1234"/>
      <c r="C102" s="1236"/>
      <c r="D102" s="1204"/>
      <c r="E102" s="1236"/>
      <c r="F102" s="1204"/>
      <c r="G102" s="1221"/>
      <c r="H102" s="1221"/>
      <c r="I102" s="1221"/>
      <c r="J102" s="1221"/>
      <c r="K102" s="1221"/>
      <c r="L102" s="1221"/>
      <c r="M102" s="1221"/>
      <c r="N102" s="1221"/>
      <c r="O102" s="1221"/>
      <c r="P102" s="1221"/>
      <c r="Q102" s="1221"/>
      <c r="R102" s="1221"/>
    </row>
    <row r="103" spans="1:18" ht="14.45" hidden="1" customHeight="1">
      <c r="A103" s="1218"/>
      <c r="B103" s="1234"/>
      <c r="C103" s="1236"/>
      <c r="D103" s="1204"/>
      <c r="E103" s="1236"/>
      <c r="F103" s="1204"/>
      <c r="G103" s="1221"/>
      <c r="H103" s="1221"/>
      <c r="I103" s="1221"/>
      <c r="J103" s="1221"/>
      <c r="K103" s="1221"/>
      <c r="L103" s="1221"/>
      <c r="M103" s="1221"/>
      <c r="N103" s="1221"/>
      <c r="O103" s="1221"/>
      <c r="P103" s="1221"/>
      <c r="Q103" s="1221"/>
      <c r="R103" s="1221"/>
    </row>
    <row r="104" spans="1:18" ht="14.45" hidden="1" customHeight="1">
      <c r="A104" s="1218"/>
      <c r="B104" s="1234"/>
      <c r="C104" s="1236"/>
      <c r="D104" s="1204"/>
      <c r="E104" s="1236"/>
      <c r="F104" s="1204"/>
      <c r="G104" s="1221"/>
      <c r="H104" s="1221"/>
      <c r="I104" s="1221"/>
      <c r="J104" s="1221"/>
      <c r="K104" s="1221"/>
      <c r="L104" s="1221"/>
      <c r="M104" s="1221"/>
      <c r="N104" s="1221"/>
      <c r="O104" s="1221"/>
      <c r="P104" s="1221"/>
      <c r="Q104" s="1221"/>
      <c r="R104" s="1221"/>
    </row>
    <row r="105" spans="1:18" ht="14.45" hidden="1" customHeight="1">
      <c r="A105" s="1218"/>
      <c r="B105" s="1234"/>
      <c r="C105" s="1236"/>
      <c r="D105" s="1204"/>
      <c r="E105" s="1236"/>
      <c r="F105" s="1204"/>
      <c r="G105" s="1221"/>
      <c r="H105" s="1221"/>
      <c r="I105" s="1221"/>
      <c r="J105" s="1221"/>
      <c r="K105" s="1221"/>
      <c r="L105" s="1221"/>
      <c r="M105" s="1221"/>
      <c r="N105" s="1221"/>
      <c r="O105" s="1221"/>
      <c r="P105" s="1221"/>
      <c r="Q105" s="1221"/>
      <c r="R105" s="1221"/>
    </row>
    <row r="106" spans="1:18" ht="14.45" hidden="1" customHeight="1">
      <c r="A106" s="1218"/>
      <c r="B106" s="1234"/>
      <c r="C106" s="1236"/>
      <c r="D106" s="1204"/>
      <c r="E106" s="1236"/>
      <c r="F106" s="1204"/>
      <c r="G106" s="1221"/>
      <c r="H106" s="1221"/>
      <c r="I106" s="1221"/>
      <c r="J106" s="1221"/>
      <c r="K106" s="1221"/>
      <c r="L106" s="1221"/>
      <c r="M106" s="1221"/>
      <c r="N106" s="1221"/>
      <c r="O106" s="1221"/>
      <c r="P106" s="1221"/>
      <c r="Q106" s="1221"/>
      <c r="R106" s="1221"/>
    </row>
    <row r="107" spans="1:18" ht="14.45" hidden="1" customHeight="1">
      <c r="A107" s="1218"/>
      <c r="B107" s="1234"/>
      <c r="C107" s="1236"/>
      <c r="D107" s="1204"/>
      <c r="E107" s="1236"/>
      <c r="F107" s="1204"/>
      <c r="G107" s="1221"/>
      <c r="H107" s="1221"/>
      <c r="I107" s="1221"/>
      <c r="J107" s="1221"/>
      <c r="K107" s="1221"/>
      <c r="L107" s="1221"/>
      <c r="M107" s="1221"/>
      <c r="N107" s="1221"/>
      <c r="O107" s="1221"/>
      <c r="P107" s="1221"/>
      <c r="Q107" s="1221"/>
      <c r="R107" s="1221"/>
    </row>
    <row r="108" spans="1:18" ht="14.45" hidden="1" customHeight="1">
      <c r="A108" s="1218"/>
      <c r="B108" s="1234"/>
      <c r="C108" s="1236"/>
      <c r="D108" s="1204"/>
      <c r="E108" s="1236"/>
      <c r="F108" s="1204"/>
      <c r="G108" s="1221"/>
      <c r="H108" s="1221"/>
      <c r="I108" s="1221"/>
      <c r="J108" s="1221"/>
      <c r="K108" s="1221"/>
      <c r="L108" s="1221"/>
      <c r="M108" s="1221"/>
      <c r="N108" s="1221"/>
      <c r="O108" s="1221"/>
      <c r="P108" s="1221"/>
      <c r="Q108" s="1221"/>
      <c r="R108" s="1221"/>
    </row>
    <row r="109" spans="1:18" ht="14.45" hidden="1" customHeight="1">
      <c r="A109" s="1218"/>
      <c r="B109" s="1234"/>
      <c r="C109" s="1236"/>
      <c r="D109" s="1204"/>
      <c r="E109" s="1236"/>
      <c r="F109" s="1204"/>
      <c r="G109" s="1221"/>
      <c r="H109" s="1221"/>
      <c r="I109" s="1221"/>
      <c r="J109" s="1221"/>
      <c r="K109" s="1221"/>
      <c r="L109" s="1221"/>
      <c r="M109" s="1221"/>
      <c r="N109" s="1221"/>
      <c r="O109" s="1221"/>
      <c r="P109" s="1221"/>
      <c r="Q109" s="1221"/>
      <c r="R109" s="1221"/>
    </row>
    <row r="110" spans="1:18" ht="14.45" hidden="1" customHeight="1">
      <c r="A110" s="1218"/>
      <c r="B110" s="1234"/>
      <c r="C110" s="1236"/>
      <c r="D110" s="1204"/>
      <c r="E110" s="1236"/>
      <c r="F110" s="1204"/>
      <c r="G110" s="1221"/>
      <c r="H110" s="1221"/>
      <c r="I110" s="1221"/>
      <c r="J110" s="1221"/>
      <c r="K110" s="1221"/>
      <c r="L110" s="1221"/>
      <c r="M110" s="1221"/>
      <c r="N110" s="1221"/>
      <c r="O110" s="1221"/>
      <c r="P110" s="1221"/>
      <c r="Q110" s="1221"/>
      <c r="R110" s="1221"/>
    </row>
    <row r="111" spans="1:18" ht="14.45" hidden="1" customHeight="1">
      <c r="A111" s="1218"/>
      <c r="B111" s="1234"/>
      <c r="C111" s="1236"/>
      <c r="D111" s="1204"/>
      <c r="E111" s="1236"/>
      <c r="F111" s="1204"/>
      <c r="G111" s="1221"/>
      <c r="H111" s="1221"/>
      <c r="I111" s="1221"/>
      <c r="J111" s="1221"/>
      <c r="K111" s="1221"/>
      <c r="L111" s="1221"/>
      <c r="M111" s="1221"/>
      <c r="N111" s="1221"/>
      <c r="O111" s="1221"/>
      <c r="P111" s="1221"/>
      <c r="Q111" s="1221"/>
      <c r="R111" s="1221"/>
    </row>
    <row r="112" spans="1:18" ht="14.45" hidden="1" customHeight="1">
      <c r="A112" s="1218"/>
      <c r="B112" s="1234"/>
      <c r="C112" s="1236"/>
      <c r="D112" s="1204"/>
      <c r="E112" s="1236"/>
      <c r="F112" s="1204"/>
      <c r="G112" s="1221"/>
      <c r="H112" s="1221"/>
      <c r="I112" s="1221"/>
      <c r="J112" s="1221"/>
      <c r="K112" s="1221"/>
      <c r="L112" s="1221"/>
      <c r="M112" s="1221"/>
      <c r="N112" s="1221"/>
      <c r="O112" s="1221"/>
      <c r="P112" s="1221"/>
      <c r="Q112" s="1221"/>
      <c r="R112" s="1221"/>
    </row>
    <row r="113" spans="1:18" ht="14.45" hidden="1" customHeight="1">
      <c r="A113" s="1218"/>
      <c r="B113" s="1234"/>
      <c r="C113" s="1236"/>
      <c r="D113" s="1204"/>
      <c r="E113" s="1236"/>
      <c r="F113" s="1204"/>
      <c r="G113" s="1221"/>
      <c r="H113" s="1221"/>
      <c r="I113" s="1221"/>
      <c r="J113" s="1221"/>
      <c r="K113" s="1221"/>
      <c r="L113" s="1221"/>
      <c r="M113" s="1221"/>
      <c r="N113" s="1221"/>
      <c r="O113" s="1221"/>
      <c r="P113" s="1221"/>
      <c r="Q113" s="1221"/>
      <c r="R113" s="1221"/>
    </row>
    <row r="114" spans="1:18" ht="14.45" hidden="1" customHeight="1">
      <c r="A114" s="1218"/>
      <c r="B114" s="1234"/>
      <c r="C114" s="1236"/>
      <c r="D114" s="1204"/>
      <c r="E114" s="1236"/>
      <c r="F114" s="1204"/>
      <c r="G114" s="1221"/>
      <c r="H114" s="1221"/>
      <c r="I114" s="1221"/>
      <c r="J114" s="1221"/>
      <c r="K114" s="1221"/>
      <c r="L114" s="1221"/>
      <c r="M114" s="1221"/>
      <c r="N114" s="1221"/>
      <c r="O114" s="1221"/>
      <c r="P114" s="1221"/>
      <c r="Q114" s="1221"/>
      <c r="R114" s="1221"/>
    </row>
    <row r="115" spans="1:18" ht="14.45" hidden="1" customHeight="1">
      <c r="A115" s="1218"/>
      <c r="B115" s="1234"/>
      <c r="C115" s="1236"/>
      <c r="D115" s="1204"/>
      <c r="E115" s="1236"/>
      <c r="F115" s="1204"/>
      <c r="G115" s="1221"/>
      <c r="H115" s="1221"/>
      <c r="I115" s="1221"/>
      <c r="J115" s="1221"/>
      <c r="K115" s="1221"/>
      <c r="L115" s="1221"/>
      <c r="M115" s="1221"/>
      <c r="N115" s="1221"/>
      <c r="O115" s="1221"/>
      <c r="P115" s="1221"/>
      <c r="Q115" s="1221"/>
      <c r="R115" s="1221"/>
    </row>
    <row r="116" spans="1:18" ht="14.45" hidden="1" customHeight="1">
      <c r="A116" s="1218"/>
      <c r="B116" s="1234"/>
      <c r="C116" s="1236"/>
      <c r="D116" s="1204"/>
      <c r="E116" s="1236"/>
      <c r="F116" s="1204"/>
      <c r="G116" s="1221"/>
      <c r="H116" s="1221"/>
      <c r="I116" s="1221"/>
      <c r="J116" s="1221"/>
      <c r="K116" s="1221"/>
      <c r="L116" s="1221"/>
      <c r="M116" s="1221"/>
      <c r="N116" s="1221"/>
      <c r="O116" s="1221"/>
      <c r="P116" s="1221"/>
      <c r="Q116" s="1221"/>
      <c r="R116" s="1221"/>
    </row>
    <row r="117" spans="1:18" ht="14.45" hidden="1" customHeight="1">
      <c r="A117" s="1218"/>
      <c r="B117" s="1234"/>
      <c r="C117" s="1236"/>
      <c r="D117" s="1204"/>
      <c r="E117" s="1236"/>
      <c r="F117" s="1204"/>
      <c r="G117" s="1221"/>
      <c r="H117" s="1221"/>
      <c r="I117" s="1221"/>
      <c r="J117" s="1221"/>
      <c r="K117" s="1221"/>
      <c r="L117" s="1221"/>
      <c r="M117" s="1221"/>
      <c r="N117" s="1221"/>
      <c r="O117" s="1221"/>
      <c r="P117" s="1221"/>
      <c r="Q117" s="1221"/>
      <c r="R117" s="1221"/>
    </row>
    <row r="118" spans="1:18" ht="14.45" hidden="1" customHeight="1">
      <c r="A118" s="1218"/>
      <c r="B118" s="1234"/>
      <c r="C118" s="1236"/>
      <c r="D118" s="1204"/>
      <c r="E118" s="1236"/>
      <c r="F118" s="1204"/>
      <c r="G118" s="1221"/>
      <c r="H118" s="1221"/>
      <c r="I118" s="1221"/>
      <c r="J118" s="1221"/>
      <c r="K118" s="1221"/>
      <c r="L118" s="1221"/>
      <c r="M118" s="1221"/>
      <c r="N118" s="1221"/>
      <c r="O118" s="1221"/>
      <c r="P118" s="1221"/>
      <c r="Q118" s="1221"/>
      <c r="R118" s="1221"/>
    </row>
    <row r="119" spans="1:18" ht="14.45" hidden="1" customHeight="1">
      <c r="A119" s="1218"/>
      <c r="B119" s="1234"/>
      <c r="C119" s="1236"/>
      <c r="D119" s="1204"/>
      <c r="E119" s="1236"/>
      <c r="F119" s="1204"/>
      <c r="G119" s="1221"/>
      <c r="H119" s="1221"/>
      <c r="I119" s="1221"/>
      <c r="J119" s="1221"/>
      <c r="K119" s="1221"/>
      <c r="L119" s="1221"/>
      <c r="M119" s="1221"/>
      <c r="N119" s="1221"/>
      <c r="O119" s="1221"/>
      <c r="P119" s="1221"/>
      <c r="Q119" s="1221"/>
      <c r="R119" s="1221"/>
    </row>
    <row r="120" spans="1:18" ht="14.45" hidden="1" customHeight="1">
      <c r="A120" s="1218"/>
      <c r="B120" s="1234"/>
      <c r="C120" s="1236"/>
      <c r="D120" s="1204"/>
      <c r="E120" s="1236"/>
      <c r="F120" s="1204"/>
      <c r="G120" s="1221"/>
      <c r="H120" s="1221"/>
      <c r="I120" s="1221"/>
      <c r="J120" s="1221"/>
      <c r="K120" s="1221"/>
      <c r="L120" s="1221"/>
      <c r="M120" s="1221"/>
      <c r="N120" s="1221"/>
      <c r="O120" s="1221"/>
      <c r="P120" s="1221"/>
      <c r="Q120" s="1221"/>
      <c r="R120" s="1221"/>
    </row>
    <row r="121" spans="1:18" ht="14.45" hidden="1" customHeight="1">
      <c r="A121" s="1218"/>
      <c r="B121" s="1234"/>
      <c r="C121" s="1236"/>
      <c r="D121" s="1204"/>
      <c r="E121" s="1236"/>
      <c r="F121" s="1204"/>
      <c r="G121" s="1221"/>
      <c r="H121" s="1221"/>
      <c r="I121" s="1221"/>
      <c r="J121" s="1221"/>
      <c r="K121" s="1221"/>
      <c r="L121" s="1221"/>
      <c r="M121" s="1221"/>
      <c r="N121" s="1221"/>
      <c r="O121" s="1221"/>
      <c r="P121" s="1221"/>
      <c r="Q121" s="1221"/>
      <c r="R121" s="1221"/>
    </row>
    <row r="122" spans="1:18" ht="14.45" hidden="1" customHeight="1">
      <c r="A122" s="1218"/>
      <c r="B122" s="1234"/>
      <c r="C122" s="1236"/>
      <c r="D122" s="1204"/>
      <c r="E122" s="1236"/>
      <c r="F122" s="1204"/>
      <c r="G122" s="1221"/>
      <c r="H122" s="1221"/>
      <c r="I122" s="1221"/>
      <c r="J122" s="1221"/>
      <c r="K122" s="1221"/>
      <c r="L122" s="1221"/>
      <c r="M122" s="1221"/>
      <c r="N122" s="1221"/>
      <c r="O122" s="1221"/>
      <c r="P122" s="1221"/>
      <c r="Q122" s="1221"/>
      <c r="R122" s="1221"/>
    </row>
    <row r="123" spans="1:18">
      <c r="A123" s="1310" t="s">
        <v>600</v>
      </c>
      <c r="B123" s="1311"/>
      <c r="C123" s="1330">
        <f>SUM(C69:D122)</f>
        <v>157.18040999999999</v>
      </c>
      <c r="D123" s="1331"/>
      <c r="E123" s="1332">
        <f>SUM(E69:F122)</f>
        <v>14448.159300000001</v>
      </c>
      <c r="F123" s="1333"/>
      <c r="G123" s="1237">
        <f>SUM(G69:G79)</f>
        <v>0</v>
      </c>
      <c r="H123" s="1237">
        <f t="shared" ref="H123:R123" si="1">SUM(H69:H79)</f>
        <v>0</v>
      </c>
      <c r="I123" s="1237">
        <f t="shared" si="1"/>
        <v>0</v>
      </c>
      <c r="J123" s="1237">
        <f t="shared" si="1"/>
        <v>0</v>
      </c>
      <c r="K123" s="1237">
        <f t="shared" si="1"/>
        <v>457.95399999999995</v>
      </c>
      <c r="L123" s="1237">
        <f t="shared" si="1"/>
        <v>1197</v>
      </c>
      <c r="M123" s="1237">
        <f t="shared" si="1"/>
        <v>501.63099999999997</v>
      </c>
      <c r="N123" s="1237">
        <f t="shared" si="1"/>
        <v>302</v>
      </c>
      <c r="O123" s="1237">
        <f t="shared" si="1"/>
        <v>0</v>
      </c>
      <c r="P123" s="1237">
        <f t="shared" si="1"/>
        <v>366.8</v>
      </c>
      <c r="Q123" s="1237">
        <f t="shared" si="1"/>
        <v>494</v>
      </c>
      <c r="R123" s="1237">
        <f t="shared" si="1"/>
        <v>11128.774300000001</v>
      </c>
    </row>
    <row r="124" spans="1:18">
      <c r="A124" s="1310" t="s">
        <v>601</v>
      </c>
      <c r="B124" s="1311"/>
      <c r="C124" s="1334">
        <v>0</v>
      </c>
      <c r="D124" s="1335"/>
      <c r="E124" s="1334">
        <v>0</v>
      </c>
      <c r="F124" s="1335"/>
      <c r="G124" s="1237">
        <v>0</v>
      </c>
      <c r="H124" s="1226">
        <v>0</v>
      </c>
      <c r="I124" s="1229">
        <v>0</v>
      </c>
      <c r="J124" s="1229">
        <v>0</v>
      </c>
      <c r="K124" s="1229">
        <v>0</v>
      </c>
      <c r="L124" s="1229">
        <v>0</v>
      </c>
      <c r="M124" s="1230">
        <v>0</v>
      </c>
      <c r="N124" s="1230"/>
      <c r="O124" s="1230"/>
      <c r="P124" s="1230"/>
      <c r="Q124" s="1230"/>
      <c r="R124" s="1227"/>
    </row>
    <row r="125" spans="1:18">
      <c r="A125" s="1180"/>
      <c r="B125" s="1180"/>
      <c r="C125" s="1180"/>
      <c r="D125" s="1180"/>
      <c r="E125" s="1180"/>
      <c r="F125" s="1180"/>
      <c r="G125" s="1180"/>
      <c r="H125" s="1180"/>
      <c r="I125" s="1180"/>
      <c r="J125" s="1180"/>
      <c r="K125" s="1180"/>
      <c r="L125" s="1180"/>
      <c r="M125" s="1180"/>
      <c r="N125" s="1180"/>
      <c r="O125" s="1180"/>
      <c r="P125" s="1180"/>
      <c r="Q125" s="1180"/>
      <c r="R125" s="1180"/>
    </row>
    <row r="126" spans="1:18">
      <c r="A126" s="1180"/>
      <c r="B126" s="1180"/>
      <c r="C126" s="1180"/>
      <c r="D126" s="1180"/>
      <c r="E126" s="1180"/>
      <c r="F126" s="1180"/>
      <c r="G126" s="1180"/>
      <c r="H126" s="1180"/>
      <c r="I126" s="1180"/>
      <c r="J126" s="1180"/>
      <c r="K126" s="1180"/>
      <c r="L126" s="1180"/>
      <c r="M126" s="1180"/>
      <c r="N126" s="1180"/>
      <c r="O126" s="1180"/>
      <c r="P126" s="1180"/>
      <c r="Q126" s="1180"/>
      <c r="R126" s="1180"/>
    </row>
    <row r="127" spans="1:18">
      <c r="A127" s="1180"/>
      <c r="B127" s="1180"/>
      <c r="C127" s="1180"/>
      <c r="D127" s="1180"/>
      <c r="E127" s="1180"/>
      <c r="F127" s="1180"/>
      <c r="G127" s="1180"/>
      <c r="H127" s="1180"/>
      <c r="I127" s="1180"/>
      <c r="J127" s="1180"/>
      <c r="K127" s="1180"/>
      <c r="L127" s="1180"/>
      <c r="M127" s="1180"/>
      <c r="N127" s="1180"/>
      <c r="O127" s="1180"/>
      <c r="P127" s="1180"/>
      <c r="Q127" s="1180"/>
      <c r="R127" s="1180"/>
    </row>
    <row r="128" spans="1:18">
      <c r="A128" s="1180"/>
      <c r="B128" s="1180"/>
      <c r="C128" s="1180"/>
      <c r="D128" s="1180"/>
      <c r="E128" s="1180"/>
      <c r="F128" s="1180"/>
      <c r="G128" s="1180"/>
      <c r="H128" s="1180"/>
      <c r="I128" s="1180"/>
      <c r="J128" s="1180"/>
      <c r="K128" s="1180"/>
      <c r="L128" s="1180"/>
      <c r="M128" s="1180"/>
      <c r="N128" s="1180"/>
      <c r="O128" s="1180"/>
      <c r="P128" s="1180"/>
      <c r="Q128" s="1180"/>
      <c r="R128" s="1180"/>
    </row>
    <row r="129" spans="1:18">
      <c r="A129" s="1180"/>
      <c r="B129" s="1180"/>
      <c r="C129" s="1180"/>
      <c r="D129" s="1180"/>
      <c r="E129" s="1180"/>
      <c r="F129" s="1180"/>
      <c r="G129" s="1180"/>
      <c r="H129" s="1180"/>
      <c r="I129" s="1180"/>
      <c r="J129" s="1180"/>
      <c r="K129" s="1180"/>
      <c r="L129" s="1180"/>
      <c r="M129" s="1180"/>
      <c r="N129" s="1180"/>
      <c r="O129" s="1180"/>
      <c r="P129" s="1180"/>
      <c r="Q129" s="1180"/>
      <c r="R129" s="1180"/>
    </row>
    <row r="130" spans="1:18">
      <c r="A130" s="1180"/>
      <c r="B130" s="1180"/>
      <c r="C130" s="1180"/>
      <c r="D130" s="1180"/>
      <c r="E130" s="1180"/>
      <c r="F130" s="1180"/>
      <c r="G130" s="1180"/>
      <c r="H130" s="1180"/>
      <c r="I130" s="1180"/>
      <c r="J130" s="1180"/>
      <c r="K130" s="1180"/>
      <c r="L130" s="1180"/>
      <c r="M130" s="1180"/>
      <c r="N130" s="1180"/>
      <c r="O130" s="1180"/>
      <c r="P130" s="1180"/>
      <c r="Q130" s="1180"/>
      <c r="R130" s="1180"/>
    </row>
    <row r="131" spans="1:18" ht="15">
      <c r="A131" s="724"/>
      <c r="B131" s="724"/>
      <c r="C131" s="724"/>
      <c r="D131" s="724"/>
      <c r="E131" s="724"/>
      <c r="F131" s="1238"/>
      <c r="G131" s="1238"/>
      <c r="H131" s="1239"/>
      <c r="I131" s="1238"/>
      <c r="J131" s="1238"/>
      <c r="K131" s="1240"/>
      <c r="L131" s="1241"/>
      <c r="M131" s="1241"/>
      <c r="N131" s="1241"/>
      <c r="O131" s="1241"/>
      <c r="P131" s="1241"/>
      <c r="Q131" s="1241"/>
      <c r="R131" s="1242"/>
    </row>
    <row r="132" spans="1:18">
      <c r="A132" s="1180"/>
      <c r="B132" s="1180"/>
      <c r="C132" s="1180"/>
      <c r="D132" s="1180"/>
      <c r="E132" s="1180"/>
      <c r="F132" s="1180"/>
      <c r="G132" s="1180"/>
      <c r="H132" s="1180"/>
      <c r="I132" s="1180"/>
      <c r="J132" s="1180"/>
      <c r="K132" s="1180"/>
      <c r="L132" s="1180"/>
      <c r="M132" s="1180"/>
      <c r="N132" s="1180"/>
      <c r="O132" s="1180"/>
      <c r="P132" s="1180"/>
      <c r="Q132" s="1180"/>
      <c r="R132" s="1180"/>
    </row>
    <row r="133" spans="1:18">
      <c r="A133" s="1180"/>
      <c r="B133" s="1180"/>
      <c r="C133" s="1180"/>
      <c r="D133" s="1180"/>
      <c r="E133" s="1180"/>
      <c r="F133" s="1180"/>
      <c r="G133" s="1180"/>
      <c r="H133" s="1180"/>
      <c r="I133" s="1180"/>
      <c r="J133" s="1180"/>
      <c r="K133" s="1180"/>
      <c r="L133" s="1180"/>
      <c r="M133" s="1180"/>
      <c r="N133" s="1180"/>
      <c r="O133" s="1180"/>
      <c r="P133" s="1180"/>
      <c r="Q133" s="1180"/>
      <c r="R133" s="1180"/>
    </row>
    <row r="134" spans="1:18">
      <c r="A134" s="1180"/>
      <c r="B134" s="1180"/>
      <c r="C134" s="1180"/>
      <c r="D134" s="1180"/>
      <c r="E134" s="1180"/>
      <c r="F134" s="1180"/>
      <c r="G134" s="1180"/>
      <c r="H134" s="1180"/>
      <c r="I134" s="1180"/>
      <c r="J134" s="1180"/>
      <c r="K134" s="1180"/>
      <c r="L134" s="1180"/>
      <c r="M134" s="1180"/>
      <c r="N134" s="1180"/>
      <c r="O134" s="1180"/>
      <c r="P134" s="1180"/>
      <c r="Q134" s="1180"/>
      <c r="R134" s="1180"/>
    </row>
    <row r="135" spans="1:18">
      <c r="A135" s="1180"/>
      <c r="B135" s="1180"/>
      <c r="C135" s="1180"/>
      <c r="D135" s="1180"/>
      <c r="E135" s="1180"/>
      <c r="F135" s="1180"/>
      <c r="G135" s="1180"/>
      <c r="H135" s="1180"/>
      <c r="I135" s="1180"/>
      <c r="J135" s="1180"/>
      <c r="K135" s="1180"/>
      <c r="L135" s="1180"/>
      <c r="M135" s="1180"/>
      <c r="N135" s="1180"/>
      <c r="O135" s="1180"/>
      <c r="P135" s="1180"/>
      <c r="Q135" s="1180"/>
      <c r="R135" s="1180"/>
    </row>
    <row r="136" spans="1:18">
      <c r="A136" s="1180"/>
      <c r="B136" s="1180"/>
      <c r="C136" s="1180"/>
      <c r="D136" s="1180"/>
      <c r="E136" s="1180"/>
      <c r="F136" s="1180"/>
      <c r="G136" s="1180"/>
      <c r="H136" s="1180"/>
      <c r="I136" s="1180"/>
      <c r="J136" s="1180"/>
      <c r="K136" s="1180"/>
      <c r="L136" s="1180"/>
      <c r="M136" s="1180"/>
      <c r="N136" s="1180"/>
      <c r="O136" s="1180"/>
      <c r="P136" s="1180"/>
      <c r="Q136" s="1180"/>
      <c r="R136" s="1180"/>
    </row>
    <row r="137" spans="1:18">
      <c r="A137" s="1180"/>
      <c r="B137" s="1180"/>
      <c r="C137" s="1180"/>
      <c r="D137" s="1180"/>
      <c r="E137" s="1180"/>
      <c r="F137" s="1180"/>
      <c r="G137" s="1180"/>
      <c r="H137" s="1180"/>
      <c r="I137" s="1180"/>
      <c r="J137" s="1180"/>
      <c r="K137" s="1180"/>
      <c r="L137" s="1180"/>
      <c r="M137" s="1180"/>
      <c r="N137" s="1180"/>
      <c r="O137" s="1180"/>
      <c r="P137" s="1180"/>
      <c r="Q137" s="1180"/>
      <c r="R137" s="1180"/>
    </row>
    <row r="138" spans="1:18">
      <c r="A138" s="1180"/>
      <c r="B138" s="1180"/>
      <c r="C138" s="1180"/>
      <c r="D138" s="1180"/>
      <c r="E138" s="1180"/>
      <c r="F138" s="1180"/>
      <c r="G138" s="1180"/>
      <c r="H138" s="1180"/>
      <c r="I138" s="1180"/>
      <c r="J138" s="1180"/>
      <c r="K138" s="1180"/>
      <c r="L138" s="1180"/>
      <c r="M138" s="1180"/>
      <c r="N138" s="1180"/>
      <c r="O138" s="1180"/>
      <c r="P138" s="1180"/>
      <c r="Q138" s="1180"/>
      <c r="R138" s="1180"/>
    </row>
    <row r="139" spans="1:18">
      <c r="A139" s="1180"/>
      <c r="B139" s="1180"/>
      <c r="C139" s="1180"/>
      <c r="D139" s="1180"/>
      <c r="E139" s="1180"/>
      <c r="F139" s="1180"/>
      <c r="G139" s="1180"/>
      <c r="H139" s="1180"/>
      <c r="I139" s="1180"/>
      <c r="J139" s="1180"/>
      <c r="K139" s="1180"/>
      <c r="L139" s="1180"/>
      <c r="M139" s="1180"/>
      <c r="N139" s="1180"/>
      <c r="O139" s="1180"/>
      <c r="P139" s="1180"/>
      <c r="Q139" s="1180"/>
      <c r="R139" s="1180"/>
    </row>
    <row r="140" spans="1:18">
      <c r="A140" s="1180"/>
      <c r="B140" s="1180"/>
      <c r="C140" s="1180"/>
      <c r="D140" s="1180"/>
      <c r="E140" s="1180"/>
      <c r="F140" s="1180"/>
      <c r="G140" s="1180"/>
      <c r="H140" s="1180"/>
      <c r="I140" s="1180"/>
      <c r="J140" s="1180"/>
      <c r="K140" s="1180"/>
      <c r="L140" s="1180"/>
      <c r="M140" s="1180"/>
      <c r="N140" s="1180"/>
      <c r="O140" s="1180"/>
      <c r="P140" s="1180"/>
      <c r="Q140" s="1180"/>
      <c r="R140" s="1180"/>
    </row>
    <row r="141" spans="1:18">
      <c r="A141" s="1180"/>
      <c r="B141" s="1180"/>
      <c r="C141" s="1180"/>
      <c r="D141" s="1180"/>
      <c r="E141" s="1180"/>
      <c r="F141" s="1180"/>
      <c r="G141" s="1180"/>
      <c r="H141" s="1180"/>
      <c r="I141" s="1180"/>
      <c r="J141" s="1180"/>
      <c r="K141" s="1180"/>
      <c r="L141" s="1180"/>
      <c r="M141" s="1180"/>
      <c r="N141" s="1180"/>
      <c r="O141" s="1180"/>
      <c r="P141" s="1180"/>
      <c r="Q141" s="1180"/>
      <c r="R141" s="1180"/>
    </row>
    <row r="142" spans="1:18">
      <c r="A142" s="1180"/>
      <c r="B142" s="1180"/>
      <c r="C142" s="1180"/>
      <c r="D142" s="1180"/>
      <c r="E142" s="1180"/>
      <c r="F142" s="1180"/>
      <c r="G142" s="1180"/>
      <c r="H142" s="1180"/>
      <c r="I142" s="1180"/>
      <c r="J142" s="1180"/>
      <c r="K142" s="1180"/>
      <c r="L142" s="1180"/>
      <c r="M142" s="1180"/>
      <c r="N142" s="1180"/>
      <c r="O142" s="1180"/>
      <c r="P142" s="1180"/>
      <c r="Q142" s="1180"/>
      <c r="R142" s="1180"/>
    </row>
    <row r="143" spans="1:18">
      <c r="A143" s="1180"/>
      <c r="B143" s="1180"/>
      <c r="C143" s="1180"/>
      <c r="D143" s="1180"/>
      <c r="E143" s="1180"/>
      <c r="F143" s="1180"/>
      <c r="G143" s="1180"/>
      <c r="H143" s="1180"/>
      <c r="I143" s="1180"/>
      <c r="J143" s="1180"/>
      <c r="K143" s="1180"/>
      <c r="L143" s="1180"/>
      <c r="M143" s="1180"/>
      <c r="N143" s="1180"/>
      <c r="O143" s="1180"/>
      <c r="P143" s="1180"/>
      <c r="Q143" s="1180"/>
      <c r="R143" s="1180"/>
    </row>
    <row r="144" spans="1:18">
      <c r="A144" s="1180"/>
      <c r="B144" s="1180"/>
      <c r="C144" s="1180"/>
      <c r="D144" s="1180"/>
      <c r="E144" s="1180"/>
      <c r="F144" s="1180"/>
      <c r="G144" s="1180"/>
      <c r="H144" s="1180"/>
      <c r="I144" s="1180"/>
      <c r="J144" s="1180"/>
      <c r="K144" s="1180"/>
      <c r="L144" s="1180"/>
      <c r="M144" s="1180"/>
      <c r="N144" s="1180"/>
      <c r="O144" s="1180"/>
      <c r="P144" s="1180"/>
      <c r="Q144" s="1180"/>
      <c r="R144" s="1180"/>
    </row>
    <row r="145" spans="1:18">
      <c r="A145" s="1180"/>
      <c r="B145" s="1180"/>
      <c r="C145" s="1180"/>
      <c r="D145" s="1180"/>
      <c r="E145" s="1180"/>
      <c r="F145" s="1180"/>
      <c r="G145" s="1180"/>
      <c r="H145" s="1180"/>
      <c r="I145" s="1180"/>
      <c r="J145" s="1180"/>
      <c r="K145" s="1180"/>
      <c r="L145" s="1180"/>
      <c r="M145" s="1180"/>
      <c r="N145" s="1180"/>
      <c r="O145" s="1180"/>
      <c r="P145" s="1180"/>
      <c r="Q145" s="1180"/>
      <c r="R145" s="1180"/>
    </row>
    <row r="146" spans="1:18">
      <c r="A146" s="1180"/>
      <c r="B146" s="1180"/>
      <c r="C146" s="1180"/>
      <c r="D146" s="1180"/>
      <c r="E146" s="1180"/>
      <c r="F146" s="1180"/>
      <c r="G146" s="1180"/>
      <c r="H146" s="1180"/>
      <c r="I146" s="1180"/>
      <c r="J146" s="1180"/>
      <c r="K146" s="1180"/>
      <c r="L146" s="1180"/>
      <c r="M146" s="1180"/>
      <c r="N146" s="1180"/>
      <c r="O146" s="1180"/>
      <c r="P146" s="1180"/>
      <c r="Q146" s="1180"/>
      <c r="R146" s="1180"/>
    </row>
    <row r="147" spans="1:18">
      <c r="A147" s="1180"/>
      <c r="B147" s="1180"/>
      <c r="C147" s="1180"/>
      <c r="D147" s="1180"/>
      <c r="E147" s="1180"/>
      <c r="F147" s="1180"/>
      <c r="G147" s="1180"/>
      <c r="H147" s="1180"/>
      <c r="I147" s="1180"/>
      <c r="J147" s="1180"/>
      <c r="K147" s="1180"/>
      <c r="L147" s="1180"/>
      <c r="M147" s="1180"/>
      <c r="N147" s="1180"/>
      <c r="O147" s="1180"/>
      <c r="P147" s="1180"/>
      <c r="Q147" s="1180"/>
      <c r="R147" s="1180"/>
    </row>
    <row r="148" spans="1:18">
      <c r="A148" s="1180"/>
      <c r="B148" s="1180"/>
      <c r="C148" s="1180"/>
      <c r="D148" s="1180"/>
      <c r="E148" s="1180"/>
      <c r="F148" s="1180"/>
      <c r="G148" s="1180"/>
      <c r="H148" s="1180"/>
      <c r="I148" s="1180"/>
      <c r="J148" s="1180"/>
      <c r="K148" s="1180"/>
      <c r="L148" s="1180"/>
      <c r="M148" s="1180"/>
      <c r="N148" s="1180"/>
      <c r="O148" s="1180"/>
      <c r="P148" s="1180"/>
      <c r="Q148" s="1180"/>
      <c r="R148" s="1180"/>
    </row>
    <row r="149" spans="1:18">
      <c r="A149" s="1180"/>
      <c r="B149" s="1180"/>
      <c r="C149" s="1180"/>
      <c r="D149" s="1180"/>
      <c r="E149" s="1180"/>
      <c r="F149" s="1180"/>
      <c r="G149" s="1180"/>
      <c r="H149" s="1180"/>
      <c r="I149" s="1180"/>
      <c r="J149" s="1180"/>
      <c r="K149" s="1180"/>
      <c r="L149" s="1180"/>
      <c r="M149" s="1180"/>
      <c r="N149" s="1180"/>
      <c r="O149" s="1180"/>
      <c r="P149" s="1180"/>
      <c r="Q149" s="1180"/>
      <c r="R149" s="1180"/>
    </row>
    <row r="150" spans="1:18">
      <c r="A150" s="1180"/>
      <c r="B150" s="1180"/>
      <c r="C150" s="1180"/>
      <c r="D150" s="1180"/>
      <c r="E150" s="1180"/>
      <c r="F150" s="1180"/>
      <c r="G150" s="1180"/>
      <c r="H150" s="1180"/>
      <c r="I150" s="1180"/>
      <c r="J150" s="1180"/>
      <c r="K150" s="1180"/>
      <c r="L150" s="1180"/>
      <c r="M150" s="1180"/>
      <c r="N150" s="1180"/>
      <c r="O150" s="1180"/>
      <c r="P150" s="1180"/>
      <c r="Q150" s="1180"/>
      <c r="R150" s="1180"/>
    </row>
    <row r="151" spans="1:18">
      <c r="A151" s="1180"/>
      <c r="B151" s="1180"/>
      <c r="C151" s="1180"/>
      <c r="D151" s="1180"/>
      <c r="E151" s="1180"/>
      <c r="F151" s="1180"/>
      <c r="G151" s="1180"/>
      <c r="H151" s="1180"/>
      <c r="I151" s="1180"/>
      <c r="J151" s="1180"/>
      <c r="K151" s="1180"/>
      <c r="L151" s="1180"/>
      <c r="M151" s="1180"/>
      <c r="N151" s="1180"/>
      <c r="O151" s="1180"/>
      <c r="P151" s="1180"/>
      <c r="Q151" s="1180"/>
      <c r="R151" s="1180"/>
    </row>
    <row r="152" spans="1:18">
      <c r="A152" s="1180"/>
      <c r="B152" s="1180"/>
      <c r="C152" s="1180"/>
      <c r="D152" s="1180"/>
      <c r="E152" s="1180"/>
      <c r="F152" s="1180"/>
      <c r="G152" s="1180"/>
      <c r="H152" s="1180"/>
      <c r="I152" s="1180"/>
      <c r="J152" s="1180"/>
      <c r="K152" s="1180"/>
      <c r="L152" s="1180"/>
      <c r="M152" s="1180"/>
      <c r="N152" s="1180"/>
      <c r="O152" s="1180"/>
      <c r="P152" s="1180"/>
      <c r="Q152" s="1180"/>
      <c r="R152" s="1180"/>
    </row>
    <row r="153" spans="1:18">
      <c r="A153" s="1180"/>
      <c r="B153" s="1180"/>
      <c r="C153" s="1180"/>
      <c r="D153" s="1180"/>
      <c r="E153" s="1180"/>
      <c r="F153" s="1180"/>
      <c r="G153" s="1180"/>
      <c r="H153" s="1180"/>
      <c r="I153" s="1180"/>
      <c r="J153" s="1180"/>
      <c r="K153" s="1180"/>
      <c r="L153" s="1180"/>
      <c r="M153" s="1180"/>
      <c r="N153" s="1180"/>
      <c r="O153" s="1180"/>
      <c r="P153" s="1180"/>
      <c r="Q153" s="1180"/>
      <c r="R153" s="1180"/>
    </row>
    <row r="154" spans="1:18">
      <c r="A154" s="1180"/>
      <c r="B154" s="1180"/>
      <c r="C154" s="1180"/>
      <c r="D154" s="1180"/>
      <c r="E154" s="1180"/>
      <c r="F154" s="1180"/>
      <c r="G154" s="1180"/>
      <c r="H154" s="1180"/>
      <c r="I154" s="1180"/>
      <c r="J154" s="1180"/>
      <c r="K154" s="1180"/>
      <c r="L154" s="1180"/>
      <c r="M154" s="1180"/>
      <c r="N154" s="1180"/>
      <c r="O154" s="1180"/>
      <c r="P154" s="1180"/>
      <c r="Q154" s="1180"/>
      <c r="R154" s="1180"/>
    </row>
    <row r="155" spans="1:18">
      <c r="A155" s="1180"/>
      <c r="B155" s="1180"/>
      <c r="C155" s="1180"/>
      <c r="D155" s="1180"/>
      <c r="E155" s="1180"/>
      <c r="F155" s="1180"/>
      <c r="G155" s="1180"/>
      <c r="H155" s="1180"/>
      <c r="I155" s="1180"/>
      <c r="J155" s="1180"/>
      <c r="K155" s="1180"/>
      <c r="L155" s="1180"/>
      <c r="M155" s="1180"/>
      <c r="N155" s="1180"/>
      <c r="O155" s="1180"/>
      <c r="P155" s="1180"/>
      <c r="Q155" s="1180"/>
      <c r="R155" s="1180"/>
    </row>
    <row r="156" spans="1:18">
      <c r="A156" s="1180"/>
      <c r="B156" s="1180"/>
      <c r="C156" s="1180"/>
      <c r="D156" s="1180"/>
      <c r="E156" s="1180"/>
      <c r="F156" s="1180"/>
      <c r="G156" s="1180"/>
      <c r="H156" s="1180"/>
      <c r="I156" s="1180"/>
      <c r="J156" s="1180"/>
      <c r="K156" s="1180"/>
      <c r="L156" s="1180"/>
      <c r="M156" s="1180"/>
      <c r="N156" s="1180"/>
      <c r="O156" s="1180"/>
      <c r="P156" s="1180"/>
      <c r="Q156" s="1180"/>
      <c r="R156" s="1180"/>
    </row>
    <row r="157" spans="1:18">
      <c r="A157" s="1180"/>
      <c r="B157" s="1180"/>
      <c r="C157" s="1180"/>
      <c r="D157" s="1180"/>
      <c r="E157" s="1180"/>
      <c r="F157" s="1180"/>
      <c r="G157" s="1180"/>
      <c r="H157" s="1180"/>
      <c r="I157" s="1180"/>
      <c r="J157" s="1180"/>
      <c r="K157" s="1180"/>
      <c r="L157" s="1180"/>
      <c r="M157" s="1180"/>
      <c r="N157" s="1180"/>
      <c r="O157" s="1180"/>
      <c r="P157" s="1180"/>
      <c r="Q157" s="1180"/>
      <c r="R157" s="1180"/>
    </row>
    <row r="158" spans="1:18">
      <c r="A158" s="1180"/>
      <c r="B158" s="1180"/>
      <c r="C158" s="1180"/>
      <c r="D158" s="1180"/>
      <c r="E158" s="1180"/>
      <c r="F158" s="1180"/>
      <c r="G158" s="1180"/>
      <c r="H158" s="1180"/>
      <c r="I158" s="1180"/>
      <c r="J158" s="1180"/>
      <c r="K158" s="1180"/>
      <c r="L158" s="1180"/>
      <c r="M158" s="1180"/>
      <c r="N158" s="1180"/>
      <c r="O158" s="1180"/>
      <c r="P158" s="1180"/>
      <c r="Q158" s="1180"/>
      <c r="R158" s="1180"/>
    </row>
    <row r="159" spans="1:18">
      <c r="A159" s="1180"/>
      <c r="B159" s="1180"/>
      <c r="C159" s="1180"/>
      <c r="D159" s="1180"/>
      <c r="E159" s="1180"/>
      <c r="F159" s="1180"/>
      <c r="G159" s="1180"/>
      <c r="H159" s="1180"/>
      <c r="I159" s="1180"/>
      <c r="J159" s="1180"/>
      <c r="K159" s="1180"/>
      <c r="L159" s="1180"/>
      <c r="M159" s="1180"/>
      <c r="N159" s="1180"/>
      <c r="O159" s="1180"/>
      <c r="P159" s="1180"/>
      <c r="Q159" s="1180"/>
      <c r="R159" s="1180"/>
    </row>
    <row r="160" spans="1:18">
      <c r="A160" s="1180"/>
      <c r="B160" s="1180"/>
      <c r="C160" s="1180"/>
      <c r="D160" s="1180"/>
      <c r="E160" s="1180"/>
      <c r="F160" s="1180"/>
      <c r="G160" s="1180"/>
      <c r="H160" s="1180"/>
      <c r="I160" s="1180"/>
      <c r="J160" s="1180"/>
      <c r="K160" s="1180"/>
      <c r="L160" s="1180"/>
      <c r="M160" s="1180"/>
      <c r="N160" s="1180"/>
      <c r="O160" s="1180"/>
      <c r="P160" s="1180"/>
      <c r="Q160" s="1180"/>
      <c r="R160" s="1180"/>
    </row>
    <row r="161" spans="1:18">
      <c r="A161" s="1180"/>
      <c r="B161" s="1180"/>
      <c r="C161" s="1180"/>
      <c r="D161" s="1180"/>
      <c r="E161" s="1180"/>
      <c r="F161" s="1180"/>
      <c r="G161" s="1180"/>
      <c r="H161" s="1180"/>
      <c r="I161" s="1180"/>
      <c r="J161" s="1180"/>
      <c r="K161" s="1180"/>
      <c r="L161" s="1180"/>
      <c r="M161" s="1180"/>
      <c r="N161" s="1180"/>
      <c r="O161" s="1180"/>
      <c r="P161" s="1180"/>
      <c r="Q161" s="1180"/>
      <c r="R161" s="1180"/>
    </row>
    <row r="162" spans="1:18">
      <c r="A162" s="1180"/>
      <c r="B162" s="1180"/>
      <c r="C162" s="1180"/>
      <c r="D162" s="1180"/>
      <c r="E162" s="1180"/>
      <c r="F162" s="1180"/>
      <c r="G162" s="1180"/>
      <c r="H162" s="1180"/>
      <c r="I162" s="1180"/>
      <c r="J162" s="1180"/>
      <c r="K162" s="1180"/>
      <c r="L162" s="1180"/>
      <c r="M162" s="1180"/>
      <c r="N162" s="1180"/>
      <c r="O162" s="1180"/>
      <c r="P162" s="1180"/>
      <c r="Q162" s="1180"/>
      <c r="R162" s="1180"/>
    </row>
    <row r="163" spans="1:18">
      <c r="A163" s="1180"/>
      <c r="B163" s="1180"/>
      <c r="C163" s="1180"/>
      <c r="D163" s="1180"/>
      <c r="E163" s="1180"/>
      <c r="F163" s="1180"/>
      <c r="G163" s="1180"/>
      <c r="H163" s="1180"/>
      <c r="I163" s="1180"/>
      <c r="J163" s="1180"/>
      <c r="K163" s="1180"/>
      <c r="L163" s="1180"/>
      <c r="M163" s="1180"/>
      <c r="N163" s="1180"/>
      <c r="O163" s="1180"/>
      <c r="P163" s="1180"/>
      <c r="Q163" s="1180"/>
      <c r="R163" s="1180"/>
    </row>
    <row r="164" spans="1:18">
      <c r="A164" s="1180"/>
      <c r="B164" s="1180"/>
      <c r="C164" s="1180"/>
      <c r="D164" s="1180"/>
      <c r="E164" s="1180"/>
      <c r="F164" s="1180"/>
      <c r="G164" s="1180"/>
      <c r="H164" s="1180"/>
      <c r="I164" s="1180"/>
      <c r="J164" s="1180"/>
      <c r="K164" s="1180"/>
      <c r="L164" s="1180"/>
      <c r="M164" s="1180"/>
      <c r="N164" s="1180"/>
      <c r="O164" s="1180"/>
      <c r="P164" s="1180"/>
      <c r="Q164" s="1180"/>
      <c r="R164" s="1180"/>
    </row>
    <row r="165" spans="1:18">
      <c r="A165" s="1180"/>
      <c r="B165" s="1180"/>
      <c r="C165" s="1180"/>
      <c r="D165" s="1180"/>
      <c r="E165" s="1180"/>
      <c r="F165" s="1180"/>
      <c r="G165" s="1180"/>
      <c r="H165" s="1180"/>
      <c r="I165" s="1180"/>
      <c r="J165" s="1180"/>
      <c r="K165" s="1180"/>
      <c r="L165" s="1180"/>
      <c r="M165" s="1180"/>
      <c r="N165" s="1180"/>
      <c r="O165" s="1180"/>
      <c r="P165" s="1180"/>
      <c r="Q165" s="1180"/>
      <c r="R165" s="1180"/>
    </row>
    <row r="166" spans="1:18">
      <c r="A166" s="1180"/>
      <c r="B166" s="1180"/>
      <c r="C166" s="1180"/>
      <c r="D166" s="1180"/>
      <c r="E166" s="1180"/>
      <c r="F166" s="1180"/>
      <c r="G166" s="1180"/>
      <c r="H166" s="1180"/>
      <c r="I166" s="1180"/>
      <c r="J166" s="1180"/>
      <c r="K166" s="1180"/>
      <c r="L166" s="1180"/>
      <c r="M166" s="1180"/>
      <c r="N166" s="1180"/>
      <c r="O166" s="1180"/>
      <c r="P166" s="1180"/>
      <c r="Q166" s="1180"/>
      <c r="R166" s="1180"/>
    </row>
    <row r="167" spans="1:18">
      <c r="A167" s="1180"/>
      <c r="B167" s="1180"/>
      <c r="C167" s="1180"/>
      <c r="D167" s="1180"/>
      <c r="E167" s="1180"/>
      <c r="F167" s="1180"/>
      <c r="G167" s="1180"/>
      <c r="H167" s="1180"/>
      <c r="I167" s="1180"/>
      <c r="J167" s="1180"/>
      <c r="K167" s="1180"/>
      <c r="L167" s="1180"/>
      <c r="M167" s="1180"/>
      <c r="N167" s="1180"/>
      <c r="O167" s="1180"/>
      <c r="P167" s="1180"/>
      <c r="Q167" s="1180"/>
      <c r="R167" s="1180"/>
    </row>
    <row r="168" spans="1:18">
      <c r="A168" s="1180"/>
      <c r="B168" s="1180"/>
      <c r="C168" s="1180"/>
      <c r="D168" s="1180"/>
      <c r="E168" s="1180"/>
      <c r="F168" s="1180"/>
      <c r="G168" s="1180"/>
      <c r="H168" s="1180"/>
      <c r="I168" s="1180"/>
      <c r="J168" s="1180"/>
      <c r="K168" s="1180"/>
      <c r="L168" s="1180"/>
      <c r="M168" s="1180"/>
      <c r="N168" s="1180"/>
      <c r="O168" s="1180"/>
      <c r="P168" s="1180"/>
      <c r="Q168" s="1180"/>
      <c r="R168" s="1180"/>
    </row>
    <row r="169" spans="1:18">
      <c r="A169" s="1180"/>
      <c r="B169" s="1180"/>
      <c r="C169" s="1180"/>
      <c r="D169" s="1180"/>
      <c r="E169" s="1180"/>
      <c r="F169" s="1180"/>
      <c r="G169" s="1180"/>
      <c r="H169" s="1180"/>
      <c r="I169" s="1180"/>
      <c r="J169" s="1180"/>
      <c r="K169" s="1180"/>
      <c r="L169" s="1180"/>
      <c r="M169" s="1180"/>
      <c r="N169" s="1180"/>
      <c r="O169" s="1180"/>
      <c r="P169" s="1180"/>
      <c r="Q169" s="1180"/>
      <c r="R169" s="1180"/>
    </row>
    <row r="170" spans="1:18">
      <c r="A170" s="1180"/>
      <c r="B170" s="1180"/>
      <c r="C170" s="1180"/>
      <c r="D170" s="1180"/>
      <c r="E170" s="1180"/>
      <c r="F170" s="1180"/>
      <c r="G170" s="1180"/>
      <c r="H170" s="1180"/>
      <c r="I170" s="1180"/>
      <c r="J170" s="1180"/>
      <c r="K170" s="1180"/>
      <c r="L170" s="1180"/>
      <c r="M170" s="1180"/>
      <c r="N170" s="1180"/>
      <c r="O170" s="1180"/>
      <c r="P170" s="1180"/>
      <c r="Q170" s="1180"/>
      <c r="R170" s="1180"/>
    </row>
    <row r="171" spans="1:18">
      <c r="A171" s="1180"/>
      <c r="B171" s="1180"/>
      <c r="C171" s="1180"/>
      <c r="D171" s="1180"/>
      <c r="E171" s="1180"/>
      <c r="F171" s="1180"/>
      <c r="G171" s="1180"/>
      <c r="H171" s="1180"/>
      <c r="I171" s="1180"/>
      <c r="J171" s="1180"/>
      <c r="K171" s="1180"/>
      <c r="L171" s="1180"/>
      <c r="M171" s="1180"/>
      <c r="N171" s="1180"/>
      <c r="O171" s="1180"/>
      <c r="P171" s="1180"/>
      <c r="Q171" s="1180"/>
      <c r="R171" s="1180"/>
    </row>
    <row r="172" spans="1:18">
      <c r="A172" s="1180"/>
      <c r="B172" s="1180"/>
      <c r="C172" s="1180"/>
      <c r="D172" s="1180"/>
      <c r="E172" s="1180"/>
      <c r="F172" s="1180"/>
      <c r="G172" s="1180"/>
      <c r="H172" s="1180"/>
      <c r="I172" s="1180"/>
      <c r="J172" s="1180"/>
      <c r="K172" s="1180"/>
      <c r="L172" s="1180"/>
      <c r="M172" s="1180"/>
      <c r="N172" s="1180"/>
      <c r="O172" s="1180"/>
      <c r="P172" s="1180"/>
      <c r="Q172" s="1180"/>
      <c r="R172" s="1180"/>
    </row>
    <row r="173" spans="1:18">
      <c r="A173" s="1180"/>
      <c r="B173" s="1180"/>
      <c r="C173" s="1180"/>
      <c r="D173" s="1180"/>
      <c r="E173" s="1180"/>
      <c r="F173" s="1180"/>
      <c r="G173" s="1180"/>
      <c r="H173" s="1180"/>
      <c r="I173" s="1180"/>
      <c r="J173" s="1180"/>
      <c r="K173" s="1180"/>
      <c r="L173" s="1180"/>
      <c r="M173" s="1180"/>
      <c r="N173" s="1180"/>
      <c r="O173" s="1180"/>
      <c r="P173" s="1180"/>
      <c r="Q173" s="1180"/>
      <c r="R173" s="1180"/>
    </row>
    <row r="174" spans="1:18">
      <c r="A174" s="1180"/>
      <c r="B174" s="1180"/>
      <c r="C174" s="1180"/>
      <c r="D174" s="1180"/>
      <c r="E174" s="1180"/>
      <c r="F174" s="1180"/>
      <c r="G174" s="1180"/>
      <c r="H174" s="1180"/>
      <c r="I174" s="1180"/>
      <c r="J174" s="1180"/>
      <c r="K174" s="1180"/>
      <c r="L174" s="1180"/>
      <c r="M174" s="1180"/>
      <c r="N174" s="1180"/>
      <c r="O174" s="1180"/>
      <c r="P174" s="1180"/>
      <c r="Q174" s="1180"/>
      <c r="R174" s="1180"/>
    </row>
    <row r="175" spans="1:18">
      <c r="A175" s="1180"/>
      <c r="B175" s="1180"/>
      <c r="C175" s="1180"/>
      <c r="D175" s="1180"/>
      <c r="E175" s="1180"/>
      <c r="F175" s="1180"/>
      <c r="G175" s="1180"/>
      <c r="H175" s="1180"/>
      <c r="I175" s="1180"/>
      <c r="J175" s="1180"/>
      <c r="K175" s="1180"/>
      <c r="L175" s="1180"/>
      <c r="M175" s="1180"/>
      <c r="N175" s="1180"/>
      <c r="O175" s="1180"/>
      <c r="P175" s="1180"/>
      <c r="Q175" s="1180"/>
      <c r="R175" s="1180"/>
    </row>
    <row r="176" spans="1:18">
      <c r="A176" s="1180"/>
      <c r="B176" s="1180"/>
      <c r="C176" s="1180"/>
      <c r="D176" s="1180"/>
      <c r="E176" s="1180"/>
      <c r="F176" s="1180"/>
      <c r="G176" s="1180"/>
      <c r="H176" s="1180"/>
      <c r="I176" s="1180"/>
      <c r="J176" s="1180"/>
      <c r="K176" s="1180"/>
      <c r="L176" s="1180"/>
      <c r="M176" s="1180"/>
      <c r="N176" s="1180"/>
      <c r="O176" s="1180"/>
      <c r="P176" s="1180"/>
      <c r="Q176" s="1180"/>
      <c r="R176" s="1180"/>
    </row>
    <row r="177" spans="1:18">
      <c r="A177" s="1180"/>
      <c r="B177" s="1180"/>
      <c r="C177" s="1180"/>
      <c r="D177" s="1180"/>
      <c r="E177" s="1180"/>
      <c r="F177" s="1180"/>
      <c r="G177" s="1180"/>
      <c r="H177" s="1180"/>
      <c r="I177" s="1180"/>
      <c r="J177" s="1180"/>
      <c r="K177" s="1180"/>
      <c r="L177" s="1180"/>
      <c r="M177" s="1180"/>
      <c r="N177" s="1180"/>
      <c r="O177" s="1180"/>
      <c r="P177" s="1180"/>
      <c r="Q177" s="1180"/>
      <c r="R177" s="1180"/>
    </row>
    <row r="178" spans="1:18">
      <c r="A178" s="1180"/>
      <c r="B178" s="1180"/>
      <c r="C178" s="1180"/>
      <c r="D178" s="1180"/>
      <c r="E178" s="1180"/>
      <c r="F178" s="1180"/>
      <c r="G178" s="1180"/>
      <c r="H178" s="1180"/>
      <c r="I178" s="1180"/>
      <c r="J178" s="1180"/>
      <c r="K178" s="1180"/>
      <c r="L178" s="1180"/>
      <c r="M178" s="1180"/>
      <c r="N178" s="1180"/>
      <c r="O178" s="1180"/>
      <c r="P178" s="1180"/>
      <c r="Q178" s="1180"/>
      <c r="R178" s="1180"/>
    </row>
    <row r="179" spans="1:18">
      <c r="A179" s="1180"/>
      <c r="B179" s="1180"/>
      <c r="C179" s="1180"/>
      <c r="D179" s="1180"/>
      <c r="E179" s="1180"/>
      <c r="F179" s="1180"/>
      <c r="G179" s="1180"/>
      <c r="H179" s="1180"/>
      <c r="I179" s="1180"/>
      <c r="J179" s="1180"/>
      <c r="K179" s="1180"/>
      <c r="L179" s="1180"/>
      <c r="M179" s="1180"/>
      <c r="N179" s="1180"/>
      <c r="O179" s="1180"/>
      <c r="P179" s="1180"/>
      <c r="Q179" s="1180"/>
      <c r="R179" s="1180"/>
    </row>
    <row r="180" spans="1:18">
      <c r="A180" s="1180"/>
      <c r="B180" s="1180"/>
      <c r="C180" s="1180"/>
      <c r="D180" s="1180"/>
      <c r="E180" s="1180"/>
      <c r="F180" s="1180"/>
      <c r="G180" s="1180"/>
      <c r="H180" s="1180"/>
      <c r="I180" s="1180"/>
      <c r="J180" s="1180"/>
      <c r="K180" s="1180"/>
      <c r="L180" s="1180"/>
      <c r="M180" s="1180"/>
      <c r="N180" s="1180"/>
      <c r="O180" s="1180"/>
      <c r="P180" s="1180"/>
      <c r="Q180" s="1180"/>
      <c r="R180" s="1180"/>
    </row>
    <row r="181" spans="1:18">
      <c r="A181" s="1180"/>
      <c r="B181" s="1180"/>
      <c r="C181" s="1180"/>
      <c r="D181" s="1180"/>
      <c r="E181" s="1180"/>
      <c r="F181" s="1180"/>
      <c r="G181" s="1180"/>
      <c r="H181" s="1180"/>
      <c r="I181" s="1180"/>
      <c r="J181" s="1180"/>
      <c r="K181" s="1180"/>
      <c r="L181" s="1180"/>
      <c r="M181" s="1180"/>
      <c r="N181" s="1180"/>
      <c r="O181" s="1180"/>
      <c r="P181" s="1180"/>
      <c r="Q181" s="1180"/>
      <c r="R181" s="1180"/>
    </row>
    <row r="182" spans="1:18">
      <c r="A182" s="1180"/>
      <c r="B182" s="1180"/>
      <c r="C182" s="1180"/>
      <c r="D182" s="1180"/>
      <c r="E182" s="1180"/>
      <c r="F182" s="1180"/>
      <c r="G182" s="1180"/>
      <c r="H182" s="1180"/>
      <c r="I182" s="1180"/>
      <c r="J182" s="1180"/>
      <c r="K182" s="1180"/>
      <c r="L182" s="1180"/>
      <c r="M182" s="1180"/>
      <c r="N182" s="1180"/>
      <c r="O182" s="1180"/>
      <c r="P182" s="1180"/>
      <c r="Q182" s="1180"/>
      <c r="R182" s="1180"/>
    </row>
    <row r="183" spans="1:18">
      <c r="A183" s="1180"/>
      <c r="B183" s="1180"/>
      <c r="C183" s="1180"/>
      <c r="D183" s="1180"/>
      <c r="E183" s="1180"/>
      <c r="F183" s="1180"/>
      <c r="G183" s="1180"/>
      <c r="H183" s="1180"/>
      <c r="I183" s="1180"/>
      <c r="J183" s="1180"/>
      <c r="K183" s="1180"/>
      <c r="L183" s="1180"/>
      <c r="M183" s="1180"/>
      <c r="N183" s="1180"/>
      <c r="O183" s="1180"/>
      <c r="P183" s="1180"/>
      <c r="Q183" s="1180"/>
      <c r="R183" s="1180"/>
    </row>
    <row r="184" spans="1:18">
      <c r="A184" s="1180"/>
      <c r="B184" s="1180"/>
      <c r="C184" s="1180"/>
      <c r="D184" s="1180"/>
      <c r="E184" s="1180"/>
      <c r="F184" s="1180"/>
      <c r="G184" s="1180"/>
      <c r="H184" s="1180"/>
      <c r="I184" s="1180"/>
      <c r="J184" s="1180"/>
      <c r="K184" s="1180"/>
      <c r="L184" s="1180"/>
      <c r="M184" s="1180"/>
      <c r="N184" s="1180"/>
      <c r="O184" s="1180"/>
      <c r="P184" s="1180"/>
      <c r="Q184" s="1180"/>
      <c r="R184" s="1180"/>
    </row>
    <row r="185" spans="1:18">
      <c r="A185" s="1180"/>
      <c r="B185" s="1180"/>
      <c r="C185" s="1180"/>
      <c r="D185" s="1180"/>
      <c r="E185" s="1180"/>
      <c r="F185" s="1180"/>
      <c r="G185" s="1180"/>
      <c r="H185" s="1180"/>
      <c r="I185" s="1180"/>
      <c r="J185" s="1180"/>
      <c r="K185" s="1180"/>
      <c r="L185" s="1180"/>
      <c r="M185" s="1180"/>
      <c r="N185" s="1180"/>
      <c r="O185" s="1180"/>
      <c r="P185" s="1180"/>
      <c r="Q185" s="1180"/>
      <c r="R185" s="1180"/>
    </row>
    <row r="186" spans="1:18">
      <c r="A186" s="1180"/>
      <c r="B186" s="1180"/>
      <c r="C186" s="1180"/>
      <c r="D186" s="1180"/>
      <c r="E186" s="1180"/>
      <c r="F186" s="1180"/>
      <c r="G186" s="1180"/>
      <c r="H186" s="1180"/>
      <c r="I186" s="1180"/>
      <c r="J186" s="1180"/>
      <c r="K186" s="1180"/>
      <c r="L186" s="1180"/>
      <c r="M186" s="1180"/>
      <c r="N186" s="1180"/>
      <c r="O186" s="1180"/>
      <c r="P186" s="1180"/>
      <c r="Q186" s="1180"/>
      <c r="R186" s="1180"/>
    </row>
    <row r="187" spans="1:18">
      <c r="A187" s="1180"/>
      <c r="B187" s="1180"/>
      <c r="C187" s="1180"/>
      <c r="D187" s="1180"/>
      <c r="E187" s="1180"/>
      <c r="F187" s="1180"/>
      <c r="G187" s="1180"/>
      <c r="H187" s="1180"/>
      <c r="I187" s="1180"/>
      <c r="J187" s="1180"/>
      <c r="K187" s="1180"/>
      <c r="L187" s="1180"/>
      <c r="M187" s="1180"/>
      <c r="N187" s="1180"/>
      <c r="O187" s="1180"/>
      <c r="P187" s="1180"/>
      <c r="Q187" s="1180"/>
      <c r="R187" s="1180"/>
    </row>
    <row r="188" spans="1:18">
      <c r="A188" s="1180"/>
      <c r="B188" s="1180"/>
      <c r="C188" s="1180"/>
      <c r="D188" s="1180"/>
      <c r="E188" s="1180"/>
      <c r="F188" s="1180"/>
      <c r="G188" s="1180"/>
      <c r="H188" s="1180"/>
      <c r="I188" s="1180"/>
      <c r="J188" s="1180"/>
      <c r="K188" s="1180"/>
      <c r="L188" s="1180"/>
      <c r="M188" s="1180"/>
      <c r="N188" s="1180"/>
      <c r="O188" s="1180"/>
      <c r="P188" s="1180"/>
      <c r="Q188" s="1180"/>
      <c r="R188" s="1180"/>
    </row>
    <row r="189" spans="1:18">
      <c r="A189" s="1180"/>
      <c r="B189" s="1180"/>
      <c r="C189" s="1180"/>
      <c r="D189" s="1180"/>
      <c r="E189" s="1180"/>
      <c r="F189" s="1180"/>
      <c r="G189" s="1180"/>
      <c r="H189" s="1180"/>
      <c r="I189" s="1180"/>
      <c r="J189" s="1180"/>
      <c r="K189" s="1180"/>
      <c r="L189" s="1180"/>
      <c r="M189" s="1180"/>
      <c r="N189" s="1180"/>
      <c r="O189" s="1180"/>
      <c r="P189" s="1180"/>
      <c r="Q189" s="1180"/>
      <c r="R189" s="1180"/>
    </row>
    <row r="190" spans="1:18">
      <c r="A190" s="1180"/>
      <c r="B190" s="1180"/>
      <c r="C190" s="1180"/>
      <c r="D190" s="1180"/>
      <c r="E190" s="1180"/>
      <c r="F190" s="1180"/>
      <c r="G190" s="1180"/>
      <c r="H190" s="1180"/>
      <c r="I190" s="1180"/>
      <c r="J190" s="1180"/>
      <c r="K190" s="1180"/>
      <c r="L190" s="1180"/>
      <c r="M190" s="1180"/>
      <c r="N190" s="1180"/>
      <c r="O190" s="1180"/>
      <c r="P190" s="1180"/>
      <c r="Q190" s="1180"/>
      <c r="R190" s="1180"/>
    </row>
    <row r="191" spans="1:18">
      <c r="A191" s="1180"/>
      <c r="B191" s="1180"/>
      <c r="C191" s="1180"/>
      <c r="D191" s="1180"/>
      <c r="E191" s="1180"/>
      <c r="F191" s="1180"/>
      <c r="G191" s="1180"/>
      <c r="H191" s="1180"/>
      <c r="I191" s="1180"/>
      <c r="J191" s="1180"/>
      <c r="K191" s="1180"/>
      <c r="L191" s="1180"/>
      <c r="M191" s="1180"/>
      <c r="N191" s="1180"/>
      <c r="O191" s="1180"/>
      <c r="P191" s="1180"/>
      <c r="Q191" s="1180"/>
      <c r="R191" s="1180"/>
    </row>
    <row r="192" spans="1:18">
      <c r="A192" s="1180"/>
      <c r="B192" s="1180"/>
      <c r="C192" s="1180"/>
      <c r="D192" s="1180"/>
      <c r="E192" s="1180"/>
      <c r="F192" s="1180"/>
      <c r="G192" s="1180"/>
      <c r="H192" s="1180"/>
      <c r="I192" s="1180"/>
      <c r="J192" s="1180"/>
      <c r="K192" s="1180"/>
      <c r="L192" s="1180"/>
      <c r="M192" s="1180"/>
      <c r="N192" s="1180"/>
      <c r="O192" s="1180"/>
      <c r="P192" s="1180"/>
      <c r="Q192" s="1180"/>
      <c r="R192" s="1180"/>
    </row>
    <row r="193" spans="1:18">
      <c r="A193" s="1180"/>
      <c r="B193" s="1180"/>
      <c r="C193" s="1180"/>
      <c r="D193" s="1180"/>
      <c r="E193" s="1180"/>
      <c r="F193" s="1180"/>
      <c r="G193" s="1180"/>
      <c r="H193" s="1180"/>
      <c r="I193" s="1180"/>
      <c r="J193" s="1180"/>
      <c r="K193" s="1180"/>
      <c r="L193" s="1180"/>
      <c r="M193" s="1180"/>
      <c r="N193" s="1180"/>
      <c r="O193" s="1180"/>
      <c r="P193" s="1180"/>
      <c r="Q193" s="1180"/>
      <c r="R193" s="1180"/>
    </row>
    <row r="194" spans="1:18">
      <c r="A194" s="1180"/>
      <c r="B194" s="1180"/>
      <c r="C194" s="1180"/>
      <c r="D194" s="1180"/>
      <c r="E194" s="1180"/>
      <c r="F194" s="1180"/>
      <c r="G194" s="1180"/>
      <c r="H194" s="1180"/>
      <c r="I194" s="1180"/>
      <c r="J194" s="1180"/>
      <c r="K194" s="1180"/>
      <c r="L194" s="1180"/>
      <c r="M194" s="1180"/>
      <c r="N194" s="1180"/>
      <c r="O194" s="1180"/>
      <c r="P194" s="1180"/>
      <c r="Q194" s="1180"/>
      <c r="R194" s="1180"/>
    </row>
    <row r="195" spans="1:18">
      <c r="A195" s="1180"/>
      <c r="B195" s="1180"/>
      <c r="C195" s="1180"/>
      <c r="D195" s="1180"/>
      <c r="E195" s="1180"/>
      <c r="F195" s="1180"/>
      <c r="G195" s="1180"/>
      <c r="H195" s="1180"/>
      <c r="I195" s="1180"/>
      <c r="J195" s="1180"/>
      <c r="K195" s="1180"/>
      <c r="L195" s="1180"/>
      <c r="M195" s="1180"/>
      <c r="N195" s="1180"/>
      <c r="O195" s="1180"/>
      <c r="P195" s="1180"/>
      <c r="Q195" s="1180"/>
      <c r="R195" s="1180"/>
    </row>
    <row r="196" spans="1:18">
      <c r="A196" s="1180"/>
      <c r="B196" s="1180"/>
      <c r="C196" s="1180"/>
      <c r="D196" s="1180"/>
      <c r="E196" s="1180"/>
      <c r="F196" s="1180"/>
      <c r="G196" s="1180"/>
      <c r="H196" s="1180"/>
      <c r="I196" s="1180"/>
      <c r="J196" s="1180"/>
      <c r="K196" s="1180"/>
      <c r="L196" s="1180"/>
      <c r="M196" s="1180"/>
      <c r="N196" s="1180"/>
      <c r="O196" s="1180"/>
      <c r="P196" s="1180"/>
      <c r="Q196" s="1180"/>
      <c r="R196" s="1180"/>
    </row>
    <row r="197" spans="1:18">
      <c r="A197" s="1180"/>
      <c r="B197" s="1180"/>
      <c r="C197" s="1180"/>
      <c r="D197" s="1180"/>
      <c r="E197" s="1180"/>
      <c r="F197" s="1180"/>
      <c r="G197" s="1180"/>
      <c r="H197" s="1180"/>
      <c r="I197" s="1180"/>
      <c r="J197" s="1180"/>
      <c r="K197" s="1180"/>
      <c r="L197" s="1180"/>
      <c r="M197" s="1180"/>
      <c r="N197" s="1180"/>
      <c r="O197" s="1180"/>
      <c r="P197" s="1180"/>
      <c r="Q197" s="1180"/>
      <c r="R197" s="1180"/>
    </row>
    <row r="198" spans="1:18">
      <c r="A198" s="1180"/>
      <c r="B198" s="1180"/>
      <c r="C198" s="1180"/>
      <c r="D198" s="1180"/>
      <c r="E198" s="1180"/>
      <c r="F198" s="1180"/>
      <c r="G198" s="1180"/>
      <c r="H198" s="1180"/>
      <c r="I198" s="1180"/>
      <c r="J198" s="1180"/>
      <c r="K198" s="1180"/>
      <c r="L198" s="1180"/>
      <c r="M198" s="1180"/>
      <c r="N198" s="1180"/>
      <c r="O198" s="1180"/>
      <c r="P198" s="1180"/>
      <c r="Q198" s="1180"/>
      <c r="R198" s="1180"/>
    </row>
    <row r="199" spans="1:18">
      <c r="A199" s="1180"/>
      <c r="B199" s="1180"/>
      <c r="C199" s="1180"/>
      <c r="D199" s="1180"/>
      <c r="E199" s="1180"/>
      <c r="F199" s="1180"/>
      <c r="G199" s="1180"/>
      <c r="H199" s="1180"/>
      <c r="I199" s="1180"/>
      <c r="J199" s="1180"/>
      <c r="K199" s="1180"/>
      <c r="L199" s="1180"/>
      <c r="M199" s="1180"/>
      <c r="N199" s="1180"/>
      <c r="O199" s="1180"/>
      <c r="P199" s="1180"/>
      <c r="Q199" s="1180"/>
      <c r="R199" s="1180"/>
    </row>
    <row r="200" spans="1:18">
      <c r="A200" s="1180"/>
      <c r="B200" s="1180"/>
      <c r="C200" s="1180"/>
      <c r="D200" s="1180"/>
      <c r="E200" s="1180"/>
      <c r="F200" s="1180"/>
      <c r="G200" s="1180"/>
      <c r="H200" s="1180"/>
      <c r="I200" s="1180"/>
      <c r="J200" s="1180"/>
      <c r="K200" s="1180"/>
      <c r="L200" s="1180"/>
      <c r="M200" s="1180"/>
      <c r="N200" s="1180"/>
      <c r="O200" s="1180"/>
      <c r="P200" s="1180"/>
      <c r="Q200" s="1180"/>
      <c r="R200" s="1180"/>
    </row>
    <row r="201" spans="1:18">
      <c r="A201" s="1180"/>
      <c r="B201" s="1180"/>
      <c r="C201" s="1180"/>
      <c r="D201" s="1180"/>
      <c r="E201" s="1180"/>
      <c r="F201" s="1180"/>
      <c r="G201" s="1180"/>
      <c r="H201" s="1180"/>
      <c r="I201" s="1180"/>
      <c r="J201" s="1180"/>
      <c r="K201" s="1180"/>
      <c r="L201" s="1180"/>
      <c r="M201" s="1180"/>
      <c r="N201" s="1180"/>
      <c r="O201" s="1180"/>
      <c r="P201" s="1180"/>
      <c r="Q201" s="1180"/>
      <c r="R201" s="1180"/>
    </row>
    <row r="202" spans="1:18">
      <c r="A202" s="1180"/>
      <c r="B202" s="1180"/>
      <c r="C202" s="1180"/>
      <c r="D202" s="1180"/>
      <c r="E202" s="1180"/>
      <c r="F202" s="1180"/>
      <c r="G202" s="1180"/>
      <c r="H202" s="1180"/>
      <c r="I202" s="1180"/>
      <c r="J202" s="1180"/>
      <c r="K202" s="1180"/>
      <c r="L202" s="1180"/>
      <c r="M202" s="1180"/>
      <c r="N202" s="1180"/>
      <c r="O202" s="1180"/>
      <c r="P202" s="1180"/>
      <c r="Q202" s="1180"/>
      <c r="R202" s="1180"/>
    </row>
    <row r="203" spans="1:18">
      <c r="A203" s="1180"/>
      <c r="B203" s="1180"/>
      <c r="C203" s="1180"/>
      <c r="D203" s="1180"/>
      <c r="E203" s="1180"/>
      <c r="F203" s="1180"/>
      <c r="G203" s="1180"/>
      <c r="H203" s="1180"/>
      <c r="I203" s="1180"/>
      <c r="J203" s="1180"/>
      <c r="K203" s="1180"/>
      <c r="L203" s="1180"/>
      <c r="M203" s="1180"/>
      <c r="N203" s="1180"/>
      <c r="O203" s="1180"/>
      <c r="P203" s="1180"/>
      <c r="Q203" s="1180"/>
      <c r="R203" s="1180"/>
    </row>
    <row r="204" spans="1:18">
      <c r="A204" s="1180"/>
      <c r="B204" s="1180"/>
      <c r="C204" s="1180"/>
      <c r="D204" s="1180"/>
      <c r="E204" s="1180"/>
      <c r="F204" s="1180"/>
      <c r="G204" s="1180"/>
      <c r="H204" s="1180"/>
      <c r="I204" s="1180"/>
      <c r="J204" s="1180"/>
      <c r="K204" s="1180"/>
      <c r="L204" s="1180"/>
      <c r="M204" s="1180"/>
      <c r="N204" s="1180"/>
      <c r="O204" s="1180"/>
      <c r="P204" s="1180"/>
      <c r="Q204" s="1180"/>
      <c r="R204" s="1180"/>
    </row>
    <row r="205" spans="1:18">
      <c r="A205" s="1180"/>
      <c r="B205" s="1180"/>
      <c r="C205" s="1180"/>
      <c r="D205" s="1180"/>
      <c r="E205" s="1180"/>
      <c r="F205" s="1180"/>
      <c r="G205" s="1180"/>
      <c r="H205" s="1180"/>
      <c r="I205" s="1180"/>
      <c r="J205" s="1180"/>
      <c r="K205" s="1180"/>
      <c r="L205" s="1180"/>
      <c r="M205" s="1180"/>
      <c r="N205" s="1180"/>
      <c r="O205" s="1180"/>
      <c r="P205" s="1180"/>
      <c r="Q205" s="1180"/>
      <c r="R205" s="1180"/>
    </row>
    <row r="206" spans="1:18">
      <c r="A206" s="1180"/>
      <c r="B206" s="1180"/>
      <c r="C206" s="1180"/>
      <c r="D206" s="1180"/>
      <c r="E206" s="1180"/>
      <c r="F206" s="1180"/>
      <c r="G206" s="1180"/>
      <c r="H206" s="1180"/>
      <c r="I206" s="1180"/>
      <c r="J206" s="1180"/>
      <c r="K206" s="1180"/>
      <c r="L206" s="1180"/>
      <c r="M206" s="1180"/>
      <c r="N206" s="1180"/>
      <c r="O206" s="1180"/>
      <c r="P206" s="1180"/>
      <c r="Q206" s="1180"/>
      <c r="R206" s="1180"/>
    </row>
    <row r="207" spans="1:18">
      <c r="A207" s="1180"/>
      <c r="B207" s="1180"/>
      <c r="C207" s="1180"/>
      <c r="D207" s="1180"/>
      <c r="E207" s="1180"/>
      <c r="F207" s="1180"/>
      <c r="G207" s="1180"/>
      <c r="H207" s="1180"/>
      <c r="I207" s="1180"/>
      <c r="J207" s="1180"/>
      <c r="K207" s="1180"/>
      <c r="L207" s="1180"/>
      <c r="M207" s="1180"/>
      <c r="N207" s="1180"/>
      <c r="O207" s="1180"/>
      <c r="P207" s="1180"/>
      <c r="Q207" s="1180"/>
      <c r="R207" s="1180"/>
    </row>
    <row r="208" spans="1:18">
      <c r="A208" s="1180"/>
      <c r="B208" s="1180"/>
      <c r="C208" s="1180"/>
      <c r="D208" s="1180"/>
      <c r="E208" s="1180"/>
      <c r="F208" s="1180"/>
      <c r="G208" s="1180"/>
      <c r="H208" s="1180"/>
      <c r="I208" s="1180"/>
      <c r="J208" s="1180"/>
      <c r="K208" s="1180"/>
      <c r="L208" s="1180"/>
      <c r="M208" s="1180"/>
      <c r="N208" s="1180"/>
      <c r="O208" s="1180"/>
      <c r="P208" s="1180"/>
      <c r="Q208" s="1180"/>
      <c r="R208" s="1180"/>
    </row>
    <row r="209" spans="1:18">
      <c r="A209" s="1180"/>
      <c r="B209" s="1180"/>
      <c r="C209" s="1180"/>
      <c r="D209" s="1180"/>
      <c r="E209" s="1180"/>
      <c r="F209" s="1180"/>
      <c r="G209" s="1180"/>
      <c r="H209" s="1180"/>
      <c r="I209" s="1180"/>
      <c r="J209" s="1180"/>
      <c r="K209" s="1180"/>
      <c r="L209" s="1180"/>
      <c r="M209" s="1180"/>
      <c r="N209" s="1180"/>
      <c r="O209" s="1180"/>
      <c r="P209" s="1180"/>
      <c r="Q209" s="1180"/>
      <c r="R209" s="1180"/>
    </row>
    <row r="210" spans="1:18">
      <c r="A210" s="1180"/>
      <c r="B210" s="1180"/>
      <c r="C210" s="1180"/>
      <c r="D210" s="1180"/>
      <c r="E210" s="1180"/>
      <c r="F210" s="1180"/>
      <c r="G210" s="1180"/>
      <c r="H210" s="1180"/>
      <c r="I210" s="1180"/>
      <c r="J210" s="1180"/>
      <c r="K210" s="1180"/>
      <c r="L210" s="1180"/>
      <c r="M210" s="1180"/>
      <c r="N210" s="1180"/>
      <c r="O210" s="1180"/>
      <c r="P210" s="1180"/>
      <c r="Q210" s="1180"/>
      <c r="R210" s="1180"/>
    </row>
    <row r="211" spans="1:18">
      <c r="A211" s="1180"/>
      <c r="B211" s="1180"/>
      <c r="C211" s="1180"/>
      <c r="D211" s="1180"/>
      <c r="E211" s="1180"/>
      <c r="F211" s="1180"/>
      <c r="G211" s="1180"/>
      <c r="H211" s="1180"/>
      <c r="I211" s="1180"/>
      <c r="J211" s="1180"/>
      <c r="K211" s="1180"/>
      <c r="L211" s="1180"/>
      <c r="M211" s="1180"/>
      <c r="N211" s="1180"/>
      <c r="O211" s="1180"/>
      <c r="P211" s="1180"/>
      <c r="Q211" s="1180"/>
      <c r="R211" s="1180"/>
    </row>
    <row r="212" spans="1:18">
      <c r="A212" s="1180"/>
      <c r="B212" s="1180"/>
      <c r="C212" s="1180"/>
      <c r="D212" s="1180"/>
      <c r="E212" s="1180"/>
      <c r="F212" s="1180"/>
      <c r="G212" s="1180"/>
      <c r="H212" s="1180"/>
      <c r="I212" s="1180"/>
      <c r="J212" s="1180"/>
      <c r="K212" s="1180"/>
      <c r="L212" s="1180"/>
      <c r="M212" s="1180"/>
      <c r="N212" s="1180"/>
      <c r="O212" s="1180"/>
      <c r="P212" s="1180"/>
      <c r="Q212" s="1180"/>
      <c r="R212" s="1180"/>
    </row>
    <row r="213" spans="1:18">
      <c r="A213" s="1180"/>
      <c r="B213" s="1180"/>
      <c r="C213" s="1180"/>
      <c r="D213" s="1180"/>
      <c r="E213" s="1180"/>
      <c r="F213" s="1180"/>
      <c r="G213" s="1180"/>
      <c r="H213" s="1180"/>
      <c r="I213" s="1180"/>
      <c r="J213" s="1180"/>
      <c r="K213" s="1180"/>
      <c r="L213" s="1180"/>
      <c r="M213" s="1180"/>
      <c r="N213" s="1180"/>
      <c r="O213" s="1180"/>
      <c r="P213" s="1180"/>
      <c r="Q213" s="1180"/>
      <c r="R213" s="1180"/>
    </row>
    <row r="214" spans="1:18">
      <c r="A214" s="1180"/>
      <c r="B214" s="1180"/>
      <c r="C214" s="1180"/>
      <c r="D214" s="1180"/>
      <c r="E214" s="1180"/>
      <c r="F214" s="1180"/>
      <c r="G214" s="1180"/>
      <c r="H214" s="1180"/>
      <c r="I214" s="1180"/>
      <c r="J214" s="1180"/>
      <c r="K214" s="1180"/>
      <c r="L214" s="1180"/>
      <c r="M214" s="1180"/>
      <c r="N214" s="1180"/>
      <c r="O214" s="1180"/>
      <c r="P214" s="1180"/>
      <c r="Q214" s="1180"/>
      <c r="R214" s="1180"/>
    </row>
    <row r="215" spans="1:18">
      <c r="A215" s="1180"/>
      <c r="B215" s="1180"/>
      <c r="C215" s="1180"/>
      <c r="D215" s="1180"/>
      <c r="E215" s="1180"/>
      <c r="F215" s="1180"/>
      <c r="G215" s="1180"/>
      <c r="H215" s="1180"/>
      <c r="I215" s="1180"/>
      <c r="J215" s="1180"/>
      <c r="K215" s="1180"/>
      <c r="L215" s="1180"/>
      <c r="M215" s="1180"/>
      <c r="N215" s="1180"/>
      <c r="O215" s="1180"/>
      <c r="P215" s="1180"/>
      <c r="Q215" s="1180"/>
      <c r="R215" s="1180"/>
    </row>
    <row r="216" spans="1:18">
      <c r="A216" s="1180"/>
      <c r="B216" s="1180"/>
      <c r="C216" s="1180"/>
      <c r="D216" s="1180"/>
      <c r="E216" s="1180"/>
      <c r="F216" s="1180"/>
      <c r="G216" s="1180"/>
      <c r="H216" s="1180"/>
      <c r="I216" s="1180"/>
      <c r="J216" s="1180"/>
      <c r="K216" s="1180"/>
      <c r="L216" s="1180"/>
      <c r="M216" s="1180"/>
      <c r="N216" s="1180"/>
      <c r="O216" s="1180"/>
      <c r="P216" s="1180"/>
      <c r="Q216" s="1180"/>
      <c r="R216" s="1180"/>
    </row>
    <row r="217" spans="1:18">
      <c r="A217" s="1180"/>
      <c r="B217" s="1180"/>
      <c r="C217" s="1180"/>
      <c r="D217" s="1180"/>
      <c r="E217" s="1180"/>
      <c r="F217" s="1180"/>
      <c r="G217" s="1180"/>
      <c r="H217" s="1180"/>
      <c r="I217" s="1180"/>
      <c r="J217" s="1180"/>
      <c r="K217" s="1180"/>
      <c r="L217" s="1180"/>
      <c r="M217" s="1180"/>
      <c r="N217" s="1180"/>
      <c r="O217" s="1180"/>
      <c r="P217" s="1180"/>
      <c r="Q217" s="1180"/>
      <c r="R217" s="1180"/>
    </row>
    <row r="218" spans="1:18">
      <c r="A218" s="1180"/>
      <c r="B218" s="1180"/>
      <c r="C218" s="1180"/>
      <c r="D218" s="1180"/>
      <c r="E218" s="1180"/>
      <c r="F218" s="1180"/>
      <c r="G218" s="1180"/>
      <c r="H218" s="1180"/>
      <c r="I218" s="1180"/>
      <c r="J218" s="1180"/>
      <c r="K218" s="1180"/>
      <c r="L218" s="1180"/>
      <c r="M218" s="1180"/>
      <c r="N218" s="1180"/>
      <c r="O218" s="1180"/>
      <c r="P218" s="1180"/>
      <c r="Q218" s="1180"/>
      <c r="R218" s="1180"/>
    </row>
    <row r="219" spans="1:18">
      <c r="A219" s="1180"/>
      <c r="B219" s="1180"/>
      <c r="C219" s="1180"/>
      <c r="D219" s="1180"/>
      <c r="E219" s="1180"/>
      <c r="F219" s="1180"/>
      <c r="G219" s="1180"/>
      <c r="H219" s="1180"/>
      <c r="I219" s="1180"/>
      <c r="J219" s="1180"/>
      <c r="K219" s="1180"/>
      <c r="L219" s="1180"/>
      <c r="M219" s="1180"/>
      <c r="N219" s="1180"/>
      <c r="O219" s="1180"/>
      <c r="P219" s="1180"/>
      <c r="Q219" s="1180"/>
      <c r="R219" s="1180"/>
    </row>
    <row r="220" spans="1:18">
      <c r="A220" s="1180"/>
      <c r="B220" s="1180"/>
      <c r="C220" s="1180"/>
      <c r="D220" s="1180"/>
      <c r="E220" s="1180"/>
      <c r="F220" s="1180"/>
      <c r="G220" s="1180"/>
      <c r="H220" s="1180"/>
      <c r="I220" s="1180"/>
      <c r="J220" s="1180"/>
      <c r="K220" s="1180"/>
      <c r="L220" s="1180"/>
      <c r="M220" s="1180"/>
      <c r="N220" s="1180"/>
      <c r="O220" s="1180"/>
      <c r="P220" s="1180"/>
      <c r="Q220" s="1180"/>
      <c r="R220" s="1180"/>
    </row>
    <row r="221" spans="1:18">
      <c r="A221" s="1180"/>
      <c r="B221" s="1180"/>
      <c r="C221" s="1180"/>
      <c r="D221" s="1180"/>
      <c r="E221" s="1180"/>
      <c r="F221" s="1180"/>
      <c r="G221" s="1180"/>
      <c r="H221" s="1180"/>
      <c r="I221" s="1180"/>
      <c r="J221" s="1180"/>
      <c r="K221" s="1180"/>
      <c r="L221" s="1180"/>
      <c r="M221" s="1180"/>
      <c r="N221" s="1180"/>
      <c r="O221" s="1180"/>
      <c r="P221" s="1180"/>
      <c r="Q221" s="1180"/>
      <c r="R221" s="1180"/>
    </row>
    <row r="222" spans="1:18">
      <c r="A222" s="1180"/>
      <c r="B222" s="1180"/>
      <c r="C222" s="1180"/>
      <c r="D222" s="1180"/>
      <c r="E222" s="1180"/>
      <c r="F222" s="1180"/>
      <c r="G222" s="1180"/>
      <c r="H222" s="1180"/>
      <c r="I222" s="1180"/>
      <c r="J222" s="1180"/>
      <c r="K222" s="1180"/>
      <c r="L222" s="1180"/>
      <c r="M222" s="1180"/>
      <c r="N222" s="1180"/>
      <c r="O222" s="1180"/>
      <c r="P222" s="1180"/>
      <c r="Q222" s="1180"/>
      <c r="R222" s="1180"/>
    </row>
    <row r="223" spans="1:18">
      <c r="A223" s="1180"/>
      <c r="B223" s="1180"/>
      <c r="C223" s="1180"/>
      <c r="D223" s="1180"/>
      <c r="E223" s="1180"/>
      <c r="F223" s="1180"/>
      <c r="G223" s="1180"/>
      <c r="H223" s="1180"/>
      <c r="I223" s="1180"/>
      <c r="J223" s="1180"/>
      <c r="K223" s="1180"/>
      <c r="L223" s="1180"/>
      <c r="M223" s="1180"/>
      <c r="N223" s="1180"/>
      <c r="O223" s="1180"/>
      <c r="P223" s="1180"/>
      <c r="Q223" s="1180"/>
      <c r="R223" s="1180"/>
    </row>
    <row r="224" spans="1:18">
      <c r="A224" s="1180"/>
      <c r="B224" s="1180"/>
      <c r="C224" s="1180"/>
      <c r="D224" s="1180"/>
      <c r="E224" s="1180"/>
      <c r="F224" s="1180"/>
      <c r="G224" s="1180"/>
      <c r="H224" s="1180"/>
      <c r="I224" s="1180"/>
      <c r="J224" s="1180"/>
      <c r="K224" s="1180"/>
      <c r="L224" s="1180"/>
      <c r="M224" s="1180"/>
      <c r="N224" s="1180"/>
      <c r="O224" s="1180"/>
      <c r="P224" s="1180"/>
      <c r="Q224" s="1180"/>
      <c r="R224" s="1180"/>
    </row>
    <row r="225" spans="1:18">
      <c r="A225" s="1180"/>
      <c r="B225" s="1180"/>
      <c r="C225" s="1180"/>
      <c r="D225" s="1180"/>
      <c r="E225" s="1180"/>
      <c r="F225" s="1180"/>
      <c r="G225" s="1180"/>
      <c r="H225" s="1180"/>
      <c r="I225" s="1180"/>
      <c r="J225" s="1180"/>
      <c r="K225" s="1180"/>
      <c r="L225" s="1180"/>
      <c r="M225" s="1180"/>
      <c r="N225" s="1180"/>
      <c r="O225" s="1180"/>
      <c r="P225" s="1180"/>
      <c r="Q225" s="1180"/>
      <c r="R225" s="1180"/>
    </row>
    <row r="226" spans="1:18">
      <c r="A226" s="1180"/>
      <c r="B226" s="1180"/>
      <c r="C226" s="1180"/>
      <c r="D226" s="1180"/>
      <c r="E226" s="1180"/>
      <c r="F226" s="1180"/>
      <c r="G226" s="1180"/>
      <c r="H226" s="1180"/>
      <c r="I226" s="1180"/>
      <c r="J226" s="1180"/>
      <c r="K226" s="1180"/>
      <c r="L226" s="1180"/>
      <c r="M226" s="1180"/>
      <c r="N226" s="1180"/>
      <c r="O226" s="1180"/>
      <c r="P226" s="1180"/>
      <c r="Q226" s="1180"/>
      <c r="R226" s="1180"/>
    </row>
    <row r="227" spans="1:18">
      <c r="A227" s="1180"/>
      <c r="B227" s="1180"/>
      <c r="C227" s="1180"/>
      <c r="D227" s="1180"/>
      <c r="E227" s="1180"/>
      <c r="F227" s="1180"/>
      <c r="G227" s="1180"/>
      <c r="H227" s="1180"/>
      <c r="I227" s="1180"/>
      <c r="J227" s="1180"/>
      <c r="K227" s="1180"/>
      <c r="L227" s="1180"/>
      <c r="M227" s="1180"/>
      <c r="N227" s="1180"/>
      <c r="O227" s="1180"/>
      <c r="P227" s="1180"/>
      <c r="Q227" s="1180"/>
      <c r="R227" s="1180"/>
    </row>
    <row r="228" spans="1:18">
      <c r="A228" s="1180"/>
      <c r="B228" s="1180"/>
      <c r="C228" s="1180"/>
      <c r="D228" s="1180"/>
      <c r="E228" s="1180"/>
      <c r="F228" s="1180"/>
      <c r="G228" s="1180"/>
      <c r="H228" s="1180"/>
      <c r="I228" s="1180"/>
      <c r="J228" s="1180"/>
      <c r="K228" s="1180"/>
      <c r="L228" s="1180"/>
      <c r="M228" s="1180"/>
      <c r="N228" s="1180"/>
      <c r="O228" s="1180"/>
      <c r="P228" s="1180"/>
      <c r="Q228" s="1180"/>
      <c r="R228" s="1180"/>
    </row>
    <row r="229" spans="1:18">
      <c r="A229" s="1180"/>
      <c r="B229" s="1180"/>
      <c r="C229" s="1180"/>
      <c r="D229" s="1180"/>
      <c r="E229" s="1180"/>
      <c r="F229" s="1180"/>
      <c r="G229" s="1180"/>
      <c r="H229" s="1180"/>
      <c r="I229" s="1180"/>
      <c r="J229" s="1180"/>
      <c r="K229" s="1180"/>
      <c r="L229" s="1180"/>
      <c r="M229" s="1180"/>
      <c r="N229" s="1180"/>
      <c r="O229" s="1180"/>
      <c r="P229" s="1180"/>
      <c r="Q229" s="1180"/>
      <c r="R229" s="1180"/>
    </row>
    <row r="230" spans="1:18">
      <c r="A230" s="1180"/>
      <c r="B230" s="1180"/>
      <c r="C230" s="1180"/>
      <c r="D230" s="1180"/>
      <c r="E230" s="1180"/>
      <c r="F230" s="1180"/>
      <c r="G230" s="1180"/>
      <c r="H230" s="1180"/>
      <c r="I230" s="1180"/>
      <c r="J230" s="1180"/>
      <c r="K230" s="1180"/>
      <c r="L230" s="1180"/>
      <c r="M230" s="1180"/>
      <c r="N230" s="1180"/>
      <c r="O230" s="1180"/>
      <c r="P230" s="1180"/>
      <c r="Q230" s="1180"/>
      <c r="R230" s="1180"/>
    </row>
    <row r="231" spans="1:18">
      <c r="A231" s="1180"/>
      <c r="B231" s="1180"/>
      <c r="C231" s="1180"/>
      <c r="D231" s="1180"/>
      <c r="E231" s="1180"/>
      <c r="F231" s="1180"/>
      <c r="G231" s="1180"/>
      <c r="H231" s="1180"/>
      <c r="I231" s="1180"/>
      <c r="J231" s="1180"/>
      <c r="K231" s="1180"/>
      <c r="L231" s="1180"/>
      <c r="M231" s="1180"/>
      <c r="N231" s="1180"/>
      <c r="O231" s="1180"/>
      <c r="P231" s="1180"/>
      <c r="Q231" s="1180"/>
      <c r="R231" s="1180"/>
    </row>
    <row r="232" spans="1:18">
      <c r="A232" s="1180"/>
      <c r="B232" s="1180"/>
      <c r="C232" s="1180"/>
      <c r="D232" s="1180"/>
      <c r="E232" s="1180"/>
      <c r="F232" s="1180"/>
      <c r="G232" s="1180"/>
      <c r="H232" s="1180"/>
      <c r="I232" s="1180"/>
      <c r="J232" s="1180"/>
      <c r="K232" s="1180"/>
      <c r="L232" s="1180"/>
      <c r="M232" s="1180"/>
      <c r="N232" s="1180"/>
      <c r="O232" s="1180"/>
      <c r="P232" s="1180"/>
      <c r="Q232" s="1180"/>
      <c r="R232" s="1180"/>
    </row>
    <row r="233" spans="1:18">
      <c r="A233" s="1180"/>
      <c r="B233" s="1180"/>
      <c r="C233" s="1180"/>
      <c r="D233" s="1180"/>
      <c r="E233" s="1180"/>
      <c r="F233" s="1180"/>
      <c r="G233" s="1180"/>
      <c r="H233" s="1180"/>
      <c r="I233" s="1180"/>
      <c r="J233" s="1180"/>
      <c r="K233" s="1180"/>
      <c r="L233" s="1180"/>
      <c r="M233" s="1180"/>
      <c r="N233" s="1180"/>
      <c r="O233" s="1180"/>
      <c r="P233" s="1180"/>
      <c r="Q233" s="1180"/>
      <c r="R233" s="1180"/>
    </row>
    <row r="234" spans="1:18">
      <c r="A234" s="1180"/>
      <c r="B234" s="1180"/>
      <c r="C234" s="1180"/>
      <c r="D234" s="1180"/>
      <c r="E234" s="1180"/>
      <c r="F234" s="1180"/>
      <c r="G234" s="1180"/>
      <c r="H234" s="1180"/>
      <c r="I234" s="1180"/>
      <c r="J234" s="1180"/>
      <c r="K234" s="1180"/>
      <c r="L234" s="1180"/>
      <c r="M234" s="1180"/>
      <c r="N234" s="1180"/>
      <c r="O234" s="1180"/>
      <c r="P234" s="1180"/>
      <c r="Q234" s="1180"/>
      <c r="R234" s="1180"/>
    </row>
    <row r="235" spans="1:18">
      <c r="A235" s="1180"/>
      <c r="B235" s="1180"/>
      <c r="C235" s="1180"/>
      <c r="D235" s="1180"/>
      <c r="E235" s="1180"/>
      <c r="F235" s="1180"/>
      <c r="G235" s="1180"/>
      <c r="H235" s="1180"/>
      <c r="I235" s="1180"/>
      <c r="J235" s="1180"/>
      <c r="K235" s="1180"/>
      <c r="L235" s="1180"/>
      <c r="M235" s="1180"/>
      <c r="N235" s="1180"/>
      <c r="O235" s="1180"/>
      <c r="P235" s="1180"/>
      <c r="Q235" s="1180"/>
      <c r="R235" s="1180"/>
    </row>
    <row r="236" spans="1:18">
      <c r="A236" s="1180"/>
      <c r="B236" s="1180"/>
      <c r="C236" s="1180"/>
      <c r="D236" s="1180"/>
      <c r="E236" s="1180"/>
      <c r="F236" s="1180"/>
      <c r="G236" s="1180"/>
      <c r="H236" s="1180"/>
      <c r="I236" s="1180"/>
      <c r="J236" s="1180"/>
      <c r="K236" s="1180"/>
      <c r="L236" s="1180"/>
      <c r="M236" s="1180"/>
      <c r="N236" s="1180"/>
      <c r="O236" s="1180"/>
      <c r="P236" s="1180"/>
      <c r="Q236" s="1180"/>
      <c r="R236" s="1180"/>
    </row>
    <row r="237" spans="1:18">
      <c r="A237" s="1180"/>
      <c r="B237" s="1180"/>
      <c r="C237" s="1180"/>
      <c r="D237" s="1180"/>
      <c r="E237" s="1180"/>
      <c r="F237" s="1180"/>
      <c r="G237" s="1180"/>
      <c r="H237" s="1180"/>
      <c r="I237" s="1180"/>
      <c r="J237" s="1180"/>
      <c r="K237" s="1180"/>
      <c r="L237" s="1180"/>
      <c r="M237" s="1180"/>
      <c r="N237" s="1180"/>
      <c r="O237" s="1180"/>
      <c r="P237" s="1180"/>
      <c r="Q237" s="1180"/>
      <c r="R237" s="1180"/>
    </row>
    <row r="238" spans="1:18">
      <c r="A238" s="1180"/>
      <c r="B238" s="1180"/>
      <c r="C238" s="1180"/>
      <c r="D238" s="1180"/>
      <c r="E238" s="1180"/>
      <c r="F238" s="1180"/>
      <c r="G238" s="1180"/>
      <c r="H238" s="1180"/>
      <c r="I238" s="1180"/>
      <c r="J238" s="1180"/>
      <c r="K238" s="1180"/>
      <c r="L238" s="1180"/>
      <c r="M238" s="1180"/>
      <c r="N238" s="1180"/>
      <c r="O238" s="1180"/>
      <c r="P238" s="1180"/>
      <c r="Q238" s="1180"/>
      <c r="R238" s="1180"/>
    </row>
    <row r="239" spans="1:18">
      <c r="A239" s="1180"/>
      <c r="B239" s="1180"/>
      <c r="C239" s="1180"/>
      <c r="D239" s="1180"/>
      <c r="E239" s="1180"/>
      <c r="F239" s="1180"/>
      <c r="G239" s="1180"/>
      <c r="H239" s="1180"/>
      <c r="I239" s="1180"/>
      <c r="J239" s="1180"/>
      <c r="K239" s="1180"/>
      <c r="L239" s="1180"/>
      <c r="M239" s="1180"/>
      <c r="N239" s="1180"/>
      <c r="O239" s="1180"/>
      <c r="P239" s="1180"/>
      <c r="Q239" s="1180"/>
      <c r="R239" s="1180"/>
    </row>
    <row r="240" spans="1:18">
      <c r="A240" s="1180"/>
      <c r="B240" s="1180"/>
      <c r="C240" s="1180"/>
      <c r="D240" s="1180"/>
      <c r="E240" s="1180"/>
      <c r="F240" s="1180"/>
      <c r="G240" s="1180"/>
      <c r="H240" s="1180"/>
      <c r="I240" s="1180"/>
      <c r="J240" s="1180"/>
      <c r="K240" s="1180"/>
      <c r="L240" s="1180"/>
      <c r="M240" s="1180"/>
      <c r="N240" s="1180"/>
      <c r="O240" s="1180"/>
      <c r="P240" s="1180"/>
      <c r="Q240" s="1180"/>
      <c r="R240" s="1180"/>
    </row>
    <row r="241" spans="1:18">
      <c r="A241" s="1180"/>
      <c r="B241" s="1180"/>
      <c r="C241" s="1180"/>
      <c r="D241" s="1180"/>
      <c r="E241" s="1180"/>
      <c r="F241" s="1180"/>
      <c r="G241" s="1180"/>
      <c r="H241" s="1180"/>
      <c r="I241" s="1180"/>
      <c r="J241" s="1180"/>
      <c r="K241" s="1180"/>
      <c r="L241" s="1180"/>
      <c r="M241" s="1180"/>
      <c r="N241" s="1180"/>
      <c r="O241" s="1180"/>
      <c r="P241" s="1180"/>
      <c r="Q241" s="1180"/>
      <c r="R241" s="1180"/>
    </row>
    <row r="242" spans="1:18">
      <c r="A242" s="1180"/>
      <c r="B242" s="1180"/>
      <c r="C242" s="1180"/>
      <c r="D242" s="1180"/>
      <c r="E242" s="1180"/>
      <c r="F242" s="1180"/>
      <c r="G242" s="1180"/>
      <c r="H242" s="1180"/>
      <c r="I242" s="1180"/>
      <c r="J242" s="1180"/>
      <c r="K242" s="1180"/>
      <c r="L242" s="1180"/>
      <c r="M242" s="1180"/>
      <c r="N242" s="1180"/>
      <c r="O242" s="1180"/>
      <c r="P242" s="1180"/>
      <c r="Q242" s="1180"/>
      <c r="R242" s="1180"/>
    </row>
    <row r="243" spans="1:18">
      <c r="A243" s="1180"/>
      <c r="B243" s="1180"/>
      <c r="C243" s="1180"/>
      <c r="D243" s="1180"/>
      <c r="E243" s="1180"/>
      <c r="F243" s="1180"/>
      <c r="G243" s="1180"/>
      <c r="H243" s="1180"/>
      <c r="I243" s="1180"/>
      <c r="J243" s="1180"/>
      <c r="K243" s="1180"/>
      <c r="L243" s="1180"/>
      <c r="M243" s="1180"/>
      <c r="N243" s="1180"/>
      <c r="O243" s="1180"/>
      <c r="P243" s="1180"/>
      <c r="Q243" s="1180"/>
      <c r="R243" s="1180"/>
    </row>
    <row r="244" spans="1:18">
      <c r="A244" s="1180"/>
      <c r="B244" s="1180"/>
      <c r="C244" s="1180"/>
      <c r="D244" s="1180"/>
      <c r="E244" s="1180"/>
      <c r="F244" s="1180"/>
      <c r="G244" s="1180"/>
      <c r="H244" s="1180"/>
      <c r="I244" s="1180"/>
      <c r="J244" s="1180"/>
      <c r="K244" s="1180"/>
      <c r="L244" s="1180"/>
      <c r="M244" s="1180"/>
      <c r="N244" s="1180"/>
      <c r="O244" s="1180"/>
      <c r="P244" s="1180"/>
      <c r="Q244" s="1180"/>
      <c r="R244" s="1180"/>
    </row>
    <row r="245" spans="1:18">
      <c r="A245" s="1180"/>
      <c r="B245" s="1180"/>
      <c r="C245" s="1180"/>
      <c r="D245" s="1180"/>
      <c r="E245" s="1180"/>
      <c r="F245" s="1180"/>
      <c r="G245" s="1180"/>
      <c r="H245" s="1180"/>
      <c r="I245" s="1180"/>
      <c r="J245" s="1180"/>
      <c r="K245" s="1180"/>
      <c r="L245" s="1180"/>
      <c r="M245" s="1180"/>
      <c r="N245" s="1180"/>
      <c r="O245" s="1180"/>
      <c r="P245" s="1180"/>
      <c r="Q245" s="1180"/>
      <c r="R245" s="1180"/>
    </row>
    <row r="246" spans="1:18">
      <c r="A246" s="1180"/>
      <c r="B246" s="1180"/>
      <c r="C246" s="1180"/>
      <c r="D246" s="1180"/>
      <c r="E246" s="1180"/>
      <c r="F246" s="1180"/>
      <c r="G246" s="1180"/>
      <c r="H246" s="1180"/>
      <c r="I246" s="1180"/>
      <c r="J246" s="1180"/>
      <c r="K246" s="1180"/>
      <c r="L246" s="1180"/>
      <c r="M246" s="1180"/>
      <c r="N246" s="1180"/>
      <c r="O246" s="1180"/>
      <c r="P246" s="1180"/>
      <c r="Q246" s="1180"/>
      <c r="R246" s="1180"/>
    </row>
    <row r="247" spans="1:18">
      <c r="A247" s="1180"/>
      <c r="B247" s="1180"/>
      <c r="C247" s="1180"/>
      <c r="D247" s="1180"/>
      <c r="E247" s="1180"/>
      <c r="F247" s="1180"/>
      <c r="G247" s="1180"/>
      <c r="H247" s="1180"/>
      <c r="I247" s="1180"/>
      <c r="J247" s="1180"/>
      <c r="K247" s="1180"/>
      <c r="L247" s="1180"/>
      <c r="M247" s="1180"/>
      <c r="N247" s="1180"/>
      <c r="O247" s="1180"/>
      <c r="P247" s="1180"/>
      <c r="Q247" s="1180"/>
      <c r="R247" s="1180"/>
    </row>
    <row r="248" spans="1:18">
      <c r="A248" s="1180"/>
      <c r="B248" s="1180"/>
      <c r="C248" s="1180"/>
      <c r="D248" s="1180"/>
      <c r="E248" s="1180"/>
      <c r="F248" s="1180"/>
      <c r="G248" s="1180"/>
      <c r="H248" s="1180"/>
      <c r="I248" s="1180"/>
      <c r="J248" s="1180"/>
      <c r="K248" s="1180"/>
      <c r="L248" s="1180"/>
      <c r="M248" s="1180"/>
      <c r="N248" s="1180"/>
      <c r="O248" s="1180"/>
      <c r="P248" s="1180"/>
      <c r="Q248" s="1180"/>
      <c r="R248" s="1180"/>
    </row>
    <row r="249" spans="1:18">
      <c r="A249" s="1180"/>
      <c r="B249" s="1180"/>
      <c r="C249" s="1180"/>
      <c r="D249" s="1180"/>
      <c r="E249" s="1180"/>
      <c r="F249" s="1180"/>
      <c r="G249" s="1180"/>
      <c r="H249" s="1180"/>
      <c r="I249" s="1180"/>
      <c r="J249" s="1180"/>
      <c r="K249" s="1180"/>
      <c r="L249" s="1180"/>
      <c r="M249" s="1180"/>
      <c r="N249" s="1180"/>
      <c r="O249" s="1180"/>
      <c r="P249" s="1180"/>
      <c r="Q249" s="1180"/>
      <c r="R249" s="1180"/>
    </row>
    <row r="250" spans="1:18">
      <c r="A250" s="1180"/>
      <c r="B250" s="1180"/>
      <c r="C250" s="1180"/>
      <c r="D250" s="1180"/>
      <c r="E250" s="1180"/>
      <c r="F250" s="1180"/>
      <c r="G250" s="1180"/>
      <c r="H250" s="1180"/>
      <c r="I250" s="1180"/>
      <c r="J250" s="1180"/>
      <c r="K250" s="1180"/>
      <c r="L250" s="1180"/>
      <c r="M250" s="1180"/>
      <c r="N250" s="1180"/>
      <c r="O250" s="1180"/>
      <c r="P250" s="1180"/>
      <c r="Q250" s="1180"/>
      <c r="R250" s="1180"/>
    </row>
    <row r="251" spans="1:18">
      <c r="A251" s="1180"/>
      <c r="B251" s="1180"/>
      <c r="C251" s="1180"/>
      <c r="D251" s="1180"/>
      <c r="E251" s="1180"/>
      <c r="F251" s="1180"/>
      <c r="G251" s="1180"/>
      <c r="H251" s="1180"/>
      <c r="I251" s="1180"/>
      <c r="J251" s="1180"/>
      <c r="K251" s="1180"/>
      <c r="L251" s="1180"/>
      <c r="M251" s="1180"/>
      <c r="N251" s="1180"/>
      <c r="O251" s="1180"/>
      <c r="P251" s="1180"/>
      <c r="Q251" s="1180"/>
      <c r="R251" s="1180"/>
    </row>
    <row r="252" spans="1:18">
      <c r="A252" s="1180"/>
      <c r="B252" s="1180"/>
      <c r="C252" s="1180"/>
      <c r="D252" s="1180"/>
      <c r="E252" s="1180"/>
      <c r="F252" s="1180"/>
      <c r="G252" s="1180"/>
      <c r="H252" s="1180"/>
      <c r="I252" s="1180"/>
      <c r="J252" s="1180"/>
      <c r="K252" s="1180"/>
      <c r="L252" s="1180"/>
      <c r="M252" s="1180"/>
      <c r="N252" s="1180"/>
      <c r="O252" s="1180"/>
      <c r="P252" s="1180"/>
      <c r="Q252" s="1180"/>
      <c r="R252" s="1180"/>
    </row>
    <row r="253" spans="1:18">
      <c r="A253" s="1180"/>
      <c r="B253" s="1180"/>
      <c r="C253" s="1180"/>
      <c r="D253" s="1180"/>
      <c r="E253" s="1180"/>
      <c r="F253" s="1180"/>
      <c r="G253" s="1180"/>
      <c r="H253" s="1180"/>
      <c r="I253" s="1180"/>
      <c r="J253" s="1180"/>
      <c r="K253" s="1180"/>
      <c r="L253" s="1180"/>
      <c r="M253" s="1180"/>
      <c r="N253" s="1180"/>
      <c r="O253" s="1180"/>
      <c r="P253" s="1180"/>
      <c r="Q253" s="1180"/>
      <c r="R253" s="1180"/>
    </row>
    <row r="254" spans="1:18">
      <c r="A254" s="1180"/>
      <c r="B254" s="1180"/>
      <c r="C254" s="1180"/>
      <c r="D254" s="1180"/>
      <c r="E254" s="1180"/>
      <c r="F254" s="1180"/>
      <c r="G254" s="1180"/>
      <c r="H254" s="1180"/>
      <c r="I254" s="1180"/>
      <c r="J254" s="1180"/>
      <c r="K254" s="1180"/>
      <c r="L254" s="1180"/>
      <c r="M254" s="1180"/>
      <c r="N254" s="1180"/>
      <c r="O254" s="1180"/>
      <c r="P254" s="1180"/>
      <c r="Q254" s="1180"/>
      <c r="R254" s="1180"/>
    </row>
    <row r="255" spans="1:18">
      <c r="A255" s="1180"/>
      <c r="B255" s="1180"/>
      <c r="C255" s="1180"/>
      <c r="D255" s="1180"/>
      <c r="E255" s="1180"/>
      <c r="F255" s="1180"/>
      <c r="G255" s="1180"/>
      <c r="H255" s="1180"/>
      <c r="I255" s="1180"/>
      <c r="J255" s="1180"/>
      <c r="K255" s="1180"/>
      <c r="L255" s="1180"/>
      <c r="M255" s="1180"/>
      <c r="N255" s="1180"/>
      <c r="O255" s="1180"/>
      <c r="P255" s="1180"/>
      <c r="Q255" s="1180"/>
      <c r="R255" s="1180"/>
    </row>
    <row r="256" spans="1:18">
      <c r="A256" s="1180"/>
      <c r="B256" s="1180"/>
      <c r="C256" s="1180"/>
      <c r="D256" s="1180"/>
      <c r="E256" s="1180"/>
      <c r="F256" s="1180"/>
      <c r="G256" s="1180"/>
      <c r="H256" s="1180"/>
      <c r="I256" s="1180"/>
      <c r="J256" s="1180"/>
      <c r="K256" s="1180"/>
      <c r="L256" s="1180"/>
      <c r="M256" s="1180"/>
      <c r="N256" s="1180"/>
      <c r="O256" s="1180"/>
      <c r="P256" s="1180"/>
      <c r="Q256" s="1180"/>
      <c r="R256" s="1180"/>
    </row>
    <row r="257" spans="1:18">
      <c r="A257" s="1180"/>
      <c r="B257" s="1180"/>
      <c r="C257" s="1180"/>
      <c r="D257" s="1180"/>
      <c r="E257" s="1180"/>
      <c r="F257" s="1180"/>
      <c r="G257" s="1180"/>
      <c r="H257" s="1180"/>
      <c r="I257" s="1180"/>
      <c r="J257" s="1180"/>
      <c r="K257" s="1180"/>
      <c r="L257" s="1180"/>
      <c r="M257" s="1180"/>
      <c r="N257" s="1180"/>
      <c r="O257" s="1180"/>
      <c r="P257" s="1180"/>
      <c r="Q257" s="1180"/>
      <c r="R257" s="1180"/>
    </row>
    <row r="258" spans="1:18">
      <c r="A258" s="1180"/>
      <c r="B258" s="1180"/>
      <c r="C258" s="1180"/>
      <c r="D258" s="1180"/>
      <c r="E258" s="1180"/>
      <c r="F258" s="1180"/>
      <c r="G258" s="1180"/>
      <c r="H258" s="1180"/>
      <c r="I258" s="1180"/>
      <c r="J258" s="1180"/>
      <c r="K258" s="1180"/>
      <c r="L258" s="1180"/>
      <c r="M258" s="1180"/>
      <c r="N258" s="1180"/>
      <c r="O258" s="1180"/>
      <c r="P258" s="1180"/>
      <c r="Q258" s="1180"/>
      <c r="R258" s="1180"/>
    </row>
    <row r="259" spans="1:18">
      <c r="A259" s="1180"/>
      <c r="B259" s="1180"/>
      <c r="C259" s="1180"/>
      <c r="D259" s="1180"/>
      <c r="E259" s="1180"/>
      <c r="F259" s="1180"/>
      <c r="G259" s="1180"/>
      <c r="H259" s="1180"/>
      <c r="I259" s="1180"/>
      <c r="J259" s="1180"/>
      <c r="K259" s="1180"/>
      <c r="L259" s="1180"/>
      <c r="M259" s="1180"/>
      <c r="N259" s="1180"/>
      <c r="O259" s="1180"/>
      <c r="P259" s="1180"/>
      <c r="Q259" s="1180"/>
      <c r="R259" s="1180"/>
    </row>
    <row r="260" spans="1:18">
      <c r="A260" s="1180"/>
      <c r="B260" s="1180"/>
      <c r="C260" s="1180"/>
      <c r="D260" s="1180"/>
      <c r="E260" s="1180"/>
      <c r="F260" s="1180"/>
      <c r="G260" s="1180"/>
      <c r="H260" s="1180"/>
      <c r="I260" s="1180"/>
      <c r="J260" s="1180"/>
      <c r="K260" s="1180"/>
      <c r="L260" s="1180"/>
      <c r="M260" s="1180"/>
      <c r="N260" s="1180"/>
      <c r="O260" s="1180"/>
      <c r="P260" s="1180"/>
      <c r="Q260" s="1180"/>
      <c r="R260" s="1180"/>
    </row>
    <row r="261" spans="1:18">
      <c r="A261" s="1180"/>
      <c r="B261" s="1180"/>
      <c r="C261" s="1180"/>
      <c r="D261" s="1180"/>
      <c r="E261" s="1180"/>
      <c r="F261" s="1180"/>
      <c r="G261" s="1180"/>
      <c r="H261" s="1180"/>
      <c r="I261" s="1180"/>
      <c r="J261" s="1180"/>
      <c r="K261" s="1180"/>
      <c r="L261" s="1180"/>
      <c r="M261" s="1180"/>
      <c r="N261" s="1180"/>
      <c r="O261" s="1180"/>
      <c r="P261" s="1180"/>
      <c r="Q261" s="1180"/>
      <c r="R261" s="1180"/>
    </row>
    <row r="262" spans="1:18">
      <c r="A262" s="1180"/>
      <c r="B262" s="1180"/>
      <c r="C262" s="1180"/>
      <c r="D262" s="1180"/>
      <c r="E262" s="1180"/>
      <c r="F262" s="1180"/>
      <c r="G262" s="1180"/>
      <c r="H262" s="1180"/>
      <c r="I262" s="1180"/>
      <c r="J262" s="1180"/>
      <c r="K262" s="1180"/>
      <c r="L262" s="1180"/>
      <c r="M262" s="1180"/>
      <c r="N262" s="1180"/>
      <c r="O262" s="1180"/>
      <c r="P262" s="1180"/>
      <c r="Q262" s="1180"/>
      <c r="R262" s="1180"/>
    </row>
    <row r="263" spans="1:18">
      <c r="A263" s="1180"/>
      <c r="B263" s="1180"/>
      <c r="C263" s="1180"/>
      <c r="D263" s="1180"/>
      <c r="E263" s="1180"/>
      <c r="F263" s="1180"/>
      <c r="G263" s="1180"/>
      <c r="H263" s="1180"/>
      <c r="I263" s="1180"/>
      <c r="J263" s="1180"/>
      <c r="K263" s="1180"/>
      <c r="L263" s="1180"/>
      <c r="M263" s="1180"/>
      <c r="N263" s="1180"/>
      <c r="O263" s="1180"/>
      <c r="P263" s="1180"/>
      <c r="Q263" s="1180"/>
      <c r="R263" s="1180"/>
    </row>
    <row r="264" spans="1:18">
      <c r="A264" s="1180"/>
      <c r="B264" s="1180"/>
      <c r="C264" s="1180"/>
      <c r="D264" s="1180"/>
      <c r="E264" s="1180"/>
      <c r="F264" s="1180"/>
      <c r="G264" s="1180"/>
      <c r="H264" s="1180"/>
      <c r="I264" s="1180"/>
      <c r="J264" s="1180"/>
      <c r="K264" s="1180"/>
      <c r="L264" s="1180"/>
      <c r="M264" s="1180"/>
      <c r="N264" s="1180"/>
      <c r="O264" s="1180"/>
      <c r="P264" s="1180"/>
      <c r="Q264" s="1180"/>
      <c r="R264" s="1180"/>
    </row>
    <row r="265" spans="1:18">
      <c r="A265" s="1180"/>
      <c r="B265" s="1180"/>
      <c r="C265" s="1180"/>
      <c r="D265" s="1180"/>
      <c r="E265" s="1180"/>
      <c r="F265" s="1180"/>
      <c r="G265" s="1180"/>
      <c r="H265" s="1180"/>
      <c r="I265" s="1180"/>
      <c r="J265" s="1180"/>
      <c r="K265" s="1180"/>
      <c r="L265" s="1180"/>
      <c r="M265" s="1180"/>
      <c r="N265" s="1180"/>
      <c r="O265" s="1180"/>
      <c r="P265" s="1180"/>
      <c r="Q265" s="1180"/>
      <c r="R265" s="1180"/>
    </row>
    <row r="266" spans="1:18">
      <c r="A266" s="1180"/>
      <c r="B266" s="1180"/>
      <c r="C266" s="1180"/>
      <c r="D266" s="1180"/>
      <c r="E266" s="1180"/>
      <c r="F266" s="1180"/>
      <c r="G266" s="1180"/>
      <c r="H266" s="1180"/>
      <c r="I266" s="1180"/>
      <c r="J266" s="1180"/>
      <c r="K266" s="1180"/>
      <c r="L266" s="1180"/>
      <c r="M266" s="1180"/>
      <c r="N266" s="1180"/>
      <c r="O266" s="1180"/>
      <c r="P266" s="1180"/>
      <c r="Q266" s="1180"/>
      <c r="R266" s="1180"/>
    </row>
    <row r="267" spans="1:18">
      <c r="A267" s="1180"/>
      <c r="B267" s="1180"/>
      <c r="C267" s="1180"/>
      <c r="D267" s="1180"/>
      <c r="E267" s="1180"/>
      <c r="F267" s="1180"/>
      <c r="G267" s="1180"/>
      <c r="H267" s="1180"/>
      <c r="I267" s="1180"/>
      <c r="J267" s="1180"/>
      <c r="K267" s="1180"/>
      <c r="L267" s="1180"/>
      <c r="M267" s="1180"/>
      <c r="N267" s="1180"/>
      <c r="O267" s="1180"/>
      <c r="P267" s="1180"/>
      <c r="Q267" s="1180"/>
      <c r="R267" s="1180"/>
    </row>
    <row r="268" spans="1:18">
      <c r="A268" s="1180"/>
      <c r="B268" s="1180"/>
      <c r="C268" s="1180"/>
      <c r="D268" s="1180"/>
      <c r="E268" s="1180"/>
      <c r="F268" s="1180"/>
      <c r="G268" s="1180"/>
      <c r="H268" s="1180"/>
      <c r="I268" s="1180"/>
      <c r="J268" s="1180"/>
      <c r="K268" s="1180"/>
      <c r="L268" s="1180"/>
      <c r="M268" s="1180"/>
      <c r="N268" s="1180"/>
      <c r="O268" s="1180"/>
      <c r="P268" s="1180"/>
      <c r="Q268" s="1180"/>
      <c r="R268" s="1180"/>
    </row>
    <row r="269" spans="1:18">
      <c r="A269" s="1180"/>
      <c r="B269" s="1180"/>
      <c r="C269" s="1180"/>
      <c r="D269" s="1180"/>
      <c r="E269" s="1180"/>
      <c r="F269" s="1180"/>
      <c r="G269" s="1180"/>
      <c r="H269" s="1180"/>
      <c r="I269" s="1180"/>
      <c r="J269" s="1180"/>
      <c r="K269" s="1180"/>
      <c r="L269" s="1180"/>
      <c r="M269" s="1180"/>
      <c r="N269" s="1180"/>
      <c r="O269" s="1180"/>
      <c r="P269" s="1180"/>
      <c r="Q269" s="1180"/>
      <c r="R269" s="1180"/>
    </row>
    <row r="270" spans="1:18">
      <c r="A270" s="1180"/>
      <c r="B270" s="1180"/>
      <c r="C270" s="1180"/>
      <c r="D270" s="1180"/>
      <c r="E270" s="1180"/>
      <c r="F270" s="1180"/>
      <c r="G270" s="1180"/>
      <c r="H270" s="1180"/>
      <c r="I270" s="1180"/>
      <c r="J270" s="1180"/>
      <c r="K270" s="1180"/>
      <c r="L270" s="1180"/>
      <c r="M270" s="1180"/>
      <c r="N270" s="1180"/>
      <c r="O270" s="1180"/>
      <c r="P270" s="1180"/>
      <c r="Q270" s="1180"/>
      <c r="R270" s="1180"/>
    </row>
    <row r="271" spans="1:18">
      <c r="A271" s="1180"/>
      <c r="B271" s="1180"/>
      <c r="C271" s="1180"/>
      <c r="D271" s="1180"/>
      <c r="E271" s="1180"/>
      <c r="F271" s="1180"/>
      <c r="G271" s="1180"/>
      <c r="H271" s="1180"/>
      <c r="I271" s="1180"/>
      <c r="J271" s="1180"/>
      <c r="K271" s="1180"/>
      <c r="L271" s="1180"/>
      <c r="M271" s="1180"/>
      <c r="N271" s="1180"/>
      <c r="O271" s="1180"/>
      <c r="P271" s="1180"/>
      <c r="Q271" s="1180"/>
      <c r="R271" s="1180"/>
    </row>
    <row r="272" spans="1:18">
      <c r="A272" s="1180"/>
      <c r="B272" s="1180"/>
      <c r="C272" s="1180"/>
      <c r="D272" s="1180"/>
      <c r="E272" s="1180"/>
      <c r="F272" s="1180"/>
      <c r="G272" s="1180"/>
      <c r="H272" s="1180"/>
      <c r="I272" s="1180"/>
      <c r="J272" s="1180"/>
      <c r="K272" s="1180"/>
      <c r="L272" s="1180"/>
      <c r="M272" s="1180"/>
      <c r="N272" s="1180"/>
      <c r="O272" s="1180"/>
      <c r="P272" s="1180"/>
      <c r="Q272" s="1180"/>
      <c r="R272" s="1180"/>
    </row>
    <row r="273" spans="1:18">
      <c r="A273" s="1180"/>
      <c r="B273" s="1180"/>
      <c r="C273" s="1180"/>
      <c r="D273" s="1180"/>
      <c r="E273" s="1180"/>
      <c r="F273" s="1180"/>
      <c r="G273" s="1180"/>
      <c r="H273" s="1180"/>
      <c r="I273" s="1180"/>
      <c r="J273" s="1180"/>
      <c r="K273" s="1180"/>
      <c r="L273" s="1180"/>
      <c r="M273" s="1180"/>
      <c r="N273" s="1180"/>
      <c r="O273" s="1180"/>
      <c r="P273" s="1180"/>
      <c r="Q273" s="1180"/>
      <c r="R273" s="1180"/>
    </row>
    <row r="274" spans="1:18">
      <c r="A274" s="1180"/>
      <c r="B274" s="1180"/>
      <c r="C274" s="1180"/>
      <c r="D274" s="1180"/>
      <c r="E274" s="1180"/>
      <c r="F274" s="1180"/>
      <c r="G274" s="1180"/>
      <c r="H274" s="1180"/>
      <c r="I274" s="1180"/>
      <c r="J274" s="1180"/>
      <c r="K274" s="1180"/>
      <c r="L274" s="1180"/>
      <c r="M274" s="1180"/>
      <c r="N274" s="1180"/>
      <c r="O274" s="1180"/>
      <c r="P274" s="1180"/>
      <c r="Q274" s="1180"/>
      <c r="R274" s="1180"/>
    </row>
    <row r="275" spans="1:18">
      <c r="A275" s="1180"/>
      <c r="B275" s="1180"/>
      <c r="C275" s="1180"/>
      <c r="D275" s="1180"/>
      <c r="E275" s="1180"/>
      <c r="F275" s="1180"/>
      <c r="G275" s="1180"/>
      <c r="H275" s="1180"/>
      <c r="I275" s="1180"/>
      <c r="J275" s="1180"/>
      <c r="K275" s="1180"/>
      <c r="L275" s="1180"/>
      <c r="M275" s="1180"/>
      <c r="N275" s="1180"/>
      <c r="O275" s="1180"/>
      <c r="P275" s="1180"/>
      <c r="Q275" s="1180"/>
      <c r="R275" s="1180"/>
    </row>
    <row r="276" spans="1:18">
      <c r="A276" s="1180"/>
      <c r="B276" s="1180"/>
      <c r="C276" s="1180"/>
      <c r="D276" s="1180"/>
      <c r="E276" s="1180"/>
      <c r="F276" s="1180"/>
      <c r="G276" s="1180"/>
      <c r="H276" s="1180"/>
      <c r="I276" s="1180"/>
      <c r="J276" s="1180"/>
      <c r="K276" s="1180"/>
      <c r="L276" s="1180"/>
      <c r="M276" s="1180"/>
      <c r="N276" s="1180"/>
      <c r="O276" s="1180"/>
      <c r="P276" s="1180"/>
      <c r="Q276" s="1180"/>
      <c r="R276" s="1180"/>
    </row>
    <row r="277" spans="1:18">
      <c r="A277" s="1180"/>
      <c r="B277" s="1180"/>
      <c r="C277" s="1180"/>
      <c r="D277" s="1180"/>
      <c r="E277" s="1180"/>
      <c r="F277" s="1180"/>
      <c r="G277" s="1180"/>
      <c r="H277" s="1180"/>
      <c r="I277" s="1180"/>
      <c r="J277" s="1180"/>
      <c r="K277" s="1180"/>
      <c r="L277" s="1180"/>
      <c r="M277" s="1180"/>
      <c r="N277" s="1180"/>
      <c r="O277" s="1180"/>
      <c r="P277" s="1180"/>
      <c r="Q277" s="1180"/>
      <c r="R277" s="1180"/>
    </row>
    <row r="278" spans="1:18">
      <c r="A278" s="1180"/>
      <c r="B278" s="1180"/>
      <c r="C278" s="1180"/>
      <c r="D278" s="1180"/>
      <c r="E278" s="1180"/>
      <c r="F278" s="1180"/>
      <c r="G278" s="1180"/>
      <c r="H278" s="1180"/>
      <c r="I278" s="1180"/>
      <c r="J278" s="1180"/>
      <c r="K278" s="1180"/>
      <c r="L278" s="1180"/>
      <c r="M278" s="1180"/>
      <c r="N278" s="1180"/>
      <c r="O278" s="1180"/>
      <c r="P278" s="1180"/>
      <c r="Q278" s="1180"/>
      <c r="R278" s="1180"/>
    </row>
    <row r="279" spans="1:18">
      <c r="A279" s="1180"/>
      <c r="B279" s="1180"/>
      <c r="C279" s="1180"/>
      <c r="D279" s="1180"/>
      <c r="E279" s="1180"/>
      <c r="F279" s="1180"/>
      <c r="G279" s="1180"/>
      <c r="H279" s="1180"/>
      <c r="I279" s="1180"/>
      <c r="J279" s="1180"/>
      <c r="K279" s="1180"/>
      <c r="L279" s="1180"/>
      <c r="M279" s="1180"/>
      <c r="N279" s="1180"/>
      <c r="O279" s="1180"/>
      <c r="P279" s="1180"/>
      <c r="Q279" s="1180"/>
      <c r="R279" s="1180"/>
    </row>
    <row r="280" spans="1:18">
      <c r="A280" s="1180"/>
      <c r="B280" s="1180"/>
      <c r="C280" s="1180"/>
      <c r="D280" s="1180"/>
      <c r="E280" s="1180"/>
      <c r="F280" s="1180"/>
      <c r="G280" s="1180"/>
      <c r="H280" s="1180"/>
      <c r="I280" s="1180"/>
      <c r="J280" s="1180"/>
      <c r="K280" s="1180"/>
      <c r="L280" s="1180"/>
      <c r="M280" s="1180"/>
      <c r="N280" s="1180"/>
      <c r="O280" s="1180"/>
      <c r="P280" s="1180"/>
      <c r="Q280" s="1180"/>
      <c r="R280" s="1180"/>
    </row>
    <row r="281" spans="1:18">
      <c r="A281" s="1180"/>
      <c r="B281" s="1180"/>
      <c r="C281" s="1180"/>
      <c r="D281" s="1180"/>
      <c r="E281" s="1180"/>
      <c r="F281" s="1180"/>
      <c r="G281" s="1180"/>
      <c r="H281" s="1180"/>
      <c r="I281" s="1180"/>
      <c r="J281" s="1180"/>
      <c r="K281" s="1180"/>
      <c r="L281" s="1180"/>
      <c r="M281" s="1180"/>
      <c r="N281" s="1180"/>
      <c r="O281" s="1180"/>
      <c r="P281" s="1180"/>
      <c r="Q281" s="1180"/>
      <c r="R281" s="1180"/>
    </row>
    <row r="282" spans="1:18">
      <c r="A282" s="1180"/>
      <c r="B282" s="1180"/>
      <c r="C282" s="1180"/>
      <c r="D282" s="1180"/>
      <c r="E282" s="1180"/>
      <c r="F282" s="1180"/>
      <c r="G282" s="1180"/>
      <c r="H282" s="1180"/>
      <c r="I282" s="1180"/>
      <c r="J282" s="1180"/>
      <c r="K282" s="1180"/>
      <c r="L282" s="1180"/>
      <c r="M282" s="1180"/>
      <c r="N282" s="1180"/>
      <c r="O282" s="1180"/>
      <c r="P282" s="1180"/>
      <c r="Q282" s="1180"/>
      <c r="R282" s="1180"/>
    </row>
    <row r="283" spans="1:18">
      <c r="A283" s="1180"/>
      <c r="B283" s="1180"/>
      <c r="C283" s="1180"/>
      <c r="D283" s="1180"/>
      <c r="E283" s="1180"/>
      <c r="F283" s="1180"/>
      <c r="G283" s="1180"/>
      <c r="H283" s="1180"/>
      <c r="I283" s="1180"/>
      <c r="J283" s="1180"/>
      <c r="K283" s="1180"/>
      <c r="L283" s="1180"/>
      <c r="M283" s="1180"/>
      <c r="N283" s="1180"/>
      <c r="O283" s="1180"/>
      <c r="P283" s="1180"/>
      <c r="Q283" s="1180"/>
      <c r="R283" s="1180"/>
    </row>
    <row r="284" spans="1:18">
      <c r="A284" s="1180"/>
      <c r="B284" s="1180"/>
      <c r="C284" s="1180"/>
      <c r="D284" s="1180"/>
      <c r="E284" s="1180"/>
      <c r="F284" s="1180"/>
      <c r="G284" s="1180"/>
      <c r="H284" s="1180"/>
      <c r="I284" s="1180"/>
      <c r="J284" s="1180"/>
      <c r="K284" s="1180"/>
      <c r="L284" s="1180"/>
      <c r="M284" s="1180"/>
      <c r="N284" s="1180"/>
      <c r="O284" s="1180"/>
      <c r="P284" s="1180"/>
      <c r="Q284" s="1180"/>
      <c r="R284" s="1180"/>
    </row>
    <row r="285" spans="1:18">
      <c r="A285" s="1180"/>
      <c r="B285" s="1180"/>
      <c r="C285" s="1180"/>
      <c r="D285" s="1180"/>
      <c r="E285" s="1180"/>
      <c r="F285" s="1180"/>
      <c r="G285" s="1180"/>
      <c r="H285" s="1180"/>
      <c r="I285" s="1180"/>
      <c r="J285" s="1180"/>
      <c r="K285" s="1180"/>
      <c r="L285" s="1180"/>
      <c r="M285" s="1180"/>
      <c r="N285" s="1180"/>
      <c r="O285" s="1180"/>
      <c r="P285" s="1180"/>
      <c r="Q285" s="1180"/>
      <c r="R285" s="1180"/>
    </row>
    <row r="286" spans="1:18">
      <c r="A286" s="1180"/>
      <c r="B286" s="1180"/>
      <c r="C286" s="1180"/>
      <c r="D286" s="1180"/>
      <c r="E286" s="1180"/>
      <c r="F286" s="1180"/>
      <c r="G286" s="1180"/>
      <c r="H286" s="1180"/>
      <c r="I286" s="1180"/>
      <c r="J286" s="1180"/>
      <c r="K286" s="1180"/>
      <c r="L286" s="1180"/>
      <c r="M286" s="1180"/>
      <c r="N286" s="1180"/>
      <c r="O286" s="1180"/>
      <c r="P286" s="1180"/>
      <c r="Q286" s="1180"/>
      <c r="R286" s="1180"/>
    </row>
    <row r="287" spans="1:18">
      <c r="A287" s="1180"/>
      <c r="B287" s="1180"/>
      <c r="C287" s="1180"/>
      <c r="D287" s="1180"/>
      <c r="E287" s="1180"/>
      <c r="F287" s="1180"/>
      <c r="G287" s="1180"/>
      <c r="H287" s="1180"/>
      <c r="I287" s="1180"/>
      <c r="J287" s="1180"/>
      <c r="K287" s="1180"/>
      <c r="L287" s="1180"/>
      <c r="M287" s="1180"/>
      <c r="N287" s="1180"/>
      <c r="O287" s="1180"/>
      <c r="P287" s="1180"/>
      <c r="Q287" s="1180"/>
      <c r="R287" s="1180"/>
    </row>
    <row r="288" spans="1:18">
      <c r="A288" s="1180"/>
      <c r="B288" s="1180"/>
      <c r="C288" s="1180"/>
      <c r="D288" s="1180"/>
      <c r="E288" s="1180"/>
      <c r="F288" s="1180"/>
      <c r="G288" s="1180"/>
      <c r="H288" s="1180"/>
      <c r="I288" s="1180"/>
      <c r="J288" s="1180"/>
      <c r="K288" s="1180"/>
      <c r="L288" s="1180"/>
      <c r="M288" s="1180"/>
      <c r="N288" s="1180"/>
      <c r="O288" s="1180"/>
      <c r="P288" s="1180"/>
      <c r="Q288" s="1180"/>
      <c r="R288" s="1180"/>
    </row>
    <row r="289" spans="1:18">
      <c r="A289" s="1180"/>
      <c r="B289" s="1180"/>
      <c r="C289" s="1180"/>
      <c r="D289" s="1180"/>
      <c r="E289" s="1180"/>
      <c r="F289" s="1180"/>
      <c r="G289" s="1180"/>
      <c r="H289" s="1180"/>
      <c r="I289" s="1180"/>
      <c r="J289" s="1180"/>
      <c r="K289" s="1180"/>
      <c r="L289" s="1180"/>
      <c r="M289" s="1180"/>
      <c r="N289" s="1180"/>
      <c r="O289" s="1180"/>
      <c r="P289" s="1180"/>
      <c r="Q289" s="1180"/>
      <c r="R289" s="1180"/>
    </row>
    <row r="290" spans="1:18">
      <c r="A290" s="1180"/>
      <c r="B290" s="1180"/>
      <c r="C290" s="1180"/>
      <c r="D290" s="1180"/>
      <c r="E290" s="1180"/>
      <c r="F290" s="1180"/>
      <c r="G290" s="1180"/>
      <c r="H290" s="1180"/>
      <c r="I290" s="1180"/>
      <c r="J290" s="1180"/>
      <c r="K290" s="1180"/>
      <c r="L290" s="1180"/>
      <c r="M290" s="1180"/>
      <c r="N290" s="1180"/>
      <c r="O290" s="1180"/>
      <c r="P290" s="1180"/>
      <c r="Q290" s="1180"/>
      <c r="R290" s="1180"/>
    </row>
    <row r="291" spans="1:18">
      <c r="A291" s="1180"/>
      <c r="B291" s="1180"/>
      <c r="C291" s="1180"/>
      <c r="D291" s="1180"/>
      <c r="E291" s="1180"/>
      <c r="F291" s="1180"/>
      <c r="G291" s="1180"/>
      <c r="H291" s="1180"/>
      <c r="I291" s="1180"/>
      <c r="J291" s="1180"/>
      <c r="K291" s="1180"/>
      <c r="L291" s="1180"/>
      <c r="M291" s="1180"/>
      <c r="N291" s="1180"/>
      <c r="O291" s="1180"/>
      <c r="P291" s="1180"/>
      <c r="Q291" s="1180"/>
      <c r="R291" s="1180"/>
    </row>
    <row r="292" spans="1:18">
      <c r="A292" s="1180"/>
      <c r="B292" s="1180"/>
      <c r="C292" s="1180"/>
      <c r="D292" s="1180"/>
      <c r="E292" s="1180"/>
      <c r="F292" s="1180"/>
      <c r="G292" s="1180"/>
      <c r="H292" s="1180"/>
      <c r="I292" s="1180"/>
      <c r="J292" s="1180"/>
      <c r="K292" s="1180"/>
      <c r="L292" s="1180"/>
      <c r="M292" s="1180"/>
      <c r="N292" s="1180"/>
      <c r="O292" s="1180"/>
      <c r="P292" s="1180"/>
      <c r="Q292" s="1180"/>
      <c r="R292" s="1180"/>
    </row>
    <row r="293" spans="1:18">
      <c r="A293" s="1180"/>
      <c r="B293" s="1180"/>
      <c r="C293" s="1180"/>
      <c r="D293" s="1180"/>
      <c r="E293" s="1180"/>
      <c r="F293" s="1180"/>
      <c r="G293" s="1180"/>
      <c r="H293" s="1180"/>
      <c r="I293" s="1180"/>
      <c r="J293" s="1180"/>
      <c r="K293" s="1180"/>
      <c r="L293" s="1180"/>
      <c r="M293" s="1180"/>
      <c r="N293" s="1180"/>
      <c r="O293" s="1180"/>
      <c r="P293" s="1180"/>
      <c r="Q293" s="1180"/>
      <c r="R293" s="1180"/>
    </row>
    <row r="294" spans="1:18">
      <c r="A294" s="1180"/>
      <c r="B294" s="1180"/>
      <c r="C294" s="1180"/>
      <c r="D294" s="1180"/>
      <c r="E294" s="1180"/>
      <c r="F294" s="1180"/>
      <c r="G294" s="1180"/>
      <c r="H294" s="1180"/>
      <c r="I294" s="1180"/>
      <c r="J294" s="1180"/>
      <c r="K294" s="1180"/>
      <c r="L294" s="1180"/>
      <c r="M294" s="1180"/>
      <c r="N294" s="1180"/>
      <c r="O294" s="1180"/>
      <c r="P294" s="1180"/>
      <c r="Q294" s="1180"/>
      <c r="R294" s="1180"/>
    </row>
    <row r="295" spans="1:18">
      <c r="A295" s="1180"/>
      <c r="B295" s="1180"/>
      <c r="C295" s="1180"/>
      <c r="D295" s="1180"/>
      <c r="E295" s="1180"/>
      <c r="F295" s="1180"/>
      <c r="G295" s="1180"/>
      <c r="H295" s="1180"/>
      <c r="I295" s="1180"/>
      <c r="J295" s="1180"/>
      <c r="K295" s="1180"/>
      <c r="L295" s="1180"/>
      <c r="M295" s="1180"/>
      <c r="N295" s="1180"/>
      <c r="O295" s="1180"/>
      <c r="P295" s="1180"/>
      <c r="Q295" s="1180"/>
      <c r="R295" s="1180"/>
    </row>
    <row r="296" spans="1:18">
      <c r="A296" s="1180"/>
      <c r="B296" s="1180"/>
      <c r="C296" s="1180"/>
      <c r="D296" s="1180"/>
      <c r="E296" s="1180"/>
      <c r="F296" s="1180"/>
      <c r="G296" s="1180"/>
      <c r="H296" s="1180"/>
      <c r="I296" s="1180"/>
      <c r="J296" s="1180"/>
      <c r="K296" s="1180"/>
      <c r="L296" s="1180"/>
      <c r="M296" s="1180"/>
      <c r="N296" s="1180"/>
      <c r="O296" s="1180"/>
      <c r="P296" s="1180"/>
      <c r="Q296" s="1180"/>
      <c r="R296" s="1180"/>
    </row>
    <row r="297" spans="1:18">
      <c r="A297" s="1180"/>
      <c r="B297" s="1180"/>
      <c r="C297" s="1180"/>
      <c r="D297" s="1180"/>
      <c r="E297" s="1180"/>
      <c r="F297" s="1180"/>
      <c r="G297" s="1180"/>
      <c r="H297" s="1180"/>
      <c r="I297" s="1180"/>
      <c r="J297" s="1180"/>
      <c r="K297" s="1180"/>
      <c r="L297" s="1180"/>
      <c r="M297" s="1180"/>
      <c r="N297" s="1180"/>
      <c r="O297" s="1180"/>
      <c r="P297" s="1180"/>
      <c r="Q297" s="1180"/>
      <c r="R297" s="1180"/>
    </row>
    <row r="298" spans="1:18">
      <c r="A298" s="1180"/>
      <c r="B298" s="1180"/>
      <c r="C298" s="1180"/>
      <c r="D298" s="1180"/>
      <c r="E298" s="1180"/>
      <c r="F298" s="1180"/>
      <c r="G298" s="1180"/>
      <c r="H298" s="1180"/>
      <c r="I298" s="1180"/>
      <c r="J298" s="1180"/>
      <c r="K298" s="1180"/>
      <c r="L298" s="1180"/>
      <c r="M298" s="1180"/>
      <c r="N298" s="1180"/>
      <c r="O298" s="1180"/>
      <c r="P298" s="1180"/>
      <c r="Q298" s="1180"/>
      <c r="R298" s="1180"/>
    </row>
    <row r="299" spans="1:18">
      <c r="A299" s="1180"/>
      <c r="B299" s="1180"/>
      <c r="C299" s="1180"/>
      <c r="D299" s="1180"/>
      <c r="E299" s="1180"/>
      <c r="F299" s="1180"/>
      <c r="G299" s="1180"/>
      <c r="H299" s="1180"/>
      <c r="I299" s="1180"/>
      <c r="J299" s="1180"/>
      <c r="K299" s="1180"/>
      <c r="L299" s="1180"/>
      <c r="M299" s="1180"/>
      <c r="N299" s="1180"/>
      <c r="O299" s="1180"/>
      <c r="P299" s="1180"/>
      <c r="Q299" s="1180"/>
      <c r="R299" s="1180"/>
    </row>
    <row r="300" spans="1:18">
      <c r="A300" s="1180"/>
      <c r="B300" s="1180"/>
      <c r="C300" s="1180"/>
      <c r="D300" s="1180"/>
      <c r="E300" s="1180"/>
      <c r="F300" s="1180"/>
      <c r="G300" s="1180"/>
      <c r="H300" s="1180"/>
      <c r="I300" s="1180"/>
      <c r="J300" s="1180"/>
      <c r="K300" s="1180"/>
      <c r="L300" s="1180"/>
      <c r="M300" s="1180"/>
      <c r="N300" s="1180"/>
      <c r="O300" s="1180"/>
      <c r="P300" s="1180"/>
      <c r="Q300" s="1180"/>
      <c r="R300" s="1180"/>
    </row>
    <row r="301" spans="1:18">
      <c r="A301" s="1180"/>
      <c r="B301" s="1180"/>
      <c r="C301" s="1180"/>
      <c r="D301" s="1180"/>
      <c r="E301" s="1180"/>
      <c r="F301" s="1180"/>
      <c r="G301" s="1180"/>
      <c r="H301" s="1180"/>
      <c r="I301" s="1180"/>
      <c r="J301" s="1180"/>
      <c r="K301" s="1180"/>
      <c r="L301" s="1180"/>
      <c r="M301" s="1180"/>
      <c r="N301" s="1180"/>
      <c r="O301" s="1180"/>
      <c r="P301" s="1180"/>
      <c r="Q301" s="1180"/>
      <c r="R301" s="1180"/>
    </row>
    <row r="302" spans="1:18">
      <c r="A302" s="1180"/>
      <c r="B302" s="1180"/>
      <c r="C302" s="1180"/>
      <c r="D302" s="1180"/>
      <c r="E302" s="1180"/>
      <c r="F302" s="1180"/>
      <c r="G302" s="1180"/>
      <c r="H302" s="1180"/>
      <c r="I302" s="1180"/>
      <c r="J302" s="1180"/>
      <c r="K302" s="1180"/>
      <c r="L302" s="1180"/>
      <c r="M302" s="1180"/>
      <c r="N302" s="1180"/>
      <c r="O302" s="1180"/>
      <c r="P302" s="1180"/>
      <c r="Q302" s="1180"/>
      <c r="R302" s="1180"/>
    </row>
    <row r="303" spans="1:18">
      <c r="A303" s="1180"/>
      <c r="B303" s="1180"/>
      <c r="C303" s="1180"/>
      <c r="D303" s="1180"/>
      <c r="E303" s="1180"/>
      <c r="F303" s="1180"/>
      <c r="G303" s="1180"/>
      <c r="H303" s="1180"/>
      <c r="I303" s="1180"/>
      <c r="J303" s="1180"/>
      <c r="K303" s="1180"/>
      <c r="L303" s="1180"/>
      <c r="M303" s="1180"/>
      <c r="N303" s="1180"/>
      <c r="O303" s="1180"/>
      <c r="P303" s="1180"/>
      <c r="Q303" s="1180"/>
      <c r="R303" s="1180"/>
    </row>
    <row r="304" spans="1:18">
      <c r="A304" s="1180"/>
      <c r="B304" s="1180"/>
      <c r="C304" s="1180"/>
      <c r="D304" s="1180"/>
      <c r="E304" s="1180"/>
      <c r="F304" s="1180"/>
      <c r="G304" s="1180"/>
      <c r="H304" s="1180"/>
      <c r="I304" s="1180"/>
      <c r="J304" s="1180"/>
      <c r="K304" s="1180"/>
      <c r="L304" s="1180"/>
      <c r="M304" s="1180"/>
      <c r="N304" s="1180"/>
      <c r="O304" s="1180"/>
      <c r="P304" s="1180"/>
      <c r="Q304" s="1180"/>
      <c r="R304" s="1180"/>
    </row>
    <row r="305" spans="1:18">
      <c r="A305" s="1180"/>
      <c r="B305" s="1180"/>
      <c r="C305" s="1180"/>
      <c r="D305" s="1180"/>
      <c r="E305" s="1180"/>
      <c r="F305" s="1180"/>
      <c r="G305" s="1180"/>
      <c r="H305" s="1180"/>
      <c r="I305" s="1180"/>
      <c r="J305" s="1180"/>
      <c r="K305" s="1180"/>
      <c r="L305" s="1180"/>
      <c r="M305" s="1180"/>
      <c r="N305" s="1180"/>
      <c r="O305" s="1180"/>
      <c r="P305" s="1180"/>
      <c r="Q305" s="1180"/>
      <c r="R305" s="1180"/>
    </row>
    <row r="306" spans="1:18">
      <c r="A306" s="1180"/>
      <c r="B306" s="1180"/>
      <c r="C306" s="1180"/>
      <c r="D306" s="1180"/>
      <c r="E306" s="1180"/>
      <c r="F306" s="1180"/>
      <c r="G306" s="1180"/>
      <c r="H306" s="1180"/>
      <c r="I306" s="1180"/>
      <c r="J306" s="1180"/>
      <c r="K306" s="1180"/>
      <c r="L306" s="1180"/>
      <c r="M306" s="1180"/>
      <c r="N306" s="1180"/>
      <c r="O306" s="1180"/>
      <c r="P306" s="1180"/>
      <c r="Q306" s="1180"/>
      <c r="R306" s="1180"/>
    </row>
    <row r="307" spans="1:18">
      <c r="A307" s="1180"/>
      <c r="B307" s="1180"/>
      <c r="C307" s="1180"/>
      <c r="D307" s="1180"/>
      <c r="E307" s="1180"/>
      <c r="F307" s="1180"/>
      <c r="G307" s="1180"/>
      <c r="H307" s="1180"/>
      <c r="I307" s="1180"/>
      <c r="J307" s="1180"/>
      <c r="K307" s="1180"/>
      <c r="L307" s="1180"/>
      <c r="M307" s="1180"/>
      <c r="N307" s="1180"/>
      <c r="O307" s="1180"/>
      <c r="P307" s="1180"/>
      <c r="Q307" s="1180"/>
      <c r="R307" s="1180"/>
    </row>
    <row r="308" spans="1:18">
      <c r="A308" s="1180"/>
      <c r="B308" s="1180"/>
      <c r="C308" s="1180"/>
      <c r="D308" s="1180"/>
      <c r="E308" s="1180"/>
      <c r="F308" s="1180"/>
      <c r="G308" s="1180"/>
      <c r="H308" s="1180"/>
      <c r="I308" s="1180"/>
      <c r="J308" s="1180"/>
      <c r="K308" s="1180"/>
      <c r="L308" s="1180"/>
      <c r="M308" s="1180"/>
      <c r="N308" s="1180"/>
      <c r="O308" s="1180"/>
      <c r="P308" s="1180"/>
      <c r="Q308" s="1180"/>
      <c r="R308" s="1180"/>
    </row>
    <row r="309" spans="1:18">
      <c r="A309" s="1180"/>
      <c r="B309" s="1180"/>
      <c r="C309" s="1180"/>
      <c r="D309" s="1180"/>
      <c r="E309" s="1180"/>
      <c r="F309" s="1180"/>
      <c r="G309" s="1180"/>
      <c r="H309" s="1180"/>
      <c r="I309" s="1180"/>
      <c r="J309" s="1180"/>
      <c r="K309" s="1180"/>
      <c r="L309" s="1180"/>
      <c r="M309" s="1180"/>
      <c r="N309" s="1180"/>
      <c r="O309" s="1180"/>
      <c r="P309" s="1180"/>
      <c r="Q309" s="1180"/>
      <c r="R309" s="1180"/>
    </row>
    <row r="310" spans="1:18">
      <c r="A310" s="1180"/>
      <c r="B310" s="1180"/>
      <c r="C310" s="1180"/>
      <c r="D310" s="1180"/>
      <c r="E310" s="1180"/>
      <c r="F310" s="1180"/>
      <c r="G310" s="1180"/>
      <c r="H310" s="1180"/>
      <c r="I310" s="1180"/>
      <c r="J310" s="1180"/>
      <c r="K310" s="1180"/>
      <c r="L310" s="1180"/>
      <c r="M310" s="1180"/>
      <c r="N310" s="1180"/>
      <c r="O310" s="1180"/>
      <c r="P310" s="1180"/>
      <c r="Q310" s="1180"/>
      <c r="R310" s="1180"/>
    </row>
    <row r="311" spans="1:18">
      <c r="A311" s="1180"/>
      <c r="B311" s="1180"/>
      <c r="C311" s="1180"/>
      <c r="D311" s="1180"/>
      <c r="E311" s="1180"/>
      <c r="F311" s="1180"/>
      <c r="G311" s="1180"/>
      <c r="H311" s="1180"/>
      <c r="I311" s="1180"/>
      <c r="J311" s="1180"/>
      <c r="K311" s="1180"/>
      <c r="L311" s="1180"/>
      <c r="M311" s="1180"/>
      <c r="N311" s="1180"/>
      <c r="O311" s="1180"/>
      <c r="P311" s="1180"/>
      <c r="Q311" s="1180"/>
      <c r="R311" s="1180"/>
    </row>
    <row r="312" spans="1:18">
      <c r="A312" s="1180"/>
      <c r="B312" s="1180"/>
      <c r="C312" s="1180"/>
      <c r="D312" s="1180"/>
      <c r="E312" s="1180"/>
      <c r="F312" s="1180"/>
      <c r="G312" s="1180"/>
      <c r="H312" s="1180"/>
      <c r="I312" s="1180"/>
      <c r="J312" s="1180"/>
      <c r="K312" s="1180"/>
      <c r="L312" s="1180"/>
      <c r="M312" s="1180"/>
      <c r="N312" s="1180"/>
      <c r="O312" s="1180"/>
      <c r="P312" s="1180"/>
      <c r="Q312" s="1180"/>
      <c r="R312" s="1180"/>
    </row>
    <row r="313" spans="1:18">
      <c r="A313" s="1180"/>
      <c r="B313" s="1180"/>
      <c r="C313" s="1180"/>
      <c r="D313" s="1180"/>
      <c r="E313" s="1180"/>
      <c r="F313" s="1180"/>
      <c r="G313" s="1180"/>
      <c r="H313" s="1180"/>
      <c r="I313" s="1180"/>
      <c r="J313" s="1180"/>
      <c r="K313" s="1180"/>
      <c r="L313" s="1180"/>
      <c r="M313" s="1180"/>
      <c r="N313" s="1180"/>
      <c r="O313" s="1180"/>
      <c r="P313" s="1180"/>
      <c r="Q313" s="1180"/>
      <c r="R313" s="1180"/>
    </row>
    <row r="314" spans="1:18">
      <c r="A314" s="1180"/>
      <c r="B314" s="1180"/>
      <c r="C314" s="1180"/>
      <c r="D314" s="1180"/>
      <c r="E314" s="1180"/>
      <c r="F314" s="1180"/>
      <c r="G314" s="1180"/>
      <c r="H314" s="1180"/>
      <c r="I314" s="1180"/>
      <c r="J314" s="1180"/>
      <c r="K314" s="1180"/>
      <c r="L314" s="1180"/>
      <c r="M314" s="1180"/>
      <c r="N314" s="1180"/>
      <c r="O314" s="1180"/>
      <c r="P314" s="1180"/>
      <c r="Q314" s="1180"/>
      <c r="R314" s="1180"/>
    </row>
    <row r="315" spans="1:18">
      <c r="A315" s="1180"/>
      <c r="B315" s="1180"/>
      <c r="C315" s="1180"/>
      <c r="D315" s="1180"/>
      <c r="E315" s="1180"/>
      <c r="F315" s="1180"/>
      <c r="G315" s="1180"/>
      <c r="H315" s="1180"/>
      <c r="I315" s="1180"/>
      <c r="J315" s="1180"/>
      <c r="K315" s="1180"/>
      <c r="L315" s="1180"/>
      <c r="M315" s="1180"/>
      <c r="N315" s="1180"/>
      <c r="O315" s="1180"/>
      <c r="P315" s="1180"/>
      <c r="Q315" s="1180"/>
      <c r="R315" s="1180"/>
    </row>
    <row r="316" spans="1:18">
      <c r="A316" s="1180"/>
      <c r="B316" s="1180"/>
      <c r="C316" s="1180"/>
      <c r="D316" s="1180"/>
      <c r="E316" s="1180"/>
      <c r="F316" s="1180"/>
      <c r="G316" s="1180"/>
      <c r="H316" s="1180"/>
      <c r="I316" s="1180"/>
      <c r="J316" s="1180"/>
      <c r="K316" s="1180"/>
      <c r="L316" s="1180"/>
      <c r="M316" s="1180"/>
      <c r="N316" s="1180"/>
      <c r="O316" s="1180"/>
      <c r="P316" s="1180"/>
      <c r="Q316" s="1180"/>
      <c r="R316" s="1180"/>
    </row>
    <row r="317" spans="1:18">
      <c r="A317" s="1180"/>
      <c r="B317" s="1180"/>
      <c r="C317" s="1180"/>
      <c r="D317" s="1180"/>
      <c r="E317" s="1180"/>
      <c r="F317" s="1180"/>
      <c r="G317" s="1180"/>
      <c r="H317" s="1180"/>
      <c r="I317" s="1180"/>
      <c r="J317" s="1180"/>
      <c r="K317" s="1180"/>
      <c r="L317" s="1180"/>
      <c r="M317" s="1180"/>
      <c r="N317" s="1180"/>
      <c r="O317" s="1180"/>
      <c r="P317" s="1180"/>
      <c r="Q317" s="1180"/>
      <c r="R317" s="1180"/>
    </row>
    <row r="318" spans="1:18">
      <c r="A318" s="1180"/>
      <c r="B318" s="1180"/>
      <c r="C318" s="1180"/>
      <c r="D318" s="1180"/>
      <c r="E318" s="1180"/>
      <c r="F318" s="1180"/>
      <c r="G318" s="1180"/>
      <c r="H318" s="1180"/>
      <c r="I318" s="1180"/>
      <c r="J318" s="1180"/>
      <c r="K318" s="1180"/>
      <c r="L318" s="1180"/>
      <c r="M318" s="1180"/>
      <c r="N318" s="1180"/>
      <c r="O318" s="1180"/>
      <c r="P318" s="1180"/>
      <c r="Q318" s="1180"/>
      <c r="R318" s="1180"/>
    </row>
    <row r="319" spans="1:18">
      <c r="A319" s="1180"/>
      <c r="B319" s="1180"/>
      <c r="C319" s="1180"/>
      <c r="D319" s="1180"/>
      <c r="E319" s="1180"/>
      <c r="F319" s="1180"/>
      <c r="G319" s="1180"/>
      <c r="H319" s="1180"/>
      <c r="I319" s="1180"/>
      <c r="J319" s="1180"/>
      <c r="K319" s="1180"/>
      <c r="L319" s="1180"/>
      <c r="M319" s="1180"/>
      <c r="N319" s="1180"/>
      <c r="O319" s="1180"/>
      <c r="P319" s="1180"/>
      <c r="Q319" s="1180"/>
      <c r="R319" s="1180"/>
    </row>
    <row r="320" spans="1:18">
      <c r="A320" s="1180"/>
      <c r="B320" s="1180"/>
      <c r="C320" s="1180"/>
      <c r="D320" s="1180"/>
      <c r="E320" s="1180"/>
      <c r="F320" s="1180"/>
      <c r="G320" s="1180"/>
      <c r="H320" s="1180"/>
      <c r="I320" s="1180"/>
      <c r="J320" s="1180"/>
      <c r="K320" s="1180"/>
      <c r="L320" s="1180"/>
      <c r="M320" s="1180"/>
      <c r="N320" s="1180"/>
      <c r="O320" s="1180"/>
      <c r="P320" s="1180"/>
      <c r="Q320" s="1180"/>
      <c r="R320" s="1180"/>
    </row>
    <row r="321" spans="1:18">
      <c r="A321" s="1180"/>
      <c r="B321" s="1180"/>
      <c r="C321" s="1180"/>
      <c r="D321" s="1180"/>
      <c r="E321" s="1180"/>
      <c r="F321" s="1180"/>
      <c r="G321" s="1180"/>
      <c r="H321" s="1180"/>
      <c r="I321" s="1180"/>
      <c r="J321" s="1180"/>
      <c r="K321" s="1180"/>
      <c r="L321" s="1180"/>
      <c r="M321" s="1180"/>
      <c r="N321" s="1180"/>
      <c r="O321" s="1180"/>
      <c r="P321" s="1180"/>
      <c r="Q321" s="1180"/>
      <c r="R321" s="1180"/>
    </row>
    <row r="322" spans="1:18">
      <c r="A322" s="1180"/>
      <c r="B322" s="1180"/>
      <c r="C322" s="1180"/>
      <c r="D322" s="1180"/>
      <c r="E322" s="1180"/>
      <c r="F322" s="1180"/>
      <c r="G322" s="1180"/>
      <c r="H322" s="1180"/>
      <c r="I322" s="1180"/>
      <c r="J322" s="1180"/>
      <c r="K322" s="1180"/>
      <c r="L322" s="1180"/>
      <c r="M322" s="1180"/>
      <c r="N322" s="1180"/>
      <c r="O322" s="1180"/>
      <c r="P322" s="1180"/>
      <c r="Q322" s="1180"/>
      <c r="R322" s="1180"/>
    </row>
    <row r="323" spans="1:18">
      <c r="A323" s="1180"/>
      <c r="B323" s="1180"/>
      <c r="C323" s="1180"/>
      <c r="D323" s="1180"/>
      <c r="E323" s="1180"/>
      <c r="F323" s="1180"/>
      <c r="G323" s="1180"/>
      <c r="H323" s="1180"/>
      <c r="I323" s="1180"/>
      <c r="J323" s="1180"/>
      <c r="K323" s="1180"/>
      <c r="L323" s="1180"/>
      <c r="M323" s="1180"/>
      <c r="N323" s="1180"/>
      <c r="O323" s="1180"/>
      <c r="P323" s="1180"/>
      <c r="Q323" s="1180"/>
      <c r="R323" s="1180"/>
    </row>
    <row r="324" spans="1:18">
      <c r="A324" s="1180"/>
      <c r="B324" s="1180"/>
      <c r="C324" s="1180"/>
      <c r="D324" s="1180"/>
      <c r="E324" s="1180"/>
      <c r="F324" s="1180"/>
      <c r="G324" s="1180"/>
      <c r="H324" s="1180"/>
      <c r="I324" s="1180"/>
      <c r="J324" s="1180"/>
      <c r="K324" s="1180"/>
      <c r="L324" s="1180"/>
      <c r="M324" s="1180"/>
      <c r="N324" s="1180"/>
      <c r="O324" s="1180"/>
      <c r="P324" s="1180"/>
      <c r="Q324" s="1180"/>
      <c r="R324" s="1180"/>
    </row>
    <row r="325" spans="1:18">
      <c r="A325" s="1180"/>
      <c r="B325" s="1180"/>
      <c r="C325" s="1180"/>
      <c r="D325" s="1180"/>
      <c r="E325" s="1180"/>
      <c r="F325" s="1180"/>
      <c r="G325" s="1180"/>
      <c r="H325" s="1180"/>
      <c r="I325" s="1180"/>
      <c r="J325" s="1180"/>
      <c r="K325" s="1180"/>
      <c r="L325" s="1180"/>
      <c r="M325" s="1180"/>
      <c r="N325" s="1180"/>
      <c r="O325" s="1180"/>
      <c r="P325" s="1180"/>
      <c r="Q325" s="1180"/>
      <c r="R325" s="1180"/>
    </row>
    <row r="326" spans="1:18">
      <c r="A326" s="1180"/>
      <c r="B326" s="1180"/>
      <c r="C326" s="1180"/>
      <c r="D326" s="1180"/>
      <c r="E326" s="1180"/>
      <c r="F326" s="1180"/>
      <c r="G326" s="1180"/>
      <c r="H326" s="1180"/>
      <c r="I326" s="1180"/>
      <c r="J326" s="1180"/>
      <c r="K326" s="1180"/>
      <c r="L326" s="1180"/>
      <c r="M326" s="1180"/>
      <c r="N326" s="1180"/>
      <c r="O326" s="1180"/>
      <c r="P326" s="1180"/>
      <c r="Q326" s="1180"/>
      <c r="R326" s="1180"/>
    </row>
    <row r="327" spans="1:18">
      <c r="A327" s="1180"/>
      <c r="B327" s="1180"/>
      <c r="C327" s="1180"/>
      <c r="D327" s="1180"/>
      <c r="E327" s="1180"/>
      <c r="F327" s="1180"/>
      <c r="G327" s="1180"/>
      <c r="H327" s="1180"/>
      <c r="I327" s="1180"/>
      <c r="J327" s="1180"/>
      <c r="K327" s="1180"/>
      <c r="L327" s="1180"/>
      <c r="M327" s="1180"/>
      <c r="N327" s="1180"/>
      <c r="O327" s="1180"/>
      <c r="P327" s="1180"/>
      <c r="Q327" s="1180"/>
      <c r="R327" s="1180"/>
    </row>
    <row r="328" spans="1:18">
      <c r="A328" s="1180"/>
      <c r="B328" s="1180"/>
      <c r="C328" s="1180"/>
      <c r="D328" s="1180"/>
      <c r="E328" s="1180"/>
      <c r="F328" s="1180"/>
      <c r="G328" s="1180"/>
      <c r="H328" s="1180"/>
      <c r="I328" s="1180"/>
      <c r="J328" s="1180"/>
      <c r="K328" s="1180"/>
      <c r="L328" s="1180"/>
      <c r="M328" s="1180"/>
      <c r="N328" s="1180"/>
      <c r="O328" s="1180"/>
      <c r="P328" s="1180"/>
      <c r="Q328" s="1180"/>
      <c r="R328" s="1180"/>
    </row>
    <row r="329" spans="1:18">
      <c r="A329" s="1180"/>
      <c r="B329" s="1180"/>
      <c r="C329" s="1180"/>
      <c r="D329" s="1180"/>
      <c r="E329" s="1180"/>
      <c r="F329" s="1180"/>
      <c r="G329" s="1180"/>
      <c r="H329" s="1180"/>
      <c r="I329" s="1180"/>
      <c r="J329" s="1180"/>
      <c r="K329" s="1180"/>
      <c r="L329" s="1180"/>
      <c r="M329" s="1180"/>
      <c r="N329" s="1180"/>
      <c r="O329" s="1180"/>
      <c r="P329" s="1180"/>
      <c r="Q329" s="1180"/>
      <c r="R329" s="1180"/>
    </row>
    <row r="330" spans="1:18">
      <c r="A330" s="1180"/>
      <c r="B330" s="1180"/>
      <c r="C330" s="1180"/>
      <c r="D330" s="1180"/>
      <c r="E330" s="1180"/>
      <c r="F330" s="1180"/>
      <c r="G330" s="1180"/>
      <c r="H330" s="1180"/>
      <c r="I330" s="1180"/>
      <c r="J330" s="1180"/>
      <c r="K330" s="1180"/>
      <c r="L330" s="1180"/>
      <c r="M330" s="1180"/>
      <c r="N330" s="1180"/>
      <c r="O330" s="1180"/>
      <c r="P330" s="1180"/>
      <c r="Q330" s="1180"/>
      <c r="R330" s="1180"/>
    </row>
    <row r="331" spans="1:18">
      <c r="A331" s="1180"/>
      <c r="B331" s="1180"/>
      <c r="C331" s="1180"/>
      <c r="D331" s="1180"/>
      <c r="E331" s="1180"/>
      <c r="F331" s="1180"/>
      <c r="G331" s="1180"/>
      <c r="H331" s="1180"/>
      <c r="I331" s="1180"/>
      <c r="J331" s="1180"/>
      <c r="K331" s="1180"/>
      <c r="L331" s="1180"/>
      <c r="M331" s="1180"/>
      <c r="N331" s="1180"/>
      <c r="O331" s="1180"/>
      <c r="P331" s="1180"/>
      <c r="Q331" s="1180"/>
      <c r="R331" s="1180"/>
    </row>
    <row r="332" spans="1:18">
      <c r="A332" s="1180"/>
      <c r="B332" s="1180"/>
      <c r="C332" s="1180"/>
      <c r="D332" s="1180"/>
      <c r="E332" s="1180"/>
      <c r="F332" s="1180"/>
      <c r="G332" s="1180"/>
      <c r="H332" s="1180"/>
      <c r="I332" s="1180"/>
      <c r="J332" s="1180"/>
      <c r="K332" s="1180"/>
      <c r="L332" s="1180"/>
      <c r="M332" s="1180"/>
      <c r="N332" s="1180"/>
      <c r="O332" s="1180"/>
      <c r="P332" s="1180"/>
      <c r="Q332" s="1180"/>
      <c r="R332" s="1180"/>
    </row>
    <row r="333" spans="1:18">
      <c r="A333" s="1180"/>
      <c r="B333" s="1180"/>
      <c r="C333" s="1180"/>
      <c r="D333" s="1180"/>
      <c r="E333" s="1180"/>
      <c r="F333" s="1180"/>
      <c r="G333" s="1180"/>
      <c r="H333" s="1180"/>
      <c r="I333" s="1180"/>
      <c r="J333" s="1180"/>
      <c r="K333" s="1180"/>
      <c r="L333" s="1180"/>
      <c r="M333" s="1180"/>
      <c r="N333" s="1180"/>
      <c r="O333" s="1180"/>
      <c r="P333" s="1180"/>
      <c r="Q333" s="1180"/>
      <c r="R333" s="1180"/>
    </row>
    <row r="334" spans="1:18">
      <c r="A334" s="1180"/>
      <c r="B334" s="1180"/>
      <c r="C334" s="1180"/>
      <c r="D334" s="1180"/>
      <c r="E334" s="1180"/>
      <c r="F334" s="1180"/>
      <c r="G334" s="1180"/>
      <c r="H334" s="1180"/>
      <c r="I334" s="1180"/>
      <c r="J334" s="1180"/>
      <c r="K334" s="1180"/>
      <c r="L334" s="1180"/>
      <c r="M334" s="1180"/>
      <c r="N334" s="1180"/>
      <c r="O334" s="1180"/>
      <c r="P334" s="1180"/>
      <c r="Q334" s="1180"/>
      <c r="R334" s="1180"/>
    </row>
    <row r="335" spans="1:18">
      <c r="A335" s="1180"/>
      <c r="B335" s="1180"/>
      <c r="C335" s="1180"/>
      <c r="D335" s="1180"/>
      <c r="E335" s="1180"/>
      <c r="F335" s="1180"/>
      <c r="G335" s="1180"/>
      <c r="H335" s="1180"/>
      <c r="I335" s="1180"/>
      <c r="J335" s="1180"/>
      <c r="K335" s="1180"/>
      <c r="L335" s="1180"/>
      <c r="M335" s="1180"/>
      <c r="N335" s="1180"/>
      <c r="O335" s="1180"/>
      <c r="P335" s="1180"/>
      <c r="Q335" s="1180"/>
      <c r="R335" s="1180"/>
    </row>
    <row r="336" spans="1:18">
      <c r="A336" s="1180"/>
      <c r="B336" s="1180"/>
      <c r="C336" s="1180"/>
      <c r="D336" s="1180"/>
      <c r="E336" s="1180"/>
      <c r="F336" s="1180"/>
      <c r="G336" s="1180"/>
      <c r="H336" s="1180"/>
      <c r="I336" s="1180"/>
      <c r="J336" s="1180"/>
      <c r="K336" s="1180"/>
      <c r="L336" s="1180"/>
      <c r="M336" s="1180"/>
      <c r="N336" s="1180"/>
      <c r="O336" s="1180"/>
      <c r="P336" s="1180"/>
      <c r="Q336" s="1180"/>
      <c r="R336" s="1180"/>
    </row>
    <row r="337" spans="1:18">
      <c r="A337" s="1180"/>
      <c r="B337" s="1180"/>
      <c r="C337" s="1180"/>
      <c r="D337" s="1180"/>
      <c r="E337" s="1180"/>
      <c r="F337" s="1180"/>
      <c r="G337" s="1180"/>
      <c r="H337" s="1180"/>
      <c r="I337" s="1180"/>
      <c r="J337" s="1180"/>
      <c r="K337" s="1180"/>
      <c r="L337" s="1180"/>
      <c r="M337" s="1180"/>
      <c r="N337" s="1180"/>
      <c r="O337" s="1180"/>
      <c r="P337" s="1180"/>
      <c r="Q337" s="1180"/>
      <c r="R337" s="1180"/>
    </row>
    <row r="338" spans="1:18">
      <c r="A338" s="1180"/>
      <c r="B338" s="1180"/>
      <c r="C338" s="1180"/>
      <c r="D338" s="1180"/>
      <c r="E338" s="1180"/>
      <c r="F338" s="1180"/>
      <c r="G338" s="1180"/>
      <c r="H338" s="1180"/>
      <c r="I338" s="1180"/>
      <c r="J338" s="1180"/>
      <c r="K338" s="1180"/>
      <c r="L338" s="1180"/>
      <c r="M338" s="1180"/>
      <c r="N338" s="1180"/>
      <c r="O338" s="1180"/>
      <c r="P338" s="1180"/>
      <c r="Q338" s="1180"/>
      <c r="R338" s="1180"/>
    </row>
    <row r="339" spans="1:18">
      <c r="A339" s="1180"/>
      <c r="B339" s="1180"/>
      <c r="C339" s="1180"/>
      <c r="D339" s="1180"/>
      <c r="E339" s="1180"/>
      <c r="F339" s="1180"/>
      <c r="G339" s="1180"/>
      <c r="H339" s="1180"/>
      <c r="I339" s="1180"/>
      <c r="J339" s="1180"/>
      <c r="K339" s="1180"/>
      <c r="L339" s="1180"/>
      <c r="M339" s="1180"/>
      <c r="N339" s="1180"/>
      <c r="O339" s="1180"/>
      <c r="P339" s="1180"/>
      <c r="Q339" s="1180"/>
      <c r="R339" s="1180"/>
    </row>
    <row r="340" spans="1:18">
      <c r="A340" s="1180"/>
      <c r="B340" s="1180"/>
      <c r="C340" s="1180"/>
      <c r="D340" s="1180"/>
      <c r="E340" s="1180"/>
      <c r="F340" s="1180"/>
      <c r="G340" s="1180"/>
      <c r="H340" s="1180"/>
      <c r="I340" s="1180"/>
      <c r="J340" s="1180"/>
      <c r="K340" s="1180"/>
      <c r="L340" s="1180"/>
      <c r="M340" s="1180"/>
      <c r="N340" s="1180"/>
      <c r="O340" s="1180"/>
      <c r="P340" s="1180"/>
      <c r="Q340" s="1180"/>
      <c r="R340" s="1180"/>
    </row>
    <row r="341" spans="1:18">
      <c r="A341" s="1180"/>
      <c r="B341" s="1180"/>
      <c r="C341" s="1180"/>
      <c r="D341" s="1180"/>
      <c r="E341" s="1180"/>
      <c r="F341" s="1180"/>
      <c r="G341" s="1180"/>
      <c r="H341" s="1180"/>
      <c r="I341" s="1180"/>
      <c r="J341" s="1180"/>
      <c r="K341" s="1180"/>
      <c r="L341" s="1180"/>
      <c r="M341" s="1180"/>
      <c r="N341" s="1180"/>
      <c r="O341" s="1180"/>
      <c r="P341" s="1180"/>
      <c r="Q341" s="1180"/>
      <c r="R341" s="1180"/>
    </row>
    <row r="342" spans="1:18">
      <c r="A342" s="1180"/>
      <c r="B342" s="1180"/>
      <c r="C342" s="1180"/>
      <c r="D342" s="1180"/>
      <c r="E342" s="1180"/>
      <c r="F342" s="1180"/>
      <c r="G342" s="1180"/>
      <c r="H342" s="1180"/>
      <c r="I342" s="1180"/>
      <c r="J342" s="1180"/>
      <c r="K342" s="1180"/>
      <c r="L342" s="1180"/>
      <c r="M342" s="1180"/>
      <c r="N342" s="1180"/>
      <c r="O342" s="1180"/>
      <c r="P342" s="1180"/>
      <c r="Q342" s="1180"/>
      <c r="R342" s="1180"/>
    </row>
    <row r="343" spans="1:18">
      <c r="A343" s="1180"/>
      <c r="B343" s="1180"/>
      <c r="C343" s="1180"/>
      <c r="D343" s="1180"/>
      <c r="E343" s="1180"/>
      <c r="F343" s="1180"/>
      <c r="G343" s="1180"/>
      <c r="H343" s="1180"/>
      <c r="I343" s="1180"/>
      <c r="J343" s="1180"/>
      <c r="K343" s="1180"/>
      <c r="L343" s="1180"/>
      <c r="M343" s="1180"/>
      <c r="N343" s="1180"/>
      <c r="O343" s="1180"/>
      <c r="P343" s="1180"/>
      <c r="Q343" s="1180"/>
      <c r="R343" s="1180"/>
    </row>
    <row r="344" spans="1:18">
      <c r="A344" s="1180"/>
      <c r="B344" s="1180"/>
      <c r="C344" s="1180"/>
      <c r="D344" s="1180"/>
      <c r="E344" s="1180"/>
      <c r="F344" s="1180"/>
      <c r="G344" s="1180"/>
      <c r="H344" s="1180"/>
      <c r="I344" s="1180"/>
      <c r="J344" s="1180"/>
      <c r="K344" s="1180"/>
      <c r="L344" s="1180"/>
      <c r="M344" s="1180"/>
      <c r="N344" s="1180"/>
      <c r="O344" s="1180"/>
      <c r="P344" s="1180"/>
      <c r="Q344" s="1180"/>
      <c r="R344" s="1180"/>
    </row>
    <row r="345" spans="1:18">
      <c r="A345" s="1180"/>
      <c r="B345" s="1180"/>
      <c r="C345" s="1180"/>
      <c r="D345" s="1180"/>
      <c r="E345" s="1180"/>
      <c r="F345" s="1180"/>
      <c r="G345" s="1180"/>
      <c r="H345" s="1180"/>
      <c r="I345" s="1180"/>
      <c r="J345" s="1180"/>
      <c r="K345" s="1180"/>
      <c r="L345" s="1180"/>
      <c r="M345" s="1180"/>
      <c r="N345" s="1180"/>
      <c r="O345" s="1180"/>
      <c r="P345" s="1180"/>
      <c r="Q345" s="1180"/>
      <c r="R345" s="1180"/>
    </row>
    <row r="346" spans="1:18">
      <c r="A346" s="1180"/>
      <c r="B346" s="1180"/>
      <c r="C346" s="1180"/>
      <c r="D346" s="1180"/>
      <c r="E346" s="1180"/>
      <c r="F346" s="1180"/>
      <c r="G346" s="1180"/>
      <c r="H346" s="1180"/>
      <c r="I346" s="1180"/>
      <c r="J346" s="1180"/>
      <c r="K346" s="1180"/>
      <c r="L346" s="1180"/>
      <c r="M346" s="1180"/>
      <c r="N346" s="1180"/>
      <c r="O346" s="1180"/>
      <c r="P346" s="1180"/>
      <c r="Q346" s="1180"/>
      <c r="R346" s="1180"/>
    </row>
    <row r="347" spans="1:18">
      <c r="A347" s="1180"/>
      <c r="B347" s="1180"/>
      <c r="C347" s="1180"/>
      <c r="D347" s="1180"/>
      <c r="E347" s="1180"/>
      <c r="F347" s="1180"/>
      <c r="G347" s="1180"/>
      <c r="H347" s="1180"/>
      <c r="I347" s="1180"/>
      <c r="J347" s="1180"/>
      <c r="K347" s="1180"/>
      <c r="L347" s="1180"/>
      <c r="M347" s="1180"/>
      <c r="N347" s="1180"/>
      <c r="O347" s="1180"/>
      <c r="P347" s="1180"/>
      <c r="Q347" s="1180"/>
      <c r="R347" s="1180"/>
    </row>
    <row r="348" spans="1:18">
      <c r="A348" s="1180"/>
      <c r="B348" s="1180"/>
      <c r="C348" s="1180"/>
      <c r="D348" s="1180"/>
      <c r="E348" s="1180"/>
      <c r="F348" s="1180"/>
      <c r="G348" s="1180"/>
      <c r="H348" s="1180"/>
      <c r="I348" s="1180"/>
      <c r="J348" s="1180"/>
      <c r="K348" s="1180"/>
      <c r="L348" s="1180"/>
      <c r="M348" s="1180"/>
      <c r="N348" s="1180"/>
      <c r="O348" s="1180"/>
      <c r="P348" s="1180"/>
      <c r="Q348" s="1180"/>
      <c r="R348" s="1180"/>
    </row>
    <row r="349" spans="1:18">
      <c r="A349" s="1180"/>
      <c r="B349" s="1180"/>
      <c r="C349" s="1180"/>
      <c r="D349" s="1180"/>
      <c r="E349" s="1180"/>
      <c r="F349" s="1180"/>
      <c r="G349" s="1180"/>
      <c r="H349" s="1180"/>
      <c r="I349" s="1180"/>
      <c r="J349" s="1180"/>
      <c r="K349" s="1180"/>
      <c r="L349" s="1180"/>
      <c r="M349" s="1180"/>
      <c r="N349" s="1180"/>
      <c r="O349" s="1180"/>
      <c r="P349" s="1180"/>
      <c r="Q349" s="1180"/>
      <c r="R349" s="1180"/>
    </row>
    <row r="350" spans="1:18">
      <c r="A350" s="1180"/>
      <c r="B350" s="1180"/>
      <c r="C350" s="1180"/>
      <c r="D350" s="1180"/>
      <c r="E350" s="1180"/>
      <c r="F350" s="1180"/>
      <c r="G350" s="1180"/>
      <c r="H350" s="1180"/>
      <c r="I350" s="1180"/>
      <c r="J350" s="1180"/>
      <c r="K350" s="1180"/>
      <c r="L350" s="1180"/>
      <c r="M350" s="1180"/>
      <c r="N350" s="1180"/>
      <c r="O350" s="1180"/>
      <c r="P350" s="1180"/>
      <c r="Q350" s="1180"/>
      <c r="R350" s="1180"/>
    </row>
    <row r="351" spans="1:18">
      <c r="A351" s="1180"/>
      <c r="B351" s="1180"/>
      <c r="C351" s="1180"/>
      <c r="D351" s="1180"/>
      <c r="E351" s="1180"/>
      <c r="F351" s="1180"/>
      <c r="G351" s="1180"/>
      <c r="H351" s="1180"/>
      <c r="I351" s="1180"/>
      <c r="J351" s="1180"/>
      <c r="K351" s="1180"/>
      <c r="L351" s="1180"/>
      <c r="M351" s="1180"/>
      <c r="N351" s="1180"/>
      <c r="O351" s="1180"/>
      <c r="P351" s="1180"/>
      <c r="Q351" s="1180"/>
      <c r="R351" s="1180"/>
    </row>
    <row r="352" spans="1:18">
      <c r="A352" s="1180"/>
      <c r="B352" s="1180"/>
      <c r="C352" s="1180"/>
      <c r="D352" s="1180"/>
      <c r="E352" s="1180"/>
      <c r="F352" s="1180"/>
      <c r="G352" s="1180"/>
      <c r="H352" s="1180"/>
      <c r="I352" s="1180"/>
      <c r="J352" s="1180"/>
      <c r="K352" s="1180"/>
      <c r="L352" s="1180"/>
      <c r="M352" s="1180"/>
      <c r="N352" s="1180"/>
      <c r="O352" s="1180"/>
      <c r="P352" s="1180"/>
      <c r="Q352" s="1180"/>
      <c r="R352" s="1180"/>
    </row>
    <row r="353" spans="1:18">
      <c r="A353" s="1180"/>
      <c r="B353" s="1180"/>
      <c r="C353" s="1180"/>
      <c r="D353" s="1180"/>
      <c r="E353" s="1180"/>
      <c r="F353" s="1180"/>
      <c r="G353" s="1180"/>
      <c r="H353" s="1180"/>
      <c r="I353" s="1180"/>
      <c r="J353" s="1180"/>
      <c r="K353" s="1180"/>
      <c r="L353" s="1180"/>
      <c r="M353" s="1180"/>
      <c r="N353" s="1180"/>
      <c r="O353" s="1180"/>
      <c r="P353" s="1180"/>
      <c r="Q353" s="1180"/>
      <c r="R353" s="1180"/>
    </row>
    <row r="354" spans="1:18">
      <c r="A354" s="1180"/>
      <c r="B354" s="1180"/>
      <c r="C354" s="1180"/>
      <c r="D354" s="1180"/>
      <c r="E354" s="1180"/>
      <c r="F354" s="1180"/>
      <c r="G354" s="1180"/>
      <c r="H354" s="1180"/>
      <c r="I354" s="1180"/>
      <c r="J354" s="1180"/>
      <c r="K354" s="1180"/>
      <c r="L354" s="1180"/>
      <c r="M354" s="1180"/>
      <c r="N354" s="1180"/>
      <c r="O354" s="1180"/>
      <c r="P354" s="1180"/>
      <c r="Q354" s="1180"/>
      <c r="R354" s="1180"/>
    </row>
    <row r="355" spans="1:18">
      <c r="A355" s="1180"/>
      <c r="B355" s="1180"/>
      <c r="C355" s="1180"/>
      <c r="D355" s="1180"/>
      <c r="E355" s="1180"/>
      <c r="F355" s="1180"/>
      <c r="G355" s="1180"/>
      <c r="H355" s="1180"/>
      <c r="I355" s="1180"/>
      <c r="J355" s="1180"/>
      <c r="K355" s="1180"/>
      <c r="L355" s="1180"/>
      <c r="M355" s="1180"/>
      <c r="N355" s="1180"/>
      <c r="O355" s="1180"/>
      <c r="P355" s="1180"/>
      <c r="Q355" s="1180"/>
      <c r="R355" s="1180"/>
    </row>
    <row r="356" spans="1:18">
      <c r="A356" s="1180"/>
      <c r="B356" s="1180"/>
      <c r="C356" s="1180"/>
      <c r="D356" s="1180"/>
      <c r="E356" s="1180"/>
      <c r="F356" s="1180"/>
      <c r="G356" s="1180"/>
      <c r="H356" s="1180"/>
      <c r="I356" s="1180"/>
      <c r="J356" s="1180"/>
      <c r="K356" s="1180"/>
      <c r="L356" s="1180"/>
      <c r="M356" s="1180"/>
      <c r="N356" s="1180"/>
      <c r="O356" s="1180"/>
      <c r="P356" s="1180"/>
      <c r="Q356" s="1180"/>
      <c r="R356" s="1180"/>
    </row>
    <row r="357" spans="1:18">
      <c r="A357" s="1180"/>
      <c r="B357" s="1180"/>
      <c r="C357" s="1180"/>
      <c r="D357" s="1180"/>
      <c r="E357" s="1180"/>
      <c r="F357" s="1180"/>
      <c r="G357" s="1180"/>
      <c r="H357" s="1180"/>
      <c r="I357" s="1180"/>
      <c r="J357" s="1180"/>
      <c r="K357" s="1180"/>
      <c r="L357" s="1180"/>
      <c r="M357" s="1180"/>
      <c r="N357" s="1180"/>
      <c r="O357" s="1180"/>
      <c r="P357" s="1180"/>
      <c r="Q357" s="1180"/>
      <c r="R357" s="1180"/>
    </row>
    <row r="358" spans="1:18">
      <c r="A358" s="1180"/>
      <c r="B358" s="1180"/>
      <c r="C358" s="1180"/>
      <c r="D358" s="1180"/>
      <c r="E358" s="1180"/>
      <c r="F358" s="1180"/>
      <c r="G358" s="1180"/>
      <c r="H358" s="1180"/>
      <c r="I358" s="1180"/>
      <c r="J358" s="1180"/>
      <c r="K358" s="1180"/>
      <c r="L358" s="1180"/>
      <c r="M358" s="1180"/>
      <c r="N358" s="1180"/>
      <c r="O358" s="1180"/>
      <c r="P358" s="1180"/>
      <c r="Q358" s="1180"/>
      <c r="R358" s="1180"/>
    </row>
    <row r="359" spans="1:18">
      <c r="A359" s="1180"/>
      <c r="B359" s="1180"/>
      <c r="C359" s="1180"/>
      <c r="D359" s="1180"/>
      <c r="E359" s="1180"/>
      <c r="F359" s="1180"/>
      <c r="G359" s="1180"/>
      <c r="H359" s="1180"/>
      <c r="I359" s="1180"/>
      <c r="J359" s="1180"/>
      <c r="K359" s="1180"/>
      <c r="L359" s="1180"/>
      <c r="M359" s="1180"/>
      <c r="N359" s="1180"/>
      <c r="O359" s="1180"/>
      <c r="P359" s="1180"/>
      <c r="Q359" s="1180"/>
      <c r="R359" s="1180"/>
    </row>
    <row r="360" spans="1:18">
      <c r="A360" s="1180"/>
      <c r="B360" s="1180"/>
      <c r="C360" s="1180"/>
      <c r="D360" s="1180"/>
      <c r="E360" s="1180"/>
      <c r="F360" s="1180"/>
      <c r="G360" s="1180"/>
      <c r="H360" s="1180"/>
      <c r="I360" s="1180"/>
      <c r="J360" s="1180"/>
      <c r="K360" s="1180"/>
      <c r="L360" s="1180"/>
      <c r="M360" s="1180"/>
      <c r="N360" s="1180"/>
      <c r="O360" s="1180"/>
      <c r="P360" s="1180"/>
      <c r="Q360" s="1180"/>
      <c r="R360" s="1180"/>
    </row>
    <row r="361" spans="1:18">
      <c r="A361" s="1180"/>
      <c r="B361" s="1180"/>
      <c r="C361" s="1180"/>
      <c r="D361" s="1180"/>
      <c r="E361" s="1180"/>
      <c r="F361" s="1180"/>
      <c r="G361" s="1180"/>
      <c r="H361" s="1180"/>
      <c r="I361" s="1180"/>
      <c r="J361" s="1180"/>
      <c r="K361" s="1180"/>
      <c r="L361" s="1180"/>
      <c r="M361" s="1180"/>
      <c r="N361" s="1180"/>
      <c r="O361" s="1180"/>
      <c r="P361" s="1180"/>
      <c r="Q361" s="1180"/>
      <c r="R361" s="1180"/>
    </row>
    <row r="362" spans="1:18">
      <c r="A362" s="1180"/>
      <c r="B362" s="1180"/>
      <c r="C362" s="1180"/>
      <c r="D362" s="1180"/>
      <c r="E362" s="1180"/>
      <c r="F362" s="1180"/>
      <c r="G362" s="1180"/>
      <c r="H362" s="1180"/>
      <c r="I362" s="1180"/>
      <c r="J362" s="1180"/>
      <c r="K362" s="1180"/>
      <c r="L362" s="1180"/>
      <c r="M362" s="1180"/>
      <c r="N362" s="1180"/>
      <c r="O362" s="1180"/>
      <c r="P362" s="1180"/>
      <c r="Q362" s="1180"/>
      <c r="R362" s="1180"/>
    </row>
    <row r="363" spans="1:18">
      <c r="A363" s="1180"/>
      <c r="B363" s="1180"/>
      <c r="C363" s="1180"/>
      <c r="D363" s="1180"/>
      <c r="E363" s="1180"/>
      <c r="F363" s="1180"/>
      <c r="G363" s="1180"/>
      <c r="H363" s="1180"/>
      <c r="I363" s="1180"/>
      <c r="J363" s="1180"/>
      <c r="K363" s="1180"/>
      <c r="L363" s="1180"/>
      <c r="M363" s="1180"/>
      <c r="N363" s="1180"/>
      <c r="O363" s="1180"/>
      <c r="P363" s="1180"/>
      <c r="Q363" s="1180"/>
      <c r="R363" s="1180"/>
    </row>
    <row r="364" spans="1:18">
      <c r="A364" s="1180"/>
      <c r="B364" s="1180"/>
      <c r="C364" s="1180"/>
      <c r="D364" s="1180"/>
      <c r="E364" s="1180"/>
      <c r="F364" s="1180"/>
      <c r="G364" s="1180"/>
      <c r="H364" s="1180"/>
      <c r="I364" s="1180"/>
      <c r="J364" s="1180"/>
      <c r="K364" s="1180"/>
      <c r="L364" s="1180"/>
      <c r="M364" s="1180"/>
      <c r="N364" s="1180"/>
      <c r="O364" s="1180"/>
      <c r="P364" s="1180"/>
      <c r="Q364" s="1180"/>
      <c r="R364" s="1180"/>
    </row>
    <row r="365" spans="1:18">
      <c r="A365" s="1180"/>
      <c r="B365" s="1180"/>
      <c r="C365" s="1180"/>
      <c r="D365" s="1180"/>
      <c r="E365" s="1180"/>
      <c r="F365" s="1180"/>
      <c r="G365" s="1180"/>
      <c r="H365" s="1180"/>
      <c r="I365" s="1180"/>
      <c r="J365" s="1180"/>
      <c r="K365" s="1180"/>
      <c r="L365" s="1180"/>
      <c r="M365" s="1180"/>
      <c r="N365" s="1180"/>
      <c r="O365" s="1180"/>
      <c r="P365" s="1180"/>
      <c r="Q365" s="1180"/>
      <c r="R365" s="1180"/>
    </row>
    <row r="366" spans="1:18">
      <c r="A366" s="1180"/>
      <c r="B366" s="1180"/>
      <c r="C366" s="1180"/>
      <c r="D366" s="1180"/>
      <c r="E366" s="1180"/>
      <c r="F366" s="1180"/>
      <c r="G366" s="1180"/>
      <c r="H366" s="1180"/>
      <c r="I366" s="1180"/>
      <c r="J366" s="1180"/>
      <c r="K366" s="1180"/>
      <c r="L366" s="1180"/>
      <c r="M366" s="1180"/>
      <c r="N366" s="1180"/>
      <c r="O366" s="1180"/>
      <c r="P366" s="1180"/>
      <c r="Q366" s="1180"/>
      <c r="R366" s="1180"/>
    </row>
    <row r="367" spans="1:18">
      <c r="A367" s="1180"/>
      <c r="B367" s="1180"/>
      <c r="C367" s="1180"/>
      <c r="D367" s="1180"/>
      <c r="E367" s="1180"/>
      <c r="F367" s="1180"/>
      <c r="G367" s="1180"/>
      <c r="H367" s="1180"/>
      <c r="I367" s="1180"/>
      <c r="J367" s="1180"/>
      <c r="K367" s="1180"/>
      <c r="L367" s="1180"/>
      <c r="M367" s="1180"/>
      <c r="N367" s="1180"/>
      <c r="O367" s="1180"/>
      <c r="P367" s="1180"/>
      <c r="Q367" s="1180"/>
      <c r="R367" s="1180"/>
    </row>
    <row r="368" spans="1:18">
      <c r="A368" s="1180"/>
      <c r="B368" s="1180"/>
      <c r="C368" s="1180"/>
      <c r="D368" s="1180"/>
      <c r="E368" s="1180"/>
      <c r="F368" s="1180"/>
      <c r="G368" s="1180"/>
      <c r="H368" s="1180"/>
      <c r="I368" s="1180"/>
      <c r="J368" s="1180"/>
      <c r="K368" s="1180"/>
      <c r="L368" s="1180"/>
      <c r="M368" s="1180"/>
      <c r="N368" s="1180"/>
      <c r="O368" s="1180"/>
      <c r="P368" s="1180"/>
      <c r="Q368" s="1180"/>
      <c r="R368" s="1180"/>
    </row>
    <row r="369" spans="1:18">
      <c r="A369" s="1180"/>
      <c r="B369" s="1180"/>
      <c r="C369" s="1180"/>
      <c r="D369" s="1180"/>
      <c r="E369" s="1180"/>
      <c r="F369" s="1180"/>
      <c r="G369" s="1180"/>
      <c r="H369" s="1180"/>
      <c r="I369" s="1180"/>
      <c r="J369" s="1180"/>
      <c r="K369" s="1180"/>
      <c r="L369" s="1180"/>
      <c r="M369" s="1180"/>
      <c r="N369" s="1180"/>
      <c r="O369" s="1180"/>
      <c r="P369" s="1180"/>
      <c r="Q369" s="1180"/>
      <c r="R369" s="1180"/>
    </row>
    <row r="370" spans="1:18">
      <c r="A370" s="1180"/>
      <c r="B370" s="1180"/>
      <c r="C370" s="1180"/>
      <c r="D370" s="1180"/>
      <c r="E370" s="1180"/>
      <c r="F370" s="1180"/>
      <c r="G370" s="1180"/>
      <c r="H370" s="1180"/>
      <c r="I370" s="1180"/>
      <c r="J370" s="1180"/>
      <c r="K370" s="1180"/>
      <c r="L370" s="1180"/>
      <c r="M370" s="1180"/>
      <c r="N370" s="1180"/>
      <c r="O370" s="1180"/>
      <c r="P370" s="1180"/>
      <c r="Q370" s="1180"/>
      <c r="R370" s="1180"/>
    </row>
    <row r="371" spans="1:18">
      <c r="A371" s="1180"/>
      <c r="B371" s="1180"/>
      <c r="C371" s="1180"/>
      <c r="D371" s="1180"/>
      <c r="E371" s="1180"/>
      <c r="F371" s="1180"/>
      <c r="G371" s="1180"/>
      <c r="H371" s="1180"/>
      <c r="I371" s="1180"/>
      <c r="J371" s="1180"/>
      <c r="K371" s="1180"/>
      <c r="L371" s="1180"/>
      <c r="M371" s="1180"/>
      <c r="N371" s="1180"/>
      <c r="O371" s="1180"/>
      <c r="P371" s="1180"/>
      <c r="Q371" s="1180"/>
      <c r="R371" s="1180"/>
    </row>
    <row r="372" spans="1:18">
      <c r="A372" s="1180"/>
      <c r="B372" s="1180"/>
      <c r="C372" s="1180"/>
      <c r="D372" s="1180"/>
      <c r="E372" s="1180"/>
      <c r="F372" s="1180"/>
      <c r="G372" s="1180"/>
      <c r="H372" s="1180"/>
      <c r="I372" s="1180"/>
      <c r="J372" s="1180"/>
      <c r="K372" s="1180"/>
      <c r="L372" s="1180"/>
      <c r="M372" s="1180"/>
      <c r="N372" s="1180"/>
      <c r="O372" s="1180"/>
      <c r="P372" s="1180"/>
      <c r="Q372" s="1180"/>
      <c r="R372" s="1180"/>
    </row>
    <row r="373" spans="1:18">
      <c r="A373" s="1180"/>
      <c r="B373" s="1180"/>
      <c r="C373" s="1180"/>
      <c r="D373" s="1180"/>
      <c r="E373" s="1180"/>
      <c r="F373" s="1180"/>
      <c r="G373" s="1180"/>
      <c r="H373" s="1180"/>
      <c r="I373" s="1180"/>
      <c r="J373" s="1180"/>
      <c r="K373" s="1180"/>
      <c r="L373" s="1180"/>
      <c r="M373" s="1180"/>
      <c r="N373" s="1180"/>
      <c r="O373" s="1180"/>
      <c r="P373" s="1180"/>
      <c r="Q373" s="1180"/>
      <c r="R373" s="1180"/>
    </row>
    <row r="374" spans="1:18">
      <c r="A374" s="1180"/>
      <c r="B374" s="1180"/>
      <c r="C374" s="1180"/>
      <c r="D374" s="1180"/>
      <c r="E374" s="1180"/>
      <c r="F374" s="1180"/>
      <c r="G374" s="1180"/>
      <c r="H374" s="1180"/>
      <c r="I374" s="1180"/>
      <c r="J374" s="1180"/>
      <c r="K374" s="1180"/>
      <c r="L374" s="1180"/>
      <c r="M374" s="1180"/>
      <c r="N374" s="1180"/>
      <c r="O374" s="1180"/>
      <c r="P374" s="1180"/>
      <c r="Q374" s="1180"/>
      <c r="R374" s="1180"/>
    </row>
    <row r="375" spans="1:18">
      <c r="A375" s="1180"/>
      <c r="B375" s="1180"/>
      <c r="C375" s="1180"/>
      <c r="D375" s="1180"/>
      <c r="E375" s="1180"/>
      <c r="F375" s="1180"/>
      <c r="G375" s="1180"/>
      <c r="H375" s="1180"/>
      <c r="I375" s="1180"/>
      <c r="J375" s="1180"/>
      <c r="K375" s="1180"/>
      <c r="L375" s="1180"/>
      <c r="M375" s="1180"/>
      <c r="N375" s="1180"/>
      <c r="O375" s="1180"/>
      <c r="P375" s="1180"/>
      <c r="Q375" s="1180"/>
      <c r="R375" s="1180"/>
    </row>
    <row r="376" spans="1:18">
      <c r="A376" s="1180"/>
      <c r="B376" s="1180"/>
      <c r="C376" s="1180"/>
      <c r="D376" s="1180"/>
      <c r="E376" s="1180"/>
      <c r="F376" s="1180"/>
      <c r="G376" s="1180"/>
      <c r="H376" s="1180"/>
      <c r="I376" s="1180"/>
      <c r="J376" s="1180"/>
      <c r="K376" s="1180"/>
      <c r="L376" s="1180"/>
      <c r="M376" s="1180"/>
      <c r="N376" s="1180"/>
      <c r="O376" s="1180"/>
      <c r="P376" s="1180"/>
      <c r="Q376" s="1180"/>
      <c r="R376" s="1180"/>
    </row>
    <row r="377" spans="1:18">
      <c r="A377" s="1180"/>
      <c r="B377" s="1180"/>
      <c r="C377" s="1180"/>
      <c r="D377" s="1180"/>
      <c r="E377" s="1180"/>
      <c r="F377" s="1180"/>
      <c r="G377" s="1180"/>
      <c r="H377" s="1180"/>
      <c r="I377" s="1180"/>
      <c r="J377" s="1180"/>
      <c r="K377" s="1180"/>
      <c r="L377" s="1180"/>
      <c r="M377" s="1180"/>
      <c r="N377" s="1180"/>
      <c r="O377" s="1180"/>
      <c r="P377" s="1180"/>
      <c r="Q377" s="1180"/>
      <c r="R377" s="1180"/>
    </row>
    <row r="378" spans="1:18">
      <c r="A378" s="1180"/>
      <c r="B378" s="1180"/>
      <c r="C378" s="1180"/>
      <c r="D378" s="1180"/>
      <c r="E378" s="1180"/>
      <c r="F378" s="1180"/>
      <c r="G378" s="1180"/>
      <c r="H378" s="1180"/>
      <c r="I378" s="1180"/>
      <c r="J378" s="1180"/>
      <c r="K378" s="1180"/>
      <c r="L378" s="1180"/>
      <c r="M378" s="1180"/>
      <c r="N378" s="1180"/>
      <c r="O378" s="1180"/>
      <c r="P378" s="1180"/>
      <c r="Q378" s="1180"/>
      <c r="R378" s="1180"/>
    </row>
    <row r="379" spans="1:18">
      <c r="A379" s="1180"/>
      <c r="B379" s="1180"/>
      <c r="C379" s="1180"/>
      <c r="D379" s="1180"/>
      <c r="E379" s="1180"/>
      <c r="F379" s="1180"/>
      <c r="G379" s="1180"/>
      <c r="H379" s="1180"/>
      <c r="I379" s="1180"/>
      <c r="J379" s="1180"/>
      <c r="K379" s="1180"/>
      <c r="L379" s="1180"/>
      <c r="M379" s="1180"/>
      <c r="N379" s="1180"/>
      <c r="O379" s="1180"/>
      <c r="P379" s="1180"/>
      <c r="Q379" s="1180"/>
      <c r="R379" s="1180"/>
    </row>
    <row r="380" spans="1:18">
      <c r="A380" s="1180"/>
      <c r="B380" s="1180"/>
      <c r="C380" s="1180"/>
      <c r="D380" s="1180"/>
      <c r="E380" s="1180"/>
      <c r="F380" s="1180"/>
      <c r="G380" s="1180"/>
      <c r="H380" s="1180"/>
      <c r="I380" s="1180"/>
      <c r="J380" s="1180"/>
      <c r="K380" s="1180"/>
      <c r="L380" s="1180"/>
      <c r="M380" s="1180"/>
      <c r="N380" s="1180"/>
      <c r="O380" s="1180"/>
      <c r="P380" s="1180"/>
      <c r="Q380" s="1180"/>
      <c r="R380" s="1180"/>
    </row>
    <row r="381" spans="1:18">
      <c r="A381" s="1180"/>
      <c r="B381" s="1180"/>
      <c r="C381" s="1180"/>
      <c r="D381" s="1180"/>
      <c r="E381" s="1180"/>
      <c r="F381" s="1180"/>
      <c r="G381" s="1180"/>
      <c r="H381" s="1180"/>
      <c r="I381" s="1180"/>
      <c r="J381" s="1180"/>
      <c r="K381" s="1180"/>
      <c r="L381" s="1180"/>
      <c r="M381" s="1180"/>
      <c r="N381" s="1180"/>
      <c r="O381" s="1180"/>
      <c r="P381" s="1180"/>
      <c r="Q381" s="1180"/>
      <c r="R381" s="1180"/>
    </row>
    <row r="382" spans="1:18">
      <c r="A382" s="1180"/>
      <c r="B382" s="1180"/>
      <c r="C382" s="1180"/>
      <c r="D382" s="1180"/>
      <c r="E382" s="1180"/>
      <c r="F382" s="1180"/>
      <c r="G382" s="1180"/>
      <c r="H382" s="1180"/>
      <c r="I382" s="1180"/>
      <c r="J382" s="1180"/>
      <c r="K382" s="1180"/>
      <c r="L382" s="1180"/>
      <c r="M382" s="1180"/>
      <c r="N382" s="1180"/>
      <c r="O382" s="1180"/>
      <c r="P382" s="1180"/>
      <c r="Q382" s="1180"/>
      <c r="R382" s="1180"/>
    </row>
    <row r="383" spans="1:18">
      <c r="A383" s="1180"/>
      <c r="B383" s="1180"/>
      <c r="C383" s="1180"/>
      <c r="D383" s="1180"/>
      <c r="E383" s="1180"/>
      <c r="F383" s="1180"/>
      <c r="G383" s="1180"/>
      <c r="H383" s="1180"/>
      <c r="I383" s="1180"/>
      <c r="J383" s="1180"/>
      <c r="K383" s="1180"/>
      <c r="L383" s="1180"/>
      <c r="M383" s="1180"/>
      <c r="N383" s="1180"/>
      <c r="O383" s="1180"/>
      <c r="P383" s="1180"/>
      <c r="Q383" s="1180"/>
      <c r="R383" s="1180"/>
    </row>
    <row r="384" spans="1:18">
      <c r="A384" s="1180"/>
      <c r="B384" s="1180"/>
      <c r="C384" s="1180"/>
      <c r="D384" s="1180"/>
      <c r="E384" s="1180"/>
      <c r="F384" s="1180"/>
      <c r="G384" s="1180"/>
      <c r="H384" s="1180"/>
      <c r="I384" s="1180"/>
      <c r="J384" s="1180"/>
      <c r="K384" s="1180"/>
      <c r="L384" s="1180"/>
      <c r="M384" s="1180"/>
      <c r="N384" s="1180"/>
      <c r="O384" s="1180"/>
      <c r="P384" s="1180"/>
      <c r="Q384" s="1180"/>
      <c r="R384" s="1180"/>
    </row>
    <row r="385" spans="1:18">
      <c r="A385" s="1180"/>
      <c r="B385" s="1180"/>
      <c r="C385" s="1180"/>
      <c r="D385" s="1180"/>
      <c r="E385" s="1180"/>
      <c r="F385" s="1180"/>
      <c r="G385" s="1180"/>
      <c r="H385" s="1180"/>
      <c r="I385" s="1180"/>
      <c r="J385" s="1180"/>
      <c r="K385" s="1180"/>
      <c r="L385" s="1180"/>
      <c r="M385" s="1180"/>
      <c r="N385" s="1180"/>
      <c r="O385" s="1180"/>
      <c r="P385" s="1180"/>
      <c r="Q385" s="1180"/>
      <c r="R385" s="1180"/>
    </row>
    <row r="386" spans="1:18">
      <c r="A386" s="1180"/>
      <c r="B386" s="1180"/>
      <c r="C386" s="1180"/>
      <c r="D386" s="1180"/>
      <c r="E386" s="1180"/>
      <c r="F386" s="1180"/>
      <c r="G386" s="1180"/>
      <c r="H386" s="1180"/>
      <c r="I386" s="1180"/>
      <c r="J386" s="1180"/>
      <c r="K386" s="1180"/>
      <c r="L386" s="1180"/>
      <c r="M386" s="1180"/>
      <c r="N386" s="1180"/>
      <c r="O386" s="1180"/>
      <c r="P386" s="1180"/>
      <c r="Q386" s="1180"/>
      <c r="R386" s="1180"/>
    </row>
    <row r="387" spans="1:18">
      <c r="A387" s="1180"/>
      <c r="B387" s="1180"/>
      <c r="C387" s="1180"/>
      <c r="D387" s="1180"/>
      <c r="E387" s="1180"/>
      <c r="F387" s="1180"/>
      <c r="G387" s="1180"/>
      <c r="H387" s="1180"/>
      <c r="I387" s="1180"/>
      <c r="J387" s="1180"/>
      <c r="K387" s="1180"/>
      <c r="L387" s="1180"/>
      <c r="M387" s="1180"/>
      <c r="N387" s="1180"/>
      <c r="O387" s="1180"/>
      <c r="P387" s="1180"/>
      <c r="Q387" s="1180"/>
      <c r="R387" s="1180"/>
    </row>
    <row r="388" spans="1:18">
      <c r="A388" s="1180"/>
      <c r="B388" s="1180"/>
      <c r="C388" s="1180"/>
      <c r="D388" s="1180"/>
      <c r="E388" s="1180"/>
      <c r="F388" s="1180"/>
      <c r="G388" s="1180"/>
      <c r="H388" s="1180"/>
      <c r="I388" s="1180"/>
      <c r="J388" s="1180"/>
      <c r="K388" s="1180"/>
      <c r="L388" s="1180"/>
      <c r="M388" s="1180"/>
      <c r="N388" s="1180"/>
      <c r="O388" s="1180"/>
      <c r="P388" s="1180"/>
      <c r="Q388" s="1180"/>
      <c r="R388" s="1180"/>
    </row>
    <row r="389" spans="1:18">
      <c r="A389" s="1180"/>
      <c r="B389" s="1180"/>
      <c r="C389" s="1180"/>
      <c r="D389" s="1180"/>
      <c r="E389" s="1180"/>
      <c r="F389" s="1180"/>
      <c r="G389" s="1180"/>
      <c r="H389" s="1180"/>
      <c r="I389" s="1180"/>
      <c r="J389" s="1180"/>
      <c r="K389" s="1180"/>
      <c r="L389" s="1180"/>
      <c r="M389" s="1180"/>
      <c r="N389" s="1180"/>
      <c r="O389" s="1180"/>
      <c r="P389" s="1180"/>
      <c r="Q389" s="1180"/>
      <c r="R389" s="1180"/>
    </row>
    <row r="390" spans="1:18">
      <c r="A390" s="1180"/>
      <c r="B390" s="1180"/>
      <c r="C390" s="1180"/>
      <c r="D390" s="1180"/>
      <c r="E390" s="1180"/>
      <c r="F390" s="1180"/>
      <c r="G390" s="1180"/>
      <c r="H390" s="1180"/>
      <c r="I390" s="1180"/>
      <c r="J390" s="1180"/>
      <c r="K390" s="1180"/>
      <c r="L390" s="1180"/>
      <c r="M390" s="1180"/>
      <c r="N390" s="1180"/>
      <c r="O390" s="1180"/>
      <c r="P390" s="1180"/>
      <c r="Q390" s="1180"/>
      <c r="R390" s="1180"/>
    </row>
    <row r="391" spans="1:18">
      <c r="A391" s="1180"/>
      <c r="B391" s="1180"/>
      <c r="C391" s="1180"/>
      <c r="D391" s="1180"/>
      <c r="E391" s="1180"/>
      <c r="F391" s="1180"/>
      <c r="G391" s="1180"/>
      <c r="H391" s="1180"/>
      <c r="I391" s="1180"/>
      <c r="J391" s="1180"/>
      <c r="K391" s="1180"/>
      <c r="L391" s="1180"/>
      <c r="M391" s="1180"/>
      <c r="N391" s="1180"/>
      <c r="O391" s="1180"/>
      <c r="P391" s="1180"/>
      <c r="Q391" s="1180"/>
      <c r="R391" s="1180"/>
    </row>
    <row r="392" spans="1:18">
      <c r="A392" s="1180"/>
      <c r="B392" s="1180"/>
      <c r="C392" s="1180"/>
      <c r="D392" s="1180"/>
      <c r="E392" s="1180"/>
      <c r="F392" s="1180"/>
      <c r="G392" s="1180"/>
      <c r="H392" s="1180"/>
      <c r="I392" s="1180"/>
      <c r="J392" s="1180"/>
      <c r="K392" s="1180"/>
      <c r="L392" s="1180"/>
      <c r="M392" s="1180"/>
      <c r="N392" s="1180"/>
      <c r="O392" s="1180"/>
      <c r="P392" s="1180"/>
      <c r="Q392" s="1180"/>
      <c r="R392" s="1180"/>
    </row>
    <row r="393" spans="1:18">
      <c r="A393" s="1180"/>
      <c r="B393" s="1180"/>
      <c r="C393" s="1180"/>
      <c r="D393" s="1180"/>
      <c r="E393" s="1180"/>
      <c r="F393" s="1180"/>
      <c r="G393" s="1180"/>
      <c r="H393" s="1180"/>
      <c r="I393" s="1180"/>
      <c r="J393" s="1180"/>
      <c r="K393" s="1180"/>
      <c r="L393" s="1180"/>
      <c r="M393" s="1180"/>
      <c r="N393" s="1180"/>
      <c r="O393" s="1180"/>
      <c r="P393" s="1180"/>
      <c r="Q393" s="1180"/>
      <c r="R393" s="1180"/>
    </row>
    <row r="394" spans="1:18">
      <c r="A394" s="1180"/>
      <c r="B394" s="1180"/>
      <c r="C394" s="1180"/>
      <c r="D394" s="1180"/>
      <c r="E394" s="1180"/>
      <c r="F394" s="1180"/>
      <c r="G394" s="1180"/>
      <c r="H394" s="1180"/>
      <c r="I394" s="1180"/>
      <c r="J394" s="1180"/>
      <c r="K394" s="1180"/>
      <c r="L394" s="1180"/>
      <c r="M394" s="1180"/>
      <c r="N394" s="1180"/>
      <c r="O394" s="1180"/>
      <c r="P394" s="1180"/>
      <c r="Q394" s="1180"/>
      <c r="R394" s="1180"/>
    </row>
    <row r="395" spans="1:18">
      <c r="A395" s="1180"/>
      <c r="B395" s="1180"/>
      <c r="C395" s="1180"/>
      <c r="D395" s="1180"/>
      <c r="E395" s="1180"/>
      <c r="F395" s="1180"/>
      <c r="G395" s="1180"/>
      <c r="H395" s="1180"/>
      <c r="I395" s="1180"/>
      <c r="J395" s="1180"/>
      <c r="K395" s="1180"/>
      <c r="L395" s="1180"/>
      <c r="M395" s="1180"/>
      <c r="N395" s="1180"/>
      <c r="O395" s="1180"/>
      <c r="P395" s="1180"/>
      <c r="Q395" s="1180"/>
      <c r="R395" s="1180"/>
    </row>
    <row r="396" spans="1:18">
      <c r="A396" s="1180"/>
      <c r="B396" s="1180"/>
      <c r="C396" s="1180"/>
      <c r="D396" s="1180"/>
      <c r="E396" s="1180"/>
      <c r="F396" s="1180"/>
      <c r="G396" s="1180"/>
      <c r="H396" s="1180"/>
      <c r="I396" s="1180"/>
      <c r="J396" s="1180"/>
      <c r="K396" s="1180"/>
      <c r="L396" s="1180"/>
      <c r="M396" s="1180"/>
      <c r="N396" s="1180"/>
      <c r="O396" s="1180"/>
      <c r="P396" s="1180"/>
      <c r="Q396" s="1180"/>
      <c r="R396" s="1180"/>
    </row>
    <row r="397" spans="1:18">
      <c r="A397" s="1180"/>
      <c r="B397" s="1180"/>
      <c r="C397" s="1180"/>
      <c r="D397" s="1180"/>
      <c r="E397" s="1180"/>
      <c r="F397" s="1180"/>
      <c r="G397" s="1180"/>
      <c r="H397" s="1180"/>
      <c r="I397" s="1180"/>
      <c r="J397" s="1180"/>
      <c r="K397" s="1180"/>
      <c r="L397" s="1180"/>
      <c r="M397" s="1180"/>
      <c r="N397" s="1180"/>
      <c r="O397" s="1180"/>
      <c r="P397" s="1180"/>
      <c r="Q397" s="1180"/>
      <c r="R397" s="1180"/>
    </row>
    <row r="398" spans="1:18">
      <c r="A398" s="1180"/>
      <c r="B398" s="1180"/>
      <c r="C398" s="1180"/>
      <c r="D398" s="1180"/>
      <c r="E398" s="1180"/>
      <c r="F398" s="1180"/>
      <c r="G398" s="1180"/>
      <c r="H398" s="1180"/>
      <c r="I398" s="1180"/>
      <c r="J398" s="1180"/>
      <c r="K398" s="1180"/>
      <c r="L398" s="1180"/>
      <c r="M398" s="1180"/>
      <c r="N398" s="1180"/>
      <c r="O398" s="1180"/>
      <c r="P398" s="1180"/>
      <c r="Q398" s="1180"/>
      <c r="R398" s="1180"/>
    </row>
    <row r="399" spans="1:18">
      <c r="A399" s="1180"/>
      <c r="B399" s="1180"/>
      <c r="C399" s="1180"/>
      <c r="D399" s="1180"/>
      <c r="E399" s="1180"/>
      <c r="F399" s="1180"/>
      <c r="G399" s="1180"/>
      <c r="H399" s="1180"/>
      <c r="I399" s="1180"/>
      <c r="J399" s="1180"/>
      <c r="K399" s="1180"/>
      <c r="L399" s="1180"/>
      <c r="M399" s="1180"/>
      <c r="N399" s="1180"/>
      <c r="O399" s="1180"/>
      <c r="P399" s="1180"/>
      <c r="Q399" s="1180"/>
      <c r="R399" s="1180"/>
    </row>
    <row r="400" spans="1:18">
      <c r="A400" s="1180"/>
      <c r="B400" s="1180"/>
      <c r="C400" s="1180"/>
      <c r="D400" s="1180"/>
      <c r="E400" s="1180"/>
      <c r="F400" s="1180"/>
      <c r="G400" s="1180"/>
      <c r="H400" s="1180"/>
      <c r="I400" s="1180"/>
      <c r="J400" s="1180"/>
      <c r="K400" s="1180"/>
      <c r="L400" s="1180"/>
      <c r="M400" s="1180"/>
      <c r="N400" s="1180"/>
      <c r="O400" s="1180"/>
      <c r="P400" s="1180"/>
      <c r="Q400" s="1180"/>
      <c r="R400" s="1180"/>
    </row>
    <row r="401" spans="1:18">
      <c r="A401" s="1180"/>
      <c r="B401" s="1180"/>
      <c r="C401" s="1180"/>
      <c r="D401" s="1180"/>
      <c r="E401" s="1180"/>
      <c r="F401" s="1180"/>
      <c r="G401" s="1180"/>
      <c r="H401" s="1180"/>
      <c r="I401" s="1180"/>
      <c r="J401" s="1180"/>
      <c r="K401" s="1180"/>
      <c r="L401" s="1180"/>
      <c r="M401" s="1180"/>
      <c r="N401" s="1180"/>
      <c r="O401" s="1180"/>
      <c r="P401" s="1180"/>
      <c r="Q401" s="1180"/>
      <c r="R401" s="1180"/>
    </row>
    <row r="402" spans="1:18">
      <c r="A402" s="1180"/>
      <c r="B402" s="1180"/>
      <c r="C402" s="1180"/>
      <c r="D402" s="1180"/>
      <c r="E402" s="1180"/>
      <c r="F402" s="1180"/>
      <c r="G402" s="1180"/>
      <c r="H402" s="1180"/>
      <c r="I402" s="1180"/>
      <c r="J402" s="1180"/>
      <c r="K402" s="1180"/>
      <c r="L402" s="1180"/>
      <c r="M402" s="1180"/>
      <c r="N402" s="1180"/>
      <c r="O402" s="1180"/>
      <c r="P402" s="1180"/>
      <c r="Q402" s="1180"/>
      <c r="R402" s="1180"/>
    </row>
    <row r="403" spans="1:18">
      <c r="A403" s="1180"/>
      <c r="B403" s="1180"/>
      <c r="C403" s="1180"/>
      <c r="D403" s="1180"/>
      <c r="E403" s="1180"/>
      <c r="F403" s="1180"/>
      <c r="G403" s="1180"/>
      <c r="H403" s="1180"/>
      <c r="I403" s="1180"/>
      <c r="J403" s="1180"/>
      <c r="K403" s="1180"/>
      <c r="L403" s="1180"/>
      <c r="M403" s="1180"/>
      <c r="N403" s="1180"/>
      <c r="O403" s="1180"/>
      <c r="P403" s="1180"/>
      <c r="Q403" s="1180"/>
      <c r="R403" s="1180"/>
    </row>
    <row r="404" spans="1:18">
      <c r="A404" s="1180"/>
      <c r="B404" s="1180"/>
      <c r="C404" s="1180"/>
      <c r="D404" s="1180"/>
      <c r="E404" s="1180"/>
      <c r="F404" s="1180"/>
      <c r="G404" s="1180"/>
      <c r="H404" s="1180"/>
      <c r="I404" s="1180"/>
      <c r="J404" s="1180"/>
      <c r="K404" s="1180"/>
      <c r="L404" s="1180"/>
      <c r="M404" s="1180"/>
      <c r="N404" s="1180"/>
      <c r="O404" s="1180"/>
      <c r="P404" s="1180"/>
      <c r="Q404" s="1180"/>
      <c r="R404" s="1180"/>
    </row>
    <row r="405" spans="1:18">
      <c r="A405" s="1180"/>
      <c r="B405" s="1180"/>
      <c r="C405" s="1180"/>
      <c r="D405" s="1180"/>
      <c r="E405" s="1180"/>
      <c r="F405" s="1180"/>
      <c r="G405" s="1180"/>
      <c r="H405" s="1180"/>
      <c r="I405" s="1180"/>
      <c r="J405" s="1180"/>
      <c r="K405" s="1180"/>
      <c r="L405" s="1180"/>
      <c r="M405" s="1180"/>
      <c r="N405" s="1180"/>
      <c r="O405" s="1180"/>
      <c r="P405" s="1180"/>
      <c r="Q405" s="1180"/>
      <c r="R405" s="1180"/>
    </row>
    <row r="406" spans="1:18">
      <c r="A406" s="1180"/>
      <c r="B406" s="1180"/>
      <c r="C406" s="1180"/>
      <c r="D406" s="1180"/>
      <c r="E406" s="1180"/>
      <c r="F406" s="1180"/>
      <c r="G406" s="1180"/>
      <c r="H406" s="1180"/>
      <c r="I406" s="1180"/>
      <c r="J406" s="1180"/>
      <c r="K406" s="1180"/>
      <c r="L406" s="1180"/>
      <c r="M406" s="1180"/>
      <c r="N406" s="1180"/>
      <c r="O406" s="1180"/>
      <c r="P406" s="1180"/>
      <c r="Q406" s="1180"/>
      <c r="R406" s="1180"/>
    </row>
    <row r="407" spans="1:18">
      <c r="A407" s="1180"/>
      <c r="B407" s="1180"/>
      <c r="C407" s="1180"/>
      <c r="D407" s="1180"/>
      <c r="E407" s="1180"/>
      <c r="F407" s="1180"/>
      <c r="G407" s="1180"/>
      <c r="H407" s="1180"/>
      <c r="I407" s="1180"/>
      <c r="J407" s="1180"/>
      <c r="K407" s="1180"/>
      <c r="L407" s="1180"/>
      <c r="M407" s="1180"/>
      <c r="N407" s="1180"/>
      <c r="O407" s="1180"/>
      <c r="P407" s="1180"/>
      <c r="Q407" s="1180"/>
      <c r="R407" s="1180"/>
    </row>
    <row r="408" spans="1:18">
      <c r="A408" s="1180"/>
      <c r="B408" s="1180"/>
      <c r="C408" s="1180"/>
      <c r="D408" s="1180"/>
      <c r="E408" s="1180"/>
      <c r="F408" s="1180"/>
      <c r="G408" s="1180"/>
      <c r="H408" s="1180"/>
      <c r="I408" s="1180"/>
      <c r="J408" s="1180"/>
      <c r="K408" s="1180"/>
      <c r="L408" s="1180"/>
      <c r="M408" s="1180"/>
      <c r="N408" s="1180"/>
      <c r="O408" s="1180"/>
      <c r="P408" s="1180"/>
      <c r="Q408" s="1180"/>
      <c r="R408" s="1180"/>
    </row>
    <row r="409" spans="1:18">
      <c r="A409" s="1180"/>
      <c r="B409" s="1180"/>
      <c r="C409" s="1180"/>
      <c r="D409" s="1180"/>
      <c r="E409" s="1180"/>
      <c r="F409" s="1180"/>
      <c r="G409" s="1180"/>
      <c r="H409" s="1180"/>
      <c r="I409" s="1180"/>
      <c r="J409" s="1180"/>
      <c r="K409" s="1180"/>
      <c r="L409" s="1180"/>
      <c r="M409" s="1180"/>
      <c r="N409" s="1180"/>
      <c r="O409" s="1180"/>
      <c r="P409" s="1180"/>
      <c r="Q409" s="1180"/>
      <c r="R409" s="1180"/>
    </row>
    <row r="410" spans="1:18">
      <c r="A410" s="1180"/>
      <c r="B410" s="1180"/>
      <c r="C410" s="1180"/>
      <c r="D410" s="1180"/>
      <c r="E410" s="1180"/>
      <c r="F410" s="1180"/>
      <c r="G410" s="1180"/>
      <c r="H410" s="1180"/>
      <c r="I410" s="1180"/>
      <c r="J410" s="1180"/>
      <c r="K410" s="1180"/>
      <c r="L410" s="1180"/>
      <c r="M410" s="1180"/>
      <c r="N410" s="1180"/>
      <c r="O410" s="1180"/>
      <c r="P410" s="1180"/>
      <c r="Q410" s="1180"/>
      <c r="R410" s="1180"/>
    </row>
    <row r="411" spans="1:18">
      <c r="A411" s="1180"/>
      <c r="B411" s="1180"/>
      <c r="C411" s="1180"/>
      <c r="D411" s="1180"/>
      <c r="E411" s="1180"/>
      <c r="F411" s="1180"/>
      <c r="G411" s="1180"/>
      <c r="H411" s="1180"/>
      <c r="I411" s="1180"/>
      <c r="J411" s="1180"/>
      <c r="K411" s="1180"/>
      <c r="L411" s="1180"/>
      <c r="M411" s="1180"/>
      <c r="N411" s="1180"/>
      <c r="O411" s="1180"/>
      <c r="P411" s="1180"/>
      <c r="Q411" s="1180"/>
      <c r="R411" s="1180"/>
    </row>
    <row r="412" spans="1:18">
      <c r="A412" s="1180"/>
      <c r="B412" s="1180"/>
      <c r="C412" s="1180"/>
      <c r="D412" s="1180"/>
      <c r="E412" s="1180"/>
      <c r="F412" s="1180"/>
      <c r="G412" s="1180"/>
      <c r="H412" s="1180"/>
      <c r="I412" s="1180"/>
      <c r="J412" s="1180"/>
      <c r="K412" s="1180"/>
      <c r="L412" s="1180"/>
      <c r="M412" s="1180"/>
      <c r="N412" s="1180"/>
      <c r="O412" s="1180"/>
      <c r="P412" s="1180"/>
      <c r="Q412" s="1180"/>
      <c r="R412" s="1180"/>
    </row>
    <row r="413" spans="1:18">
      <c r="A413" s="1180"/>
      <c r="B413" s="1180"/>
      <c r="C413" s="1180"/>
      <c r="D413" s="1180"/>
      <c r="E413" s="1180"/>
      <c r="F413" s="1180"/>
      <c r="G413" s="1180"/>
      <c r="H413" s="1180"/>
      <c r="I413" s="1180"/>
      <c r="J413" s="1180"/>
      <c r="K413" s="1180"/>
      <c r="L413" s="1180"/>
      <c r="M413" s="1180"/>
      <c r="N413" s="1180"/>
      <c r="O413" s="1180"/>
      <c r="P413" s="1180"/>
      <c r="Q413" s="1180"/>
      <c r="R413" s="1180"/>
    </row>
    <row r="414" spans="1:18">
      <c r="A414" s="1180"/>
      <c r="B414" s="1180"/>
      <c r="C414" s="1180"/>
      <c r="D414" s="1180"/>
      <c r="E414" s="1180"/>
      <c r="F414" s="1180"/>
      <c r="G414" s="1180"/>
      <c r="H414" s="1180"/>
      <c r="I414" s="1180"/>
      <c r="J414" s="1180"/>
      <c r="K414" s="1180"/>
      <c r="L414" s="1180"/>
      <c r="M414" s="1180"/>
      <c r="N414" s="1180"/>
      <c r="O414" s="1180"/>
      <c r="P414" s="1180"/>
      <c r="Q414" s="1180"/>
      <c r="R414" s="1180"/>
    </row>
    <row r="415" spans="1:18">
      <c r="A415" s="1180"/>
      <c r="B415" s="1180"/>
      <c r="C415" s="1180"/>
      <c r="D415" s="1180"/>
      <c r="E415" s="1180"/>
      <c r="F415" s="1180"/>
      <c r="G415" s="1180"/>
      <c r="H415" s="1180"/>
      <c r="I415" s="1180"/>
      <c r="J415" s="1180"/>
      <c r="K415" s="1180"/>
      <c r="L415" s="1180"/>
      <c r="M415" s="1180"/>
      <c r="N415" s="1180"/>
      <c r="O415" s="1180"/>
      <c r="P415" s="1180"/>
      <c r="Q415" s="1180"/>
      <c r="R415" s="1180"/>
    </row>
    <row r="416" spans="1:18">
      <c r="A416" s="1180"/>
      <c r="B416" s="1180"/>
      <c r="C416" s="1180"/>
      <c r="D416" s="1180"/>
      <c r="E416" s="1180"/>
      <c r="F416" s="1180"/>
      <c r="G416" s="1180"/>
      <c r="H416" s="1180"/>
      <c r="I416" s="1180"/>
      <c r="J416" s="1180"/>
      <c r="K416" s="1180"/>
      <c r="L416" s="1180"/>
      <c r="M416" s="1180"/>
      <c r="N416" s="1180"/>
      <c r="O416" s="1180"/>
      <c r="P416" s="1180"/>
      <c r="Q416" s="1180"/>
      <c r="R416" s="1180"/>
    </row>
    <row r="417" spans="1:18">
      <c r="A417" s="1180"/>
      <c r="B417" s="1180"/>
      <c r="C417" s="1180"/>
      <c r="D417" s="1180"/>
      <c r="E417" s="1180"/>
      <c r="F417" s="1180"/>
      <c r="G417" s="1180"/>
      <c r="H417" s="1180"/>
      <c r="I417" s="1180"/>
      <c r="J417" s="1180"/>
      <c r="K417" s="1180"/>
      <c r="L417" s="1180"/>
      <c r="M417" s="1180"/>
      <c r="N417" s="1180"/>
      <c r="O417" s="1180"/>
      <c r="P417" s="1180"/>
      <c r="Q417" s="1180"/>
      <c r="R417" s="1180"/>
    </row>
    <row r="418" spans="1:18">
      <c r="A418" s="1180"/>
      <c r="B418" s="1180"/>
      <c r="C418" s="1180"/>
      <c r="D418" s="1180"/>
      <c r="E418" s="1180"/>
      <c r="F418" s="1180"/>
      <c r="G418" s="1180"/>
      <c r="H418" s="1180"/>
      <c r="I418" s="1180"/>
      <c r="J418" s="1180"/>
      <c r="K418" s="1180"/>
      <c r="L418" s="1180"/>
      <c r="M418" s="1180"/>
      <c r="N418" s="1180"/>
      <c r="O418" s="1180"/>
      <c r="P418" s="1180"/>
      <c r="Q418" s="1180"/>
      <c r="R418" s="1180"/>
    </row>
    <row r="419" spans="1:18">
      <c r="A419" s="1180"/>
      <c r="B419" s="1180"/>
      <c r="C419" s="1180"/>
      <c r="D419" s="1180"/>
      <c r="E419" s="1180"/>
      <c r="F419" s="1180"/>
      <c r="G419" s="1180"/>
      <c r="H419" s="1180"/>
      <c r="I419" s="1180"/>
      <c r="J419" s="1180"/>
      <c r="K419" s="1180"/>
      <c r="L419" s="1180"/>
      <c r="M419" s="1180"/>
      <c r="N419" s="1180"/>
      <c r="O419" s="1180"/>
      <c r="P419" s="1180"/>
      <c r="Q419" s="1180"/>
      <c r="R419" s="1180"/>
    </row>
    <row r="420" spans="1:18">
      <c r="A420" s="1180"/>
      <c r="B420" s="1180"/>
      <c r="C420" s="1180"/>
      <c r="D420" s="1180"/>
      <c r="E420" s="1180"/>
      <c r="F420" s="1180"/>
      <c r="G420" s="1180"/>
      <c r="H420" s="1180"/>
      <c r="I420" s="1180"/>
      <c r="J420" s="1180"/>
      <c r="K420" s="1180"/>
      <c r="L420" s="1180"/>
      <c r="M420" s="1180"/>
      <c r="N420" s="1180"/>
      <c r="O420" s="1180"/>
      <c r="P420" s="1180"/>
      <c r="Q420" s="1180"/>
      <c r="R420" s="1180"/>
    </row>
    <row r="421" spans="1:18">
      <c r="A421" s="1180"/>
      <c r="B421" s="1180"/>
      <c r="C421" s="1180"/>
      <c r="D421" s="1180"/>
      <c r="E421" s="1180"/>
      <c r="F421" s="1180"/>
      <c r="G421" s="1180"/>
      <c r="H421" s="1180"/>
      <c r="I421" s="1180"/>
      <c r="J421" s="1180"/>
      <c r="K421" s="1180"/>
      <c r="L421" s="1180"/>
      <c r="M421" s="1180"/>
      <c r="N421" s="1180"/>
      <c r="O421" s="1180"/>
      <c r="P421" s="1180"/>
      <c r="Q421" s="1180"/>
      <c r="R421" s="1180"/>
    </row>
    <row r="422" spans="1:18">
      <c r="A422" s="1180"/>
      <c r="B422" s="1180"/>
      <c r="C422" s="1180"/>
      <c r="D422" s="1180"/>
      <c r="E422" s="1180"/>
      <c r="F422" s="1180"/>
      <c r="G422" s="1180"/>
      <c r="H422" s="1180"/>
      <c r="I422" s="1180"/>
      <c r="J422" s="1180"/>
      <c r="K422" s="1180"/>
      <c r="L422" s="1180"/>
      <c r="M422" s="1180"/>
      <c r="N422" s="1180"/>
      <c r="O422" s="1180"/>
      <c r="P422" s="1180"/>
      <c r="Q422" s="1180"/>
      <c r="R422" s="1180"/>
    </row>
    <row r="423" spans="1:18">
      <c r="A423" s="1180"/>
      <c r="B423" s="1180"/>
      <c r="C423" s="1180"/>
      <c r="D423" s="1180"/>
      <c r="E423" s="1180"/>
      <c r="F423" s="1180"/>
      <c r="G423" s="1180"/>
      <c r="H423" s="1180"/>
      <c r="I423" s="1180"/>
      <c r="J423" s="1180"/>
      <c r="K423" s="1180"/>
      <c r="L423" s="1180"/>
      <c r="M423" s="1180"/>
      <c r="N423" s="1180"/>
      <c r="O423" s="1180"/>
      <c r="P423" s="1180"/>
      <c r="Q423" s="1180"/>
      <c r="R423" s="1180"/>
    </row>
    <row r="424" spans="1:18">
      <c r="A424" s="1180"/>
      <c r="B424" s="1180"/>
      <c r="C424" s="1180"/>
      <c r="D424" s="1180"/>
      <c r="E424" s="1180"/>
      <c r="F424" s="1180"/>
      <c r="G424" s="1180"/>
      <c r="H424" s="1180"/>
      <c r="I424" s="1180"/>
      <c r="J424" s="1180"/>
      <c r="K424" s="1180"/>
      <c r="L424" s="1180"/>
      <c r="M424" s="1180"/>
      <c r="N424" s="1180"/>
      <c r="O424" s="1180"/>
      <c r="P424" s="1180"/>
      <c r="Q424" s="1180"/>
      <c r="R424" s="1180"/>
    </row>
    <row r="425" spans="1:18">
      <c r="A425" s="1180"/>
      <c r="B425" s="1180"/>
      <c r="C425" s="1180"/>
      <c r="D425" s="1180"/>
      <c r="E425" s="1180"/>
      <c r="F425" s="1180"/>
      <c r="G425" s="1180"/>
      <c r="H425" s="1180"/>
      <c r="I425" s="1180"/>
      <c r="J425" s="1180"/>
      <c r="K425" s="1180"/>
      <c r="L425" s="1180"/>
      <c r="M425" s="1180"/>
      <c r="N425" s="1180"/>
      <c r="O425" s="1180"/>
      <c r="P425" s="1180"/>
      <c r="Q425" s="1180"/>
      <c r="R425" s="1180"/>
    </row>
    <row r="426" spans="1:18">
      <c r="A426" s="1180"/>
      <c r="B426" s="1180"/>
      <c r="C426" s="1180"/>
      <c r="D426" s="1180"/>
      <c r="E426" s="1180"/>
      <c r="F426" s="1180"/>
      <c r="G426" s="1180"/>
      <c r="H426" s="1180"/>
      <c r="I426" s="1180"/>
      <c r="J426" s="1180"/>
      <c r="K426" s="1180"/>
      <c r="L426" s="1180"/>
      <c r="M426" s="1180"/>
      <c r="N426" s="1180"/>
      <c r="O426" s="1180"/>
      <c r="P426" s="1180"/>
      <c r="Q426" s="1180"/>
      <c r="R426" s="1180"/>
    </row>
    <row r="427" spans="1:18">
      <c r="A427" s="1180"/>
      <c r="B427" s="1180"/>
      <c r="C427" s="1180"/>
      <c r="D427" s="1180"/>
      <c r="E427" s="1180"/>
      <c r="F427" s="1180"/>
      <c r="G427" s="1180"/>
      <c r="H427" s="1180"/>
      <c r="I427" s="1180"/>
      <c r="J427" s="1180"/>
      <c r="K427" s="1180"/>
      <c r="L427" s="1180"/>
      <c r="M427" s="1180"/>
      <c r="N427" s="1180"/>
      <c r="O427" s="1180"/>
      <c r="P427" s="1180"/>
      <c r="Q427" s="1180"/>
      <c r="R427" s="1180"/>
    </row>
    <row r="428" spans="1:18">
      <c r="A428" s="1180"/>
      <c r="B428" s="1180"/>
      <c r="C428" s="1180"/>
      <c r="D428" s="1180"/>
      <c r="E428" s="1180"/>
      <c r="F428" s="1180"/>
      <c r="G428" s="1180"/>
      <c r="H428" s="1180"/>
      <c r="I428" s="1180"/>
      <c r="J428" s="1180"/>
      <c r="K428" s="1180"/>
      <c r="L428" s="1180"/>
      <c r="M428" s="1180"/>
      <c r="N428" s="1180"/>
      <c r="O428" s="1180"/>
      <c r="P428" s="1180"/>
      <c r="Q428" s="1180"/>
      <c r="R428" s="1180"/>
    </row>
    <row r="429" spans="1:18">
      <c r="A429" s="1180"/>
      <c r="B429" s="1180"/>
      <c r="C429" s="1180"/>
      <c r="D429" s="1180"/>
      <c r="E429" s="1180"/>
      <c r="F429" s="1180"/>
      <c r="G429" s="1180"/>
      <c r="H429" s="1180"/>
      <c r="I429" s="1180"/>
      <c r="J429" s="1180"/>
      <c r="K429" s="1180"/>
      <c r="L429" s="1180"/>
      <c r="M429" s="1180"/>
      <c r="N429" s="1180"/>
      <c r="O429" s="1180"/>
      <c r="P429" s="1180"/>
      <c r="Q429" s="1180"/>
      <c r="R429" s="1180"/>
    </row>
    <row r="430" spans="1:18">
      <c r="A430" s="1180"/>
      <c r="B430" s="1180"/>
      <c r="C430" s="1180"/>
      <c r="D430" s="1180"/>
      <c r="E430" s="1180"/>
      <c r="F430" s="1180"/>
      <c r="G430" s="1180"/>
      <c r="H430" s="1180"/>
      <c r="I430" s="1180"/>
      <c r="J430" s="1180"/>
      <c r="K430" s="1180"/>
      <c r="L430" s="1180"/>
      <c r="M430" s="1180"/>
      <c r="N430" s="1180"/>
      <c r="O430" s="1180"/>
      <c r="P430" s="1180"/>
      <c r="Q430" s="1180"/>
      <c r="R430" s="1180"/>
    </row>
    <row r="431" spans="1:18">
      <c r="A431" s="1180"/>
      <c r="B431" s="1180"/>
      <c r="C431" s="1180"/>
      <c r="D431" s="1180"/>
      <c r="E431" s="1180"/>
      <c r="F431" s="1180"/>
      <c r="G431" s="1180"/>
      <c r="H431" s="1180"/>
      <c r="I431" s="1180"/>
      <c r="J431" s="1180"/>
      <c r="K431" s="1180"/>
      <c r="L431" s="1180"/>
      <c r="M431" s="1180"/>
      <c r="N431" s="1180"/>
      <c r="O431" s="1180"/>
      <c r="P431" s="1180"/>
      <c r="Q431" s="1180"/>
      <c r="R431" s="1180"/>
    </row>
    <row r="432" spans="1:18">
      <c r="A432" s="1180"/>
      <c r="B432" s="1180"/>
      <c r="C432" s="1180"/>
      <c r="D432" s="1180"/>
      <c r="E432" s="1180"/>
      <c r="F432" s="1180"/>
      <c r="G432" s="1180"/>
      <c r="H432" s="1180"/>
      <c r="I432" s="1180"/>
      <c r="J432" s="1180"/>
      <c r="K432" s="1180"/>
      <c r="L432" s="1180"/>
      <c r="M432" s="1180"/>
      <c r="N432" s="1180"/>
      <c r="O432" s="1180"/>
      <c r="P432" s="1180"/>
      <c r="Q432" s="1180"/>
      <c r="R432" s="1180"/>
    </row>
    <row r="433" spans="1:18">
      <c r="A433" s="1180"/>
      <c r="B433" s="1180"/>
      <c r="C433" s="1180"/>
      <c r="D433" s="1180"/>
      <c r="E433" s="1180"/>
      <c r="F433" s="1180"/>
      <c r="G433" s="1180"/>
      <c r="H433" s="1180"/>
      <c r="I433" s="1180"/>
      <c r="J433" s="1180"/>
      <c r="K433" s="1180"/>
      <c r="L433" s="1180"/>
      <c r="M433" s="1180"/>
      <c r="N433" s="1180"/>
      <c r="O433" s="1180"/>
      <c r="P433" s="1180"/>
      <c r="Q433" s="1180"/>
      <c r="R433" s="1180"/>
    </row>
    <row r="434" spans="1:18">
      <c r="A434" s="1180"/>
      <c r="B434" s="1180"/>
      <c r="C434" s="1180"/>
      <c r="D434" s="1180"/>
      <c r="E434" s="1180"/>
      <c r="F434" s="1180"/>
      <c r="G434" s="1180"/>
      <c r="H434" s="1180"/>
      <c r="I434" s="1180"/>
      <c r="J434" s="1180"/>
      <c r="K434" s="1180"/>
      <c r="L434" s="1180"/>
      <c r="M434" s="1180"/>
      <c r="N434" s="1180"/>
      <c r="O434" s="1180"/>
      <c r="P434" s="1180"/>
      <c r="Q434" s="1180"/>
      <c r="R434" s="1180"/>
    </row>
    <row r="435" spans="1:18">
      <c r="A435" s="1180"/>
      <c r="B435" s="1180"/>
      <c r="C435" s="1180"/>
      <c r="D435" s="1180"/>
      <c r="E435" s="1180"/>
      <c r="F435" s="1180"/>
      <c r="G435" s="1180"/>
      <c r="H435" s="1180"/>
      <c r="I435" s="1180"/>
      <c r="J435" s="1180"/>
      <c r="K435" s="1180"/>
      <c r="L435" s="1180"/>
      <c r="M435" s="1180"/>
      <c r="N435" s="1180"/>
      <c r="O435" s="1180"/>
      <c r="P435" s="1180"/>
      <c r="Q435" s="1180"/>
      <c r="R435" s="1180"/>
    </row>
    <row r="436" spans="1:18">
      <c r="A436" s="1180"/>
      <c r="B436" s="1180"/>
      <c r="C436" s="1180"/>
      <c r="D436" s="1180"/>
      <c r="E436" s="1180"/>
      <c r="F436" s="1180"/>
      <c r="G436" s="1180"/>
      <c r="H436" s="1180"/>
      <c r="I436" s="1180"/>
      <c r="J436" s="1180"/>
      <c r="K436" s="1180"/>
      <c r="L436" s="1180"/>
      <c r="M436" s="1180"/>
      <c r="N436" s="1180"/>
      <c r="O436" s="1180"/>
      <c r="P436" s="1180"/>
      <c r="Q436" s="1180"/>
      <c r="R436" s="1180"/>
    </row>
    <row r="437" spans="1:18">
      <c r="A437" s="1180"/>
      <c r="B437" s="1180"/>
      <c r="C437" s="1180"/>
      <c r="D437" s="1180"/>
      <c r="E437" s="1180"/>
      <c r="F437" s="1180"/>
      <c r="G437" s="1180"/>
      <c r="H437" s="1180"/>
      <c r="I437" s="1180"/>
      <c r="J437" s="1180"/>
      <c r="K437" s="1180"/>
      <c r="L437" s="1180"/>
      <c r="M437" s="1180"/>
      <c r="N437" s="1180"/>
      <c r="O437" s="1180"/>
      <c r="P437" s="1180"/>
      <c r="Q437" s="1180"/>
      <c r="R437" s="1180"/>
    </row>
    <row r="438" spans="1:18">
      <c r="A438" s="1180"/>
      <c r="B438" s="1180"/>
      <c r="C438" s="1180"/>
      <c r="D438" s="1180"/>
      <c r="E438" s="1180"/>
      <c r="F438" s="1180"/>
      <c r="G438" s="1180"/>
      <c r="H438" s="1180"/>
      <c r="I438" s="1180"/>
      <c r="J438" s="1180"/>
      <c r="K438" s="1180"/>
      <c r="L438" s="1180"/>
      <c r="M438" s="1180"/>
      <c r="N438" s="1180"/>
      <c r="O438" s="1180"/>
      <c r="P438" s="1180"/>
      <c r="Q438" s="1180"/>
      <c r="R438" s="1180"/>
    </row>
    <row r="439" spans="1:18">
      <c r="A439" s="1180"/>
      <c r="B439" s="1180"/>
      <c r="C439" s="1180"/>
      <c r="D439" s="1180"/>
      <c r="E439" s="1180"/>
      <c r="F439" s="1180"/>
      <c r="G439" s="1180"/>
      <c r="H439" s="1180"/>
      <c r="I439" s="1180"/>
      <c r="J439" s="1180"/>
      <c r="K439" s="1180"/>
      <c r="L439" s="1180"/>
      <c r="M439" s="1180"/>
      <c r="N439" s="1180"/>
      <c r="O439" s="1180"/>
      <c r="P439" s="1180"/>
      <c r="Q439" s="1180"/>
      <c r="R439" s="1180"/>
    </row>
    <row r="440" spans="1:18">
      <c r="A440" s="1180"/>
      <c r="B440" s="1180"/>
      <c r="C440" s="1180"/>
      <c r="D440" s="1180"/>
      <c r="E440" s="1180"/>
      <c r="F440" s="1180"/>
      <c r="G440" s="1180"/>
      <c r="H440" s="1180"/>
      <c r="I440" s="1180"/>
      <c r="J440" s="1180"/>
      <c r="K440" s="1180"/>
      <c r="L440" s="1180"/>
      <c r="M440" s="1180"/>
      <c r="N440" s="1180"/>
      <c r="O440" s="1180"/>
      <c r="P440" s="1180"/>
      <c r="Q440" s="1180"/>
      <c r="R440" s="1180"/>
    </row>
    <row r="441" spans="1:18">
      <c r="A441" s="1180"/>
      <c r="B441" s="1180"/>
      <c r="C441" s="1180"/>
      <c r="D441" s="1180"/>
      <c r="E441" s="1180"/>
      <c r="F441" s="1180"/>
      <c r="G441" s="1180"/>
      <c r="H441" s="1180"/>
      <c r="I441" s="1180"/>
      <c r="J441" s="1180"/>
      <c r="K441" s="1180"/>
      <c r="L441" s="1180"/>
      <c r="M441" s="1180"/>
      <c r="N441" s="1180"/>
      <c r="O441" s="1180"/>
      <c r="P441" s="1180"/>
      <c r="Q441" s="1180"/>
      <c r="R441" s="1180"/>
    </row>
    <row r="442" spans="1:18">
      <c r="A442" s="1180"/>
      <c r="B442" s="1180"/>
      <c r="C442" s="1180"/>
      <c r="D442" s="1180"/>
      <c r="E442" s="1180"/>
      <c r="F442" s="1180"/>
      <c r="G442" s="1180"/>
      <c r="H442" s="1180"/>
      <c r="I442" s="1180"/>
      <c r="J442" s="1180"/>
      <c r="K442" s="1180"/>
      <c r="L442" s="1180"/>
      <c r="M442" s="1180"/>
      <c r="N442" s="1180"/>
      <c r="O442" s="1180"/>
      <c r="P442" s="1180"/>
      <c r="Q442" s="1180"/>
      <c r="R442" s="1180"/>
    </row>
    <row r="443" spans="1:18">
      <c r="A443" s="1180"/>
      <c r="B443" s="1180"/>
      <c r="C443" s="1180"/>
      <c r="D443" s="1180"/>
      <c r="E443" s="1180"/>
      <c r="F443" s="1180"/>
      <c r="G443" s="1180"/>
      <c r="H443" s="1180"/>
      <c r="I443" s="1180"/>
      <c r="J443" s="1180"/>
      <c r="K443" s="1180"/>
      <c r="L443" s="1180"/>
      <c r="M443" s="1180"/>
      <c r="N443" s="1180"/>
      <c r="O443" s="1180"/>
      <c r="P443" s="1180"/>
      <c r="Q443" s="1180"/>
      <c r="R443" s="1180"/>
    </row>
    <row r="444" spans="1:18">
      <c r="A444" s="1180"/>
      <c r="B444" s="1180"/>
      <c r="C444" s="1180"/>
      <c r="D444" s="1180"/>
      <c r="E444" s="1180"/>
      <c r="F444" s="1180"/>
      <c r="G444" s="1180"/>
      <c r="H444" s="1180"/>
      <c r="I444" s="1180"/>
      <c r="J444" s="1180"/>
      <c r="K444" s="1180"/>
      <c r="L444" s="1180"/>
      <c r="M444" s="1180"/>
      <c r="N444" s="1180"/>
      <c r="O444" s="1180"/>
      <c r="P444" s="1180"/>
      <c r="Q444" s="1180"/>
      <c r="R444" s="1180"/>
    </row>
    <row r="445" spans="1:18">
      <c r="A445" s="1180"/>
      <c r="B445" s="1180"/>
      <c r="C445" s="1180"/>
      <c r="D445" s="1180"/>
      <c r="E445" s="1180"/>
      <c r="F445" s="1180"/>
      <c r="G445" s="1180"/>
      <c r="H445" s="1180"/>
      <c r="I445" s="1180"/>
      <c r="J445" s="1180"/>
      <c r="K445" s="1180"/>
      <c r="L445" s="1180"/>
      <c r="M445" s="1180"/>
      <c r="N445" s="1180"/>
      <c r="O445" s="1180"/>
      <c r="P445" s="1180"/>
      <c r="Q445" s="1180"/>
      <c r="R445" s="1180"/>
    </row>
    <row r="446" spans="1:18">
      <c r="A446" s="1180"/>
      <c r="B446" s="1180"/>
      <c r="C446" s="1180"/>
      <c r="D446" s="1180"/>
      <c r="E446" s="1180"/>
      <c r="F446" s="1180"/>
      <c r="G446" s="1180"/>
      <c r="H446" s="1180"/>
      <c r="I446" s="1180"/>
      <c r="J446" s="1180"/>
      <c r="K446" s="1180"/>
      <c r="L446" s="1180"/>
      <c r="M446" s="1180"/>
      <c r="N446" s="1180"/>
      <c r="O446" s="1180"/>
      <c r="P446" s="1180"/>
      <c r="Q446" s="1180"/>
      <c r="R446" s="1180"/>
    </row>
    <row r="447" spans="1:18">
      <c r="A447" s="1180"/>
      <c r="B447" s="1180"/>
      <c r="C447" s="1180"/>
      <c r="D447" s="1180"/>
      <c r="E447" s="1180"/>
      <c r="F447" s="1180"/>
      <c r="G447" s="1180"/>
      <c r="H447" s="1180"/>
      <c r="I447" s="1180"/>
      <c r="J447" s="1180"/>
      <c r="K447" s="1180"/>
      <c r="L447" s="1180"/>
      <c r="M447" s="1180"/>
      <c r="N447" s="1180"/>
      <c r="O447" s="1180"/>
      <c r="P447" s="1180"/>
      <c r="Q447" s="1180"/>
      <c r="R447" s="1180"/>
    </row>
    <row r="448" spans="1:18">
      <c r="A448" s="1180"/>
      <c r="B448" s="1180"/>
      <c r="C448" s="1180"/>
      <c r="D448" s="1180"/>
      <c r="E448" s="1180"/>
      <c r="F448" s="1180"/>
      <c r="G448" s="1180"/>
      <c r="H448" s="1180"/>
      <c r="I448" s="1180"/>
      <c r="J448" s="1180"/>
      <c r="K448" s="1180"/>
      <c r="L448" s="1180"/>
      <c r="M448" s="1180"/>
      <c r="N448" s="1180"/>
      <c r="O448" s="1180"/>
      <c r="P448" s="1180"/>
      <c r="Q448" s="1180"/>
      <c r="R448" s="1180"/>
    </row>
    <row r="449" spans="1:18">
      <c r="A449" s="1180"/>
      <c r="B449" s="1180"/>
      <c r="C449" s="1180"/>
      <c r="D449" s="1180"/>
      <c r="E449" s="1180"/>
      <c r="F449" s="1180"/>
      <c r="G449" s="1180"/>
      <c r="H449" s="1180"/>
      <c r="I449" s="1180"/>
      <c r="J449" s="1180"/>
      <c r="K449" s="1180"/>
      <c r="L449" s="1180"/>
      <c r="M449" s="1180"/>
      <c r="N449" s="1180"/>
      <c r="O449" s="1180"/>
      <c r="P449" s="1180"/>
      <c r="Q449" s="1180"/>
      <c r="R449" s="1180"/>
    </row>
    <row r="450" spans="1:18">
      <c r="A450" s="1180"/>
      <c r="B450" s="1180"/>
      <c r="C450" s="1180"/>
      <c r="D450" s="1180"/>
      <c r="E450" s="1180"/>
      <c r="F450" s="1180"/>
      <c r="G450" s="1180"/>
      <c r="H450" s="1180"/>
      <c r="I450" s="1180"/>
      <c r="J450" s="1180"/>
      <c r="K450" s="1180"/>
      <c r="L450" s="1180"/>
      <c r="M450" s="1180"/>
      <c r="N450" s="1180"/>
      <c r="O450" s="1180"/>
      <c r="P450" s="1180"/>
      <c r="Q450" s="1180"/>
      <c r="R450" s="1180"/>
    </row>
    <row r="451" spans="1:18">
      <c r="A451" s="1180"/>
      <c r="B451" s="1180"/>
      <c r="C451" s="1180"/>
      <c r="D451" s="1180"/>
      <c r="E451" s="1180"/>
      <c r="F451" s="1180"/>
      <c r="G451" s="1180"/>
      <c r="H451" s="1180"/>
      <c r="I451" s="1180"/>
      <c r="J451" s="1180"/>
      <c r="K451" s="1180"/>
      <c r="L451" s="1180"/>
      <c r="M451" s="1180"/>
      <c r="N451" s="1180"/>
      <c r="O451" s="1180"/>
      <c r="P451" s="1180"/>
      <c r="Q451" s="1180"/>
      <c r="R451" s="1180"/>
    </row>
    <row r="452" spans="1:18">
      <c r="A452" s="1180"/>
      <c r="B452" s="1180"/>
      <c r="C452" s="1180"/>
      <c r="D452" s="1180"/>
      <c r="E452" s="1180"/>
      <c r="F452" s="1180"/>
      <c r="G452" s="1180"/>
      <c r="H452" s="1180"/>
      <c r="I452" s="1180"/>
      <c r="J452" s="1180"/>
      <c r="K452" s="1180"/>
      <c r="L452" s="1180"/>
      <c r="M452" s="1180"/>
      <c r="N452" s="1180"/>
      <c r="O452" s="1180"/>
      <c r="P452" s="1180"/>
      <c r="Q452" s="1180"/>
      <c r="R452" s="1180"/>
    </row>
    <row r="453" spans="1:18">
      <c r="A453" s="1180"/>
      <c r="B453" s="1180"/>
      <c r="C453" s="1180"/>
      <c r="D453" s="1180"/>
      <c r="E453" s="1180"/>
      <c r="F453" s="1180"/>
      <c r="G453" s="1180"/>
      <c r="H453" s="1180"/>
      <c r="I453" s="1180"/>
      <c r="J453" s="1180"/>
      <c r="K453" s="1180"/>
      <c r="L453" s="1180"/>
      <c r="M453" s="1180"/>
      <c r="N453" s="1180"/>
      <c r="O453" s="1180"/>
      <c r="P453" s="1180"/>
      <c r="Q453" s="1180"/>
      <c r="R453" s="1180"/>
    </row>
    <row r="454" spans="1:18">
      <c r="A454" s="1180"/>
      <c r="B454" s="1180"/>
      <c r="C454" s="1180"/>
      <c r="D454" s="1180"/>
      <c r="E454" s="1180"/>
      <c r="F454" s="1180"/>
      <c r="G454" s="1180"/>
      <c r="H454" s="1180"/>
      <c r="I454" s="1180"/>
      <c r="J454" s="1180"/>
      <c r="K454" s="1180"/>
      <c r="L454" s="1180"/>
      <c r="M454" s="1180"/>
      <c r="N454" s="1180"/>
      <c r="O454" s="1180"/>
      <c r="P454" s="1180"/>
      <c r="Q454" s="1180"/>
      <c r="R454" s="1180"/>
    </row>
    <row r="455" spans="1:18">
      <c r="A455" s="1180"/>
      <c r="B455" s="1180"/>
      <c r="C455" s="1180"/>
      <c r="D455" s="1180"/>
      <c r="E455" s="1180"/>
      <c r="F455" s="1180"/>
      <c r="G455" s="1180"/>
      <c r="H455" s="1180"/>
      <c r="I455" s="1180"/>
      <c r="J455" s="1180"/>
      <c r="K455" s="1180"/>
      <c r="L455" s="1180"/>
      <c r="M455" s="1180"/>
      <c r="N455" s="1180"/>
      <c r="O455" s="1180"/>
      <c r="P455" s="1180"/>
      <c r="Q455" s="1180"/>
      <c r="R455" s="1180"/>
    </row>
    <row r="456" spans="1:18">
      <c r="A456" s="1180"/>
      <c r="B456" s="1180"/>
      <c r="C456" s="1180"/>
      <c r="D456" s="1180"/>
      <c r="E456" s="1180"/>
      <c r="F456" s="1180"/>
      <c r="G456" s="1180"/>
      <c r="H456" s="1180"/>
      <c r="I456" s="1180"/>
      <c r="J456" s="1180"/>
      <c r="K456" s="1180"/>
      <c r="L456" s="1180"/>
      <c r="M456" s="1180"/>
      <c r="N456" s="1180"/>
      <c r="O456" s="1180"/>
      <c r="P456" s="1180"/>
      <c r="Q456" s="1180"/>
      <c r="R456" s="1180"/>
    </row>
    <row r="457" spans="1:18">
      <c r="A457" s="1180"/>
      <c r="B457" s="1180"/>
      <c r="C457" s="1180"/>
      <c r="D457" s="1180"/>
      <c r="E457" s="1180"/>
      <c r="F457" s="1180"/>
      <c r="G457" s="1180"/>
      <c r="H457" s="1180"/>
      <c r="I457" s="1180"/>
      <c r="J457" s="1180"/>
      <c r="K457" s="1180"/>
      <c r="L457" s="1180"/>
      <c r="M457" s="1180"/>
      <c r="N457" s="1180"/>
      <c r="O457" s="1180"/>
      <c r="P457" s="1180"/>
      <c r="Q457" s="1180"/>
      <c r="R457" s="1180"/>
    </row>
    <row r="458" spans="1:18">
      <c r="A458" s="1180"/>
      <c r="B458" s="1180"/>
      <c r="C458" s="1180"/>
      <c r="D458" s="1180"/>
      <c r="E458" s="1180"/>
      <c r="F458" s="1180"/>
      <c r="G458" s="1180"/>
      <c r="H458" s="1180"/>
      <c r="I458" s="1180"/>
      <c r="J458" s="1180"/>
      <c r="K458" s="1180"/>
      <c r="L458" s="1180"/>
      <c r="M458" s="1180"/>
      <c r="N458" s="1180"/>
      <c r="O458" s="1180"/>
      <c r="P458" s="1180"/>
      <c r="Q458" s="1180"/>
      <c r="R458" s="1180"/>
    </row>
    <row r="459" spans="1:18">
      <c r="A459" s="1180"/>
      <c r="B459" s="1180"/>
      <c r="C459" s="1180"/>
      <c r="D459" s="1180"/>
      <c r="E459" s="1180"/>
      <c r="F459" s="1180"/>
      <c r="G459" s="1180"/>
      <c r="H459" s="1180"/>
      <c r="I459" s="1180"/>
      <c r="J459" s="1180"/>
      <c r="K459" s="1180"/>
      <c r="L459" s="1180"/>
      <c r="M459" s="1180"/>
      <c r="N459" s="1180"/>
      <c r="O459" s="1180"/>
      <c r="P459" s="1180"/>
      <c r="Q459" s="1180"/>
      <c r="R459" s="1180"/>
    </row>
    <row r="460" spans="1:18">
      <c r="A460" s="1180"/>
      <c r="B460" s="1180"/>
      <c r="C460" s="1180"/>
      <c r="D460" s="1180"/>
      <c r="E460" s="1180"/>
      <c r="F460" s="1180"/>
      <c r="G460" s="1180"/>
      <c r="H460" s="1180"/>
      <c r="I460" s="1180"/>
      <c r="J460" s="1180"/>
      <c r="K460" s="1180"/>
      <c r="L460" s="1180"/>
      <c r="M460" s="1180"/>
      <c r="N460" s="1180"/>
      <c r="O460" s="1180"/>
      <c r="P460" s="1180"/>
      <c r="Q460" s="1180"/>
      <c r="R460" s="1180"/>
    </row>
    <row r="461" spans="1:18">
      <c r="A461" s="1180"/>
      <c r="B461" s="1180"/>
      <c r="C461" s="1180"/>
      <c r="D461" s="1180"/>
      <c r="E461" s="1180"/>
      <c r="F461" s="1180"/>
      <c r="G461" s="1180"/>
      <c r="H461" s="1180"/>
      <c r="I461" s="1180"/>
      <c r="J461" s="1180"/>
      <c r="K461" s="1180"/>
      <c r="L461" s="1180"/>
      <c r="M461" s="1180"/>
      <c r="N461" s="1180"/>
      <c r="O461" s="1180"/>
      <c r="P461" s="1180"/>
      <c r="Q461" s="1180"/>
      <c r="R461" s="1180"/>
    </row>
    <row r="462" spans="1:18">
      <c r="A462" s="1180"/>
      <c r="B462" s="1180"/>
      <c r="C462" s="1180"/>
      <c r="D462" s="1180"/>
      <c r="E462" s="1180"/>
      <c r="F462" s="1180"/>
      <c r="G462" s="1180"/>
      <c r="H462" s="1180"/>
      <c r="I462" s="1180"/>
      <c r="J462" s="1180"/>
      <c r="K462" s="1180"/>
      <c r="L462" s="1180"/>
      <c r="M462" s="1180"/>
      <c r="N462" s="1180"/>
      <c r="O462" s="1180"/>
      <c r="P462" s="1180"/>
      <c r="Q462" s="1180"/>
      <c r="R462" s="1180"/>
    </row>
    <row r="463" spans="1:18">
      <c r="A463" s="1180"/>
      <c r="B463" s="1180"/>
      <c r="C463" s="1180"/>
      <c r="D463" s="1180"/>
      <c r="E463" s="1180"/>
      <c r="F463" s="1180"/>
      <c r="G463" s="1180"/>
      <c r="H463" s="1180"/>
      <c r="I463" s="1180"/>
      <c r="J463" s="1180"/>
      <c r="K463" s="1180"/>
      <c r="L463" s="1180"/>
      <c r="M463" s="1180"/>
      <c r="N463" s="1180"/>
      <c r="O463" s="1180"/>
      <c r="P463" s="1180"/>
      <c r="Q463" s="1180"/>
      <c r="R463" s="1180"/>
    </row>
    <row r="464" spans="1:18">
      <c r="A464" s="1180"/>
      <c r="B464" s="1180"/>
      <c r="C464" s="1180"/>
      <c r="D464" s="1180"/>
      <c r="E464" s="1180"/>
      <c r="F464" s="1180"/>
      <c r="G464" s="1180"/>
      <c r="H464" s="1180"/>
      <c r="I464" s="1180"/>
      <c r="J464" s="1180"/>
      <c r="K464" s="1180"/>
      <c r="L464" s="1180"/>
      <c r="M464" s="1180"/>
      <c r="N464" s="1180"/>
      <c r="O464" s="1180"/>
      <c r="P464" s="1180"/>
      <c r="Q464" s="1180"/>
      <c r="R464" s="1180"/>
    </row>
    <row r="465" spans="1:18">
      <c r="A465" s="1180"/>
      <c r="B465" s="1180"/>
      <c r="C465" s="1180"/>
      <c r="D465" s="1180"/>
      <c r="E465" s="1180"/>
      <c r="F465" s="1180"/>
      <c r="G465" s="1180"/>
      <c r="H465" s="1180"/>
      <c r="I465" s="1180"/>
      <c r="J465" s="1180"/>
      <c r="K465" s="1180"/>
      <c r="L465" s="1180"/>
      <c r="M465" s="1180"/>
      <c r="N465" s="1180"/>
      <c r="O465" s="1180"/>
      <c r="P465" s="1180"/>
      <c r="Q465" s="1180"/>
      <c r="R465" s="1180"/>
    </row>
    <row r="466" spans="1:18">
      <c r="A466" s="1180"/>
      <c r="B466" s="1180"/>
      <c r="C466" s="1180"/>
      <c r="D466" s="1180"/>
      <c r="E466" s="1180"/>
      <c r="F466" s="1180"/>
      <c r="G466" s="1180"/>
      <c r="H466" s="1180"/>
      <c r="I466" s="1180"/>
      <c r="J466" s="1180"/>
      <c r="K466" s="1180"/>
      <c r="L466" s="1180"/>
      <c r="M466" s="1180"/>
      <c r="N466" s="1180"/>
      <c r="O466" s="1180"/>
      <c r="P466" s="1180"/>
      <c r="Q466" s="1180"/>
      <c r="R466" s="1180"/>
    </row>
    <row r="467" spans="1:18">
      <c r="A467" s="1180"/>
      <c r="B467" s="1180"/>
      <c r="C467" s="1180"/>
      <c r="D467" s="1180"/>
      <c r="E467" s="1180"/>
      <c r="F467" s="1180"/>
      <c r="G467" s="1180"/>
      <c r="H467" s="1180"/>
      <c r="I467" s="1180"/>
      <c r="J467" s="1180"/>
      <c r="K467" s="1180"/>
      <c r="L467" s="1180"/>
      <c r="M467" s="1180"/>
      <c r="N467" s="1180"/>
      <c r="O467" s="1180"/>
      <c r="P467" s="1180"/>
      <c r="Q467" s="1180"/>
      <c r="R467" s="1180"/>
    </row>
    <row r="468" spans="1:18">
      <c r="A468" s="1180"/>
      <c r="B468" s="1180"/>
      <c r="C468" s="1180"/>
      <c r="D468" s="1180"/>
      <c r="E468" s="1180"/>
      <c r="F468" s="1180"/>
      <c r="G468" s="1180"/>
      <c r="H468" s="1180"/>
      <c r="I468" s="1180"/>
      <c r="J468" s="1180"/>
      <c r="K468" s="1180"/>
      <c r="L468" s="1180"/>
      <c r="M468" s="1180"/>
      <c r="N468" s="1180"/>
      <c r="O468" s="1180"/>
      <c r="P468" s="1180"/>
      <c r="Q468" s="1180"/>
      <c r="R468" s="1180"/>
    </row>
    <row r="469" spans="1:18">
      <c r="A469" s="1180"/>
      <c r="B469" s="1180"/>
      <c r="C469" s="1180"/>
      <c r="D469" s="1180"/>
      <c r="E469" s="1180"/>
      <c r="F469" s="1180"/>
      <c r="G469" s="1180"/>
      <c r="H469" s="1180"/>
      <c r="I469" s="1180"/>
      <c r="J469" s="1180"/>
      <c r="K469" s="1180"/>
      <c r="L469" s="1180"/>
      <c r="M469" s="1180"/>
      <c r="N469" s="1180"/>
      <c r="O469" s="1180"/>
      <c r="P469" s="1180"/>
      <c r="Q469" s="1180"/>
      <c r="R469" s="1180"/>
    </row>
    <row r="470" spans="1:18">
      <c r="A470" s="1180"/>
      <c r="B470" s="1180"/>
      <c r="C470" s="1180"/>
      <c r="D470" s="1180"/>
      <c r="E470" s="1180"/>
      <c r="F470" s="1180"/>
      <c r="G470" s="1180"/>
      <c r="H470" s="1180"/>
      <c r="I470" s="1180"/>
      <c r="J470" s="1180"/>
      <c r="K470" s="1180"/>
      <c r="L470" s="1180"/>
      <c r="M470" s="1180"/>
      <c r="N470" s="1180"/>
      <c r="O470" s="1180"/>
      <c r="P470" s="1180"/>
      <c r="Q470" s="1180"/>
      <c r="R470" s="1180"/>
    </row>
    <row r="471" spans="1:18">
      <c r="A471" s="1180"/>
      <c r="B471" s="1180"/>
      <c r="C471" s="1180"/>
      <c r="D471" s="1180"/>
      <c r="E471" s="1180"/>
      <c r="F471" s="1180"/>
      <c r="G471" s="1180"/>
      <c r="H471" s="1180"/>
      <c r="I471" s="1180"/>
      <c r="J471" s="1180"/>
      <c r="K471" s="1180"/>
      <c r="L471" s="1180"/>
      <c r="M471" s="1180"/>
      <c r="N471" s="1180"/>
      <c r="O471" s="1180"/>
      <c r="P471" s="1180"/>
      <c r="Q471" s="1180"/>
      <c r="R471" s="1180"/>
    </row>
    <row r="472" spans="1:18">
      <c r="A472" s="1180"/>
      <c r="B472" s="1180"/>
      <c r="C472" s="1180"/>
      <c r="D472" s="1180"/>
      <c r="E472" s="1180"/>
      <c r="F472" s="1180"/>
      <c r="G472" s="1180"/>
      <c r="H472" s="1180"/>
      <c r="I472" s="1180"/>
      <c r="J472" s="1180"/>
      <c r="K472" s="1180"/>
      <c r="L472" s="1180"/>
      <c r="M472" s="1180"/>
      <c r="N472" s="1180"/>
      <c r="O472" s="1180"/>
      <c r="P472" s="1180"/>
      <c r="Q472" s="1180"/>
      <c r="R472" s="1180"/>
    </row>
    <row r="473" spans="1:18">
      <c r="A473" s="1180"/>
      <c r="B473" s="1180"/>
      <c r="C473" s="1180"/>
      <c r="D473" s="1180"/>
      <c r="E473" s="1180"/>
      <c r="F473" s="1180"/>
      <c r="G473" s="1180"/>
      <c r="H473" s="1180"/>
      <c r="I473" s="1180"/>
      <c r="J473" s="1180"/>
      <c r="K473" s="1180"/>
      <c r="L473" s="1180"/>
      <c r="M473" s="1180"/>
      <c r="N473" s="1180"/>
      <c r="O473" s="1180"/>
      <c r="P473" s="1180"/>
      <c r="Q473" s="1180"/>
      <c r="R473" s="1180"/>
    </row>
    <row r="474" spans="1:18">
      <c r="A474" s="1180"/>
      <c r="B474" s="1180"/>
      <c r="C474" s="1180"/>
      <c r="D474" s="1180"/>
      <c r="E474" s="1180"/>
      <c r="F474" s="1180"/>
      <c r="G474" s="1180"/>
      <c r="H474" s="1180"/>
      <c r="I474" s="1180"/>
      <c r="J474" s="1180"/>
      <c r="K474" s="1180"/>
      <c r="L474" s="1180"/>
      <c r="M474" s="1180"/>
      <c r="N474" s="1180"/>
      <c r="O474" s="1180"/>
      <c r="P474" s="1180"/>
      <c r="Q474" s="1180"/>
      <c r="R474" s="1180"/>
    </row>
    <row r="475" spans="1:18">
      <c r="A475" s="1180"/>
      <c r="B475" s="1180"/>
      <c r="C475" s="1180"/>
      <c r="D475" s="1180"/>
      <c r="E475" s="1180"/>
      <c r="F475" s="1180"/>
      <c r="G475" s="1180"/>
      <c r="H475" s="1180"/>
      <c r="I475" s="1180"/>
      <c r="J475" s="1180"/>
      <c r="K475" s="1180"/>
      <c r="L475" s="1180"/>
      <c r="M475" s="1180"/>
      <c r="N475" s="1180"/>
      <c r="O475" s="1180"/>
      <c r="P475" s="1180"/>
      <c r="Q475" s="1180"/>
      <c r="R475" s="1180"/>
    </row>
    <row r="476" spans="1:18">
      <c r="A476" s="1180"/>
      <c r="B476" s="1180"/>
      <c r="C476" s="1180"/>
      <c r="D476" s="1180"/>
      <c r="E476" s="1180"/>
      <c r="F476" s="1180"/>
      <c r="G476" s="1180"/>
      <c r="H476" s="1180"/>
      <c r="I476" s="1180"/>
      <c r="J476" s="1180"/>
      <c r="K476" s="1180"/>
      <c r="L476" s="1180"/>
      <c r="M476" s="1180"/>
      <c r="N476" s="1180"/>
      <c r="O476" s="1180"/>
      <c r="P476" s="1180"/>
      <c r="Q476" s="1180"/>
      <c r="R476" s="1180"/>
    </row>
    <row r="477" spans="1:18">
      <c r="A477" s="1180"/>
      <c r="B477" s="1180"/>
      <c r="C477" s="1180"/>
      <c r="D477" s="1180"/>
      <c r="E477" s="1180"/>
      <c r="F477" s="1180"/>
      <c r="G477" s="1180"/>
      <c r="H477" s="1180"/>
      <c r="I477" s="1180"/>
      <c r="J477" s="1180"/>
      <c r="K477" s="1180"/>
      <c r="L477" s="1180"/>
      <c r="M477" s="1180"/>
      <c r="N477" s="1180"/>
      <c r="O477" s="1180"/>
      <c r="P477" s="1180"/>
      <c r="Q477" s="1180"/>
      <c r="R477" s="1180"/>
    </row>
    <row r="478" spans="1:18">
      <c r="A478" s="1180"/>
      <c r="B478" s="1180"/>
      <c r="C478" s="1180"/>
      <c r="D478" s="1180"/>
      <c r="E478" s="1180"/>
      <c r="F478" s="1180"/>
      <c r="G478" s="1180"/>
      <c r="H478" s="1180"/>
      <c r="I478" s="1180"/>
      <c r="J478" s="1180"/>
      <c r="K478" s="1180"/>
      <c r="L478" s="1180"/>
      <c r="M478" s="1180"/>
      <c r="N478" s="1180"/>
      <c r="O478" s="1180"/>
      <c r="P478" s="1180"/>
      <c r="Q478" s="1180"/>
      <c r="R478" s="1180"/>
    </row>
    <row r="479" spans="1:18">
      <c r="A479" s="1180"/>
      <c r="B479" s="1180"/>
      <c r="C479" s="1180"/>
      <c r="D479" s="1180"/>
      <c r="E479" s="1180"/>
      <c r="F479" s="1180"/>
      <c r="G479" s="1180"/>
      <c r="H479" s="1180"/>
      <c r="I479" s="1180"/>
      <c r="J479" s="1180"/>
      <c r="K479" s="1180"/>
      <c r="L479" s="1180"/>
      <c r="M479" s="1180"/>
      <c r="N479" s="1180"/>
      <c r="O479" s="1180"/>
      <c r="P479" s="1180"/>
      <c r="Q479" s="1180"/>
      <c r="R479" s="1180"/>
    </row>
    <row r="480" spans="1:18">
      <c r="A480" s="1180"/>
      <c r="B480" s="1180"/>
      <c r="C480" s="1180"/>
      <c r="D480" s="1180"/>
      <c r="E480" s="1180"/>
      <c r="F480" s="1180"/>
      <c r="G480" s="1180"/>
      <c r="H480" s="1180"/>
      <c r="I480" s="1180"/>
      <c r="J480" s="1180"/>
      <c r="K480" s="1180"/>
      <c r="L480" s="1180"/>
      <c r="M480" s="1180"/>
      <c r="N480" s="1180"/>
      <c r="O480" s="1180"/>
      <c r="P480" s="1180"/>
      <c r="Q480" s="1180"/>
      <c r="R480" s="1180"/>
    </row>
    <row r="481" spans="1:18">
      <c r="A481" s="1180"/>
      <c r="B481" s="1180"/>
      <c r="C481" s="1180"/>
      <c r="D481" s="1180"/>
      <c r="E481" s="1180"/>
      <c r="F481" s="1180"/>
      <c r="G481" s="1180"/>
      <c r="H481" s="1180"/>
      <c r="I481" s="1180"/>
      <c r="J481" s="1180"/>
      <c r="K481" s="1180"/>
      <c r="L481" s="1180"/>
      <c r="M481" s="1180"/>
      <c r="N481" s="1180"/>
      <c r="O481" s="1180"/>
      <c r="P481" s="1180"/>
      <c r="Q481" s="1180"/>
      <c r="R481" s="1180"/>
    </row>
    <row r="482" spans="1:18">
      <c r="A482" s="1180"/>
      <c r="B482" s="1180"/>
      <c r="C482" s="1180"/>
      <c r="D482" s="1180"/>
      <c r="E482" s="1180"/>
      <c r="F482" s="1180"/>
      <c r="G482" s="1180"/>
      <c r="H482" s="1180"/>
      <c r="I482" s="1180"/>
      <c r="J482" s="1180"/>
      <c r="K482" s="1180"/>
      <c r="L482" s="1180"/>
      <c r="M482" s="1180"/>
      <c r="N482" s="1180"/>
      <c r="O482" s="1180"/>
      <c r="P482" s="1180"/>
      <c r="Q482" s="1180"/>
      <c r="R482" s="1180"/>
    </row>
    <row r="483" spans="1:18">
      <c r="A483" s="1180"/>
      <c r="B483" s="1180"/>
      <c r="C483" s="1180"/>
      <c r="D483" s="1180"/>
      <c r="E483" s="1180"/>
      <c r="F483" s="1180"/>
      <c r="G483" s="1180"/>
      <c r="H483" s="1180"/>
      <c r="I483" s="1180"/>
      <c r="J483" s="1180"/>
      <c r="K483" s="1180"/>
      <c r="L483" s="1180"/>
      <c r="M483" s="1180"/>
      <c r="N483" s="1180"/>
      <c r="O483" s="1180"/>
      <c r="P483" s="1180"/>
      <c r="Q483" s="1180"/>
      <c r="R483" s="1180"/>
    </row>
    <row r="484" spans="1:18">
      <c r="A484" s="1180"/>
      <c r="B484" s="1180"/>
      <c r="C484" s="1180"/>
      <c r="D484" s="1180"/>
      <c r="E484" s="1180"/>
      <c r="F484" s="1180"/>
      <c r="G484" s="1180"/>
      <c r="H484" s="1180"/>
      <c r="I484" s="1180"/>
      <c r="J484" s="1180"/>
      <c r="K484" s="1180"/>
      <c r="L484" s="1180"/>
      <c r="M484" s="1180"/>
      <c r="N484" s="1180"/>
      <c r="O484" s="1180"/>
      <c r="P484" s="1180"/>
      <c r="Q484" s="1180"/>
      <c r="R484" s="1180"/>
    </row>
    <row r="485" spans="1:18">
      <c r="A485" s="1180"/>
      <c r="B485" s="1180"/>
      <c r="C485" s="1180"/>
      <c r="D485" s="1180"/>
      <c r="E485" s="1180"/>
      <c r="F485" s="1180"/>
      <c r="G485" s="1180"/>
      <c r="H485" s="1180"/>
      <c r="I485" s="1180"/>
      <c r="J485" s="1180"/>
      <c r="K485" s="1180"/>
      <c r="L485" s="1180"/>
      <c r="M485" s="1180"/>
      <c r="N485" s="1180"/>
      <c r="O485" s="1180"/>
      <c r="P485" s="1180"/>
      <c r="Q485" s="1180"/>
      <c r="R485" s="1180"/>
    </row>
    <row r="486" spans="1:18">
      <c r="A486" s="1180"/>
      <c r="B486" s="1180"/>
      <c r="C486" s="1180"/>
      <c r="D486" s="1180"/>
      <c r="E486" s="1180"/>
      <c r="F486" s="1180"/>
      <c r="G486" s="1180"/>
      <c r="H486" s="1180"/>
      <c r="I486" s="1180"/>
      <c r="J486" s="1180"/>
      <c r="K486" s="1180"/>
      <c r="L486" s="1180"/>
      <c r="M486" s="1180"/>
      <c r="N486" s="1180"/>
      <c r="O486" s="1180"/>
      <c r="P486" s="1180"/>
      <c r="Q486" s="1180"/>
      <c r="R486" s="1180"/>
    </row>
    <row r="487" spans="1:18">
      <c r="A487" s="1180"/>
      <c r="B487" s="1180"/>
      <c r="C487" s="1180"/>
      <c r="D487" s="1180"/>
      <c r="E487" s="1180"/>
      <c r="F487" s="1180"/>
      <c r="G487" s="1180"/>
      <c r="H487" s="1180"/>
      <c r="I487" s="1180"/>
      <c r="J487" s="1180"/>
      <c r="K487" s="1180"/>
      <c r="L487" s="1180"/>
      <c r="M487" s="1180"/>
      <c r="N487" s="1180"/>
      <c r="O487" s="1180"/>
      <c r="P487" s="1180"/>
      <c r="Q487" s="1180"/>
      <c r="R487" s="1180"/>
    </row>
    <row r="488" spans="1:18">
      <c r="A488" s="1180"/>
      <c r="B488" s="1180"/>
      <c r="C488" s="1180"/>
      <c r="D488" s="1180"/>
      <c r="E488" s="1180"/>
      <c r="F488" s="1180"/>
      <c r="G488" s="1180"/>
      <c r="H488" s="1180"/>
      <c r="I488" s="1180"/>
      <c r="J488" s="1180"/>
      <c r="K488" s="1180"/>
      <c r="L488" s="1180"/>
      <c r="M488" s="1180"/>
      <c r="N488" s="1180"/>
      <c r="O488" s="1180"/>
      <c r="P488" s="1180"/>
      <c r="Q488" s="1180"/>
      <c r="R488" s="1180"/>
    </row>
    <row r="489" spans="1:18">
      <c r="A489" s="1180"/>
      <c r="B489" s="1180"/>
      <c r="C489" s="1180"/>
      <c r="D489" s="1180"/>
      <c r="E489" s="1180"/>
      <c r="F489" s="1180"/>
      <c r="G489" s="1180"/>
      <c r="H489" s="1180"/>
      <c r="I489" s="1180"/>
      <c r="J489" s="1180"/>
      <c r="K489" s="1180"/>
      <c r="L489" s="1180"/>
      <c r="M489" s="1180"/>
      <c r="N489" s="1180"/>
      <c r="O489" s="1180"/>
      <c r="P489" s="1180"/>
      <c r="Q489" s="1180"/>
      <c r="R489" s="1180"/>
    </row>
    <row r="490" spans="1:18">
      <c r="A490" s="1180"/>
      <c r="B490" s="1180"/>
      <c r="C490" s="1180"/>
      <c r="D490" s="1180"/>
      <c r="E490" s="1180"/>
      <c r="F490" s="1180"/>
      <c r="G490" s="1180"/>
      <c r="H490" s="1180"/>
      <c r="I490" s="1180"/>
      <c r="J490" s="1180"/>
      <c r="K490" s="1180"/>
      <c r="L490" s="1180"/>
      <c r="M490" s="1180"/>
      <c r="N490" s="1180"/>
      <c r="O490" s="1180"/>
      <c r="P490" s="1180"/>
      <c r="Q490" s="1180"/>
      <c r="R490" s="1180"/>
    </row>
    <row r="491" spans="1:18">
      <c r="A491" s="1180"/>
      <c r="B491" s="1180"/>
      <c r="C491" s="1180"/>
      <c r="D491" s="1180"/>
      <c r="E491" s="1180"/>
      <c r="F491" s="1180"/>
      <c r="G491" s="1180"/>
      <c r="H491" s="1180"/>
      <c r="I491" s="1180"/>
      <c r="J491" s="1180"/>
      <c r="K491" s="1180"/>
      <c r="L491" s="1180"/>
      <c r="M491" s="1180"/>
      <c r="N491" s="1180"/>
      <c r="O491" s="1180"/>
      <c r="P491" s="1180"/>
      <c r="Q491" s="1180"/>
      <c r="R491" s="1180"/>
    </row>
    <row r="492" spans="1:18">
      <c r="A492" s="1180"/>
      <c r="B492" s="1180"/>
      <c r="C492" s="1180"/>
      <c r="D492" s="1180"/>
      <c r="E492" s="1180"/>
      <c r="F492" s="1180"/>
      <c r="G492" s="1180"/>
      <c r="H492" s="1180"/>
      <c r="I492" s="1180"/>
      <c r="J492" s="1180"/>
      <c r="K492" s="1180"/>
      <c r="L492" s="1180"/>
      <c r="M492" s="1180"/>
      <c r="N492" s="1180"/>
      <c r="O492" s="1180"/>
      <c r="P492" s="1180"/>
      <c r="Q492" s="1180"/>
      <c r="R492" s="1180"/>
    </row>
    <row r="493" spans="1:18">
      <c r="A493" s="1180"/>
      <c r="B493" s="1180"/>
      <c r="C493" s="1180"/>
      <c r="D493" s="1180"/>
      <c r="E493" s="1180"/>
      <c r="F493" s="1180"/>
      <c r="G493" s="1180"/>
      <c r="H493" s="1180"/>
      <c r="I493" s="1180"/>
      <c r="J493" s="1180"/>
      <c r="K493" s="1180"/>
      <c r="L493" s="1180"/>
      <c r="M493" s="1180"/>
      <c r="N493" s="1180"/>
      <c r="O493" s="1180"/>
      <c r="P493" s="1180"/>
      <c r="Q493" s="1180"/>
      <c r="R493" s="1180"/>
    </row>
    <row r="494" spans="1:18">
      <c r="A494" s="1180"/>
      <c r="B494" s="1180"/>
      <c r="C494" s="1180"/>
      <c r="D494" s="1180"/>
      <c r="E494" s="1180"/>
      <c r="F494" s="1180"/>
      <c r="G494" s="1180"/>
      <c r="H494" s="1180"/>
      <c r="I494" s="1180"/>
      <c r="J494" s="1180"/>
      <c r="K494" s="1180"/>
      <c r="L494" s="1180"/>
      <c r="M494" s="1180"/>
      <c r="N494" s="1180"/>
      <c r="O494" s="1180"/>
      <c r="P494" s="1180"/>
      <c r="Q494" s="1180"/>
      <c r="R494" s="1180"/>
    </row>
    <row r="495" spans="1:18">
      <c r="A495" s="1180"/>
      <c r="B495" s="1180"/>
      <c r="C495" s="1180"/>
      <c r="D495" s="1180"/>
      <c r="E495" s="1180"/>
      <c r="F495" s="1180"/>
      <c r="G495" s="1180"/>
      <c r="H495" s="1180"/>
      <c r="I495" s="1180"/>
      <c r="J495" s="1180"/>
      <c r="K495" s="1180"/>
      <c r="L495" s="1180"/>
      <c r="M495" s="1180"/>
      <c r="N495" s="1180"/>
      <c r="O495" s="1180"/>
      <c r="P495" s="1180"/>
      <c r="Q495" s="1180"/>
      <c r="R495" s="1180"/>
    </row>
    <row r="496" spans="1:18">
      <c r="A496" s="1180"/>
      <c r="B496" s="1180"/>
      <c r="C496" s="1180"/>
      <c r="D496" s="1180"/>
      <c r="E496" s="1180"/>
      <c r="F496" s="1180"/>
      <c r="G496" s="1180"/>
      <c r="H496" s="1180"/>
      <c r="I496" s="1180"/>
      <c r="J496" s="1180"/>
      <c r="K496" s="1180"/>
      <c r="L496" s="1180"/>
      <c r="M496" s="1180"/>
      <c r="N496" s="1180"/>
      <c r="O496" s="1180"/>
      <c r="P496" s="1180"/>
      <c r="Q496" s="1180"/>
      <c r="R496" s="1180"/>
    </row>
    <row r="497" spans="1:18">
      <c r="A497" s="1180"/>
      <c r="B497" s="1180"/>
      <c r="C497" s="1180"/>
      <c r="D497" s="1180"/>
      <c r="E497" s="1180"/>
      <c r="F497" s="1180"/>
      <c r="G497" s="1180"/>
      <c r="H497" s="1180"/>
      <c r="I497" s="1180"/>
      <c r="J497" s="1180"/>
      <c r="K497" s="1180"/>
      <c r="L497" s="1180"/>
      <c r="M497" s="1180"/>
      <c r="N497" s="1180"/>
      <c r="O497" s="1180"/>
      <c r="P497" s="1180"/>
      <c r="Q497" s="1180"/>
      <c r="R497" s="1180"/>
    </row>
    <row r="498" spans="1:18">
      <c r="A498" s="1180"/>
      <c r="B498" s="1180"/>
      <c r="C498" s="1180"/>
      <c r="D498" s="1180"/>
      <c r="E498" s="1180"/>
      <c r="F498" s="1180"/>
      <c r="G498" s="1180"/>
      <c r="H498" s="1180"/>
      <c r="I498" s="1180"/>
      <c r="J498" s="1180"/>
      <c r="K498" s="1180"/>
      <c r="L498" s="1180"/>
      <c r="M498" s="1180"/>
      <c r="N498" s="1180"/>
      <c r="O498" s="1180"/>
      <c r="P498" s="1180"/>
      <c r="Q498" s="1180"/>
      <c r="R498" s="1180"/>
    </row>
    <row r="499" spans="1:18">
      <c r="A499" s="1180"/>
      <c r="B499" s="1180"/>
      <c r="C499" s="1180"/>
      <c r="D499" s="1180"/>
      <c r="E499" s="1180"/>
      <c r="F499" s="1180"/>
      <c r="G499" s="1180"/>
      <c r="H499" s="1180"/>
      <c r="I499" s="1180"/>
      <c r="J499" s="1180"/>
      <c r="K499" s="1180"/>
      <c r="L499" s="1180"/>
      <c r="M499" s="1180"/>
      <c r="N499" s="1180"/>
      <c r="O499" s="1180"/>
      <c r="P499" s="1180"/>
      <c r="Q499" s="1180"/>
      <c r="R499" s="1180"/>
    </row>
    <row r="500" spans="1:18">
      <c r="A500" s="1180"/>
      <c r="B500" s="1180"/>
      <c r="C500" s="1180"/>
      <c r="D500" s="1180"/>
      <c r="E500" s="1180"/>
      <c r="F500" s="1180"/>
      <c r="G500" s="1180"/>
      <c r="H500" s="1180"/>
      <c r="I500" s="1180"/>
      <c r="J500" s="1180"/>
      <c r="K500" s="1180"/>
      <c r="L500" s="1180"/>
      <c r="M500" s="1180"/>
      <c r="N500" s="1180"/>
      <c r="O500" s="1180"/>
      <c r="P500" s="1180"/>
      <c r="Q500" s="1180"/>
      <c r="R500" s="1180"/>
    </row>
    <row r="501" spans="1:18">
      <c r="A501" s="1180"/>
      <c r="B501" s="1180"/>
      <c r="C501" s="1180"/>
      <c r="D501" s="1180"/>
      <c r="E501" s="1180"/>
      <c r="F501" s="1180"/>
      <c r="G501" s="1180"/>
      <c r="H501" s="1180"/>
      <c r="I501" s="1180"/>
      <c r="J501" s="1180"/>
      <c r="K501" s="1180"/>
      <c r="L501" s="1180"/>
      <c r="M501" s="1180"/>
      <c r="N501" s="1180"/>
      <c r="O501" s="1180"/>
      <c r="P501" s="1180"/>
      <c r="Q501" s="1180"/>
      <c r="R501" s="1180"/>
    </row>
    <row r="502" spans="1:18">
      <c r="A502" s="1180"/>
      <c r="B502" s="1180"/>
      <c r="C502" s="1180"/>
      <c r="D502" s="1180"/>
      <c r="E502" s="1180"/>
      <c r="F502" s="1180"/>
      <c r="G502" s="1180"/>
      <c r="H502" s="1180"/>
      <c r="I502" s="1180"/>
      <c r="J502" s="1180"/>
      <c r="K502" s="1180"/>
      <c r="L502" s="1180"/>
      <c r="M502" s="1180"/>
      <c r="N502" s="1180"/>
      <c r="O502" s="1180"/>
      <c r="P502" s="1180"/>
      <c r="Q502" s="1180"/>
      <c r="R502" s="1180"/>
    </row>
    <row r="503" spans="1:18">
      <c r="A503" s="1180"/>
      <c r="B503" s="1180"/>
      <c r="C503" s="1180"/>
      <c r="D503" s="1180"/>
      <c r="E503" s="1180"/>
      <c r="F503" s="1180"/>
      <c r="G503" s="1180"/>
      <c r="H503" s="1180"/>
      <c r="I503" s="1180"/>
      <c r="J503" s="1180"/>
      <c r="K503" s="1180"/>
      <c r="L503" s="1180"/>
      <c r="M503" s="1180"/>
      <c r="N503" s="1180"/>
      <c r="O503" s="1180"/>
      <c r="P503" s="1180"/>
      <c r="Q503" s="1180"/>
      <c r="R503" s="1180"/>
    </row>
    <row r="504" spans="1:18">
      <c r="A504" s="1180"/>
      <c r="B504" s="1180"/>
      <c r="C504" s="1180"/>
      <c r="D504" s="1180"/>
      <c r="E504" s="1180"/>
      <c r="F504" s="1180"/>
      <c r="G504" s="1180"/>
      <c r="H504" s="1180"/>
      <c r="I504" s="1180"/>
      <c r="J504" s="1180"/>
      <c r="K504" s="1180"/>
      <c r="L504" s="1180"/>
      <c r="M504" s="1180"/>
      <c r="N504" s="1180"/>
      <c r="O504" s="1180"/>
      <c r="P504" s="1180"/>
      <c r="Q504" s="1180"/>
      <c r="R504" s="1180"/>
    </row>
    <row r="505" spans="1:18">
      <c r="A505" s="1180"/>
      <c r="B505" s="1180"/>
      <c r="C505" s="1180"/>
      <c r="D505" s="1180"/>
      <c r="E505" s="1180"/>
      <c r="F505" s="1180"/>
      <c r="G505" s="1180"/>
      <c r="H505" s="1180"/>
      <c r="I505" s="1180"/>
      <c r="J505" s="1180"/>
      <c r="K505" s="1180"/>
      <c r="L505" s="1180"/>
      <c r="M505" s="1180"/>
      <c r="N505" s="1180"/>
      <c r="O505" s="1180"/>
      <c r="P505" s="1180"/>
      <c r="Q505" s="1180"/>
      <c r="R505" s="1180"/>
    </row>
    <row r="506" spans="1:18">
      <c r="A506" s="1180"/>
      <c r="B506" s="1180"/>
      <c r="C506" s="1180"/>
      <c r="D506" s="1180"/>
      <c r="E506" s="1180"/>
      <c r="F506" s="1180"/>
      <c r="G506" s="1180"/>
      <c r="H506" s="1180"/>
      <c r="I506" s="1180"/>
      <c r="J506" s="1180"/>
      <c r="K506" s="1180"/>
      <c r="L506" s="1180"/>
      <c r="M506" s="1180"/>
      <c r="N506" s="1180"/>
      <c r="O506" s="1180"/>
      <c r="P506" s="1180"/>
      <c r="Q506" s="1180"/>
      <c r="R506" s="1180"/>
    </row>
    <row r="507" spans="1:18">
      <c r="A507" s="1180"/>
      <c r="B507" s="1180"/>
      <c r="C507" s="1180"/>
      <c r="D507" s="1180"/>
      <c r="E507" s="1180"/>
      <c r="F507" s="1180"/>
      <c r="G507" s="1180"/>
      <c r="H507" s="1180"/>
      <c r="I507" s="1180"/>
      <c r="J507" s="1180"/>
      <c r="K507" s="1180"/>
      <c r="L507" s="1180"/>
      <c r="M507" s="1180"/>
      <c r="N507" s="1180"/>
      <c r="O507" s="1180"/>
      <c r="P507" s="1180"/>
      <c r="Q507" s="1180"/>
      <c r="R507" s="1180"/>
    </row>
    <row r="508" spans="1:18">
      <c r="A508" s="1180"/>
      <c r="B508" s="1180"/>
      <c r="C508" s="1180"/>
      <c r="D508" s="1180"/>
      <c r="E508" s="1180"/>
      <c r="F508" s="1180"/>
      <c r="G508" s="1180"/>
      <c r="H508" s="1180"/>
      <c r="I508" s="1180"/>
      <c r="J508" s="1180"/>
      <c r="K508" s="1180"/>
      <c r="L508" s="1180"/>
      <c r="M508" s="1180"/>
      <c r="N508" s="1180"/>
      <c r="O508" s="1180"/>
      <c r="P508" s="1180"/>
      <c r="Q508" s="1180"/>
      <c r="R508" s="1180"/>
    </row>
    <row r="509" spans="1:18">
      <c r="A509" s="1180"/>
      <c r="B509" s="1180"/>
      <c r="C509" s="1180"/>
      <c r="D509" s="1180"/>
      <c r="E509" s="1180"/>
      <c r="F509" s="1180"/>
      <c r="G509" s="1180"/>
      <c r="H509" s="1180"/>
      <c r="I509" s="1180"/>
      <c r="J509" s="1180"/>
      <c r="K509" s="1180"/>
      <c r="L509" s="1180"/>
      <c r="M509" s="1180"/>
      <c r="N509" s="1180"/>
      <c r="O509" s="1180"/>
      <c r="P509" s="1180"/>
      <c r="Q509" s="1180"/>
      <c r="R509" s="1180"/>
    </row>
    <row r="510" spans="1:18">
      <c r="A510" s="1180"/>
      <c r="B510" s="1180"/>
      <c r="C510" s="1180"/>
      <c r="D510" s="1180"/>
      <c r="E510" s="1180"/>
      <c r="F510" s="1180"/>
      <c r="G510" s="1180"/>
      <c r="H510" s="1180"/>
      <c r="I510" s="1180"/>
      <c r="J510" s="1180"/>
      <c r="K510" s="1180"/>
      <c r="L510" s="1180"/>
      <c r="M510" s="1180"/>
      <c r="N510" s="1180"/>
      <c r="O510" s="1180"/>
      <c r="P510" s="1180"/>
      <c r="Q510" s="1180"/>
      <c r="R510" s="1180"/>
    </row>
    <row r="511" spans="1:18">
      <c r="A511" s="1180"/>
      <c r="B511" s="1180"/>
      <c r="C511" s="1180"/>
      <c r="D511" s="1180"/>
      <c r="E511" s="1180"/>
      <c r="F511" s="1180"/>
      <c r="G511" s="1180"/>
      <c r="H511" s="1180"/>
      <c r="I511" s="1180"/>
      <c r="J511" s="1180"/>
      <c r="K511" s="1180"/>
      <c r="L511" s="1180"/>
      <c r="M511" s="1180"/>
      <c r="N511" s="1180"/>
      <c r="O511" s="1180"/>
      <c r="P511" s="1180"/>
      <c r="Q511" s="1180"/>
      <c r="R511" s="1180"/>
    </row>
    <row r="512" spans="1:18">
      <c r="A512" s="1180"/>
      <c r="B512" s="1180"/>
      <c r="C512" s="1180"/>
      <c r="D512" s="1180"/>
      <c r="E512" s="1180"/>
      <c r="F512" s="1180"/>
      <c r="G512" s="1180"/>
      <c r="H512" s="1180"/>
      <c r="I512" s="1180"/>
      <c r="J512" s="1180"/>
      <c r="K512" s="1180"/>
      <c r="L512" s="1180"/>
      <c r="M512" s="1180"/>
      <c r="N512" s="1180"/>
      <c r="O512" s="1180"/>
      <c r="P512" s="1180"/>
      <c r="Q512" s="1180"/>
      <c r="R512" s="1180"/>
    </row>
    <row r="513" spans="1:18">
      <c r="A513" s="1180"/>
      <c r="B513" s="1180"/>
      <c r="C513" s="1180"/>
      <c r="D513" s="1180"/>
      <c r="E513" s="1180"/>
      <c r="F513" s="1180"/>
      <c r="G513" s="1180"/>
      <c r="H513" s="1180"/>
      <c r="I513" s="1180"/>
      <c r="J513" s="1180"/>
      <c r="K513" s="1180"/>
      <c r="L513" s="1180"/>
      <c r="M513" s="1180"/>
      <c r="N513" s="1180"/>
      <c r="O513" s="1180"/>
      <c r="P513" s="1180"/>
      <c r="Q513" s="1180"/>
      <c r="R513" s="1180"/>
    </row>
    <row r="514" spans="1:18">
      <c r="A514" s="1180"/>
      <c r="B514" s="1180"/>
      <c r="C514" s="1180"/>
      <c r="D514" s="1180"/>
      <c r="E514" s="1180"/>
      <c r="F514" s="1180"/>
      <c r="G514" s="1180"/>
      <c r="H514" s="1180"/>
      <c r="I514" s="1180"/>
      <c r="J514" s="1180"/>
      <c r="K514" s="1180"/>
      <c r="L514" s="1180"/>
      <c r="M514" s="1180"/>
      <c r="N514" s="1180"/>
      <c r="O514" s="1180"/>
      <c r="P514" s="1180"/>
      <c r="Q514" s="1180"/>
      <c r="R514" s="1180"/>
    </row>
    <row r="515" spans="1:18">
      <c r="A515" s="1180"/>
      <c r="B515" s="1180"/>
      <c r="C515" s="1180"/>
      <c r="D515" s="1180"/>
      <c r="E515" s="1180"/>
      <c r="F515" s="1180"/>
      <c r="G515" s="1180"/>
      <c r="H515" s="1180"/>
      <c r="I515" s="1180"/>
      <c r="J515" s="1180"/>
      <c r="K515" s="1180"/>
      <c r="L515" s="1180"/>
      <c r="M515" s="1180"/>
      <c r="N515" s="1180"/>
      <c r="O515" s="1180"/>
      <c r="P515" s="1180"/>
      <c r="Q515" s="1180"/>
      <c r="R515" s="1180"/>
    </row>
    <row r="516" spans="1:18">
      <c r="A516" s="1180"/>
      <c r="B516" s="1180"/>
      <c r="C516" s="1180"/>
      <c r="D516" s="1180"/>
      <c r="E516" s="1180"/>
      <c r="F516" s="1180"/>
      <c r="G516" s="1180"/>
      <c r="H516" s="1180"/>
      <c r="I516" s="1180"/>
      <c r="J516" s="1180"/>
      <c r="K516" s="1180"/>
      <c r="L516" s="1180"/>
      <c r="M516" s="1180"/>
      <c r="N516" s="1180"/>
      <c r="O516" s="1180"/>
      <c r="P516" s="1180"/>
      <c r="Q516" s="1180"/>
      <c r="R516" s="1180"/>
    </row>
    <row r="517" spans="1:18">
      <c r="A517" s="1180"/>
      <c r="B517" s="1180"/>
      <c r="C517" s="1180"/>
      <c r="D517" s="1180"/>
      <c r="E517" s="1180"/>
      <c r="F517" s="1180"/>
      <c r="G517" s="1180"/>
      <c r="H517" s="1180"/>
      <c r="I517" s="1180"/>
      <c r="J517" s="1180"/>
      <c r="K517" s="1180"/>
      <c r="L517" s="1180"/>
      <c r="M517" s="1180"/>
      <c r="N517" s="1180"/>
      <c r="O517" s="1180"/>
      <c r="P517" s="1180"/>
      <c r="Q517" s="1180"/>
      <c r="R517" s="1180"/>
    </row>
    <row r="518" spans="1:18">
      <c r="A518" s="1180"/>
      <c r="B518" s="1180"/>
      <c r="C518" s="1180"/>
      <c r="D518" s="1180"/>
      <c r="E518" s="1180"/>
      <c r="F518" s="1180"/>
      <c r="G518" s="1180"/>
      <c r="H518" s="1180"/>
      <c r="I518" s="1180"/>
      <c r="J518" s="1180"/>
      <c r="K518" s="1180"/>
      <c r="L518" s="1180"/>
      <c r="M518" s="1180"/>
      <c r="N518" s="1180"/>
      <c r="O518" s="1180"/>
      <c r="P518" s="1180"/>
      <c r="Q518" s="1180"/>
      <c r="R518" s="1180"/>
    </row>
    <row r="519" spans="1:18">
      <c r="A519" s="1180"/>
      <c r="B519" s="1180"/>
      <c r="C519" s="1180"/>
      <c r="D519" s="1180"/>
      <c r="E519" s="1180"/>
      <c r="F519" s="1180"/>
      <c r="G519" s="1180"/>
      <c r="H519" s="1180"/>
      <c r="I519" s="1180"/>
      <c r="J519" s="1180"/>
      <c r="K519" s="1180"/>
      <c r="L519" s="1180"/>
      <c r="M519" s="1180"/>
      <c r="N519" s="1180"/>
      <c r="O519" s="1180"/>
      <c r="P519" s="1180"/>
      <c r="Q519" s="1180"/>
      <c r="R519" s="1180"/>
    </row>
    <row r="520" spans="1:18">
      <c r="A520" s="1180"/>
      <c r="B520" s="1180"/>
      <c r="C520" s="1180"/>
      <c r="D520" s="1180"/>
      <c r="E520" s="1180"/>
      <c r="F520" s="1180"/>
      <c r="G520" s="1180"/>
      <c r="H520" s="1180"/>
      <c r="I520" s="1180"/>
      <c r="J520" s="1180"/>
      <c r="K520" s="1180"/>
      <c r="L520" s="1180"/>
      <c r="M520" s="1180"/>
      <c r="N520" s="1180"/>
      <c r="O520" s="1180"/>
      <c r="P520" s="1180"/>
      <c r="Q520" s="1180"/>
      <c r="R520" s="1180"/>
    </row>
    <row r="521" spans="1:18">
      <c r="A521" s="1180"/>
      <c r="B521" s="1180"/>
      <c r="C521" s="1180"/>
      <c r="D521" s="1180"/>
      <c r="E521" s="1180"/>
      <c r="F521" s="1180"/>
      <c r="G521" s="1180"/>
      <c r="H521" s="1180"/>
      <c r="I521" s="1180"/>
      <c r="J521" s="1180"/>
      <c r="K521" s="1180"/>
      <c r="L521" s="1180"/>
      <c r="M521" s="1180"/>
      <c r="N521" s="1180"/>
      <c r="O521" s="1180"/>
      <c r="P521" s="1180"/>
      <c r="Q521" s="1180"/>
      <c r="R521" s="1180"/>
    </row>
    <row r="522" spans="1:18">
      <c r="A522" s="1180"/>
      <c r="B522" s="1180"/>
      <c r="C522" s="1180"/>
      <c r="D522" s="1180"/>
      <c r="E522" s="1180"/>
      <c r="F522" s="1180"/>
      <c r="G522" s="1180"/>
      <c r="H522" s="1180"/>
      <c r="I522" s="1180"/>
      <c r="J522" s="1180"/>
      <c r="K522" s="1180"/>
      <c r="L522" s="1180"/>
      <c r="M522" s="1180"/>
      <c r="N522" s="1180"/>
      <c r="O522" s="1180"/>
      <c r="P522" s="1180"/>
      <c r="Q522" s="1180"/>
      <c r="R522" s="1180"/>
    </row>
    <row r="523" spans="1:18">
      <c r="A523" s="1180"/>
      <c r="B523" s="1180"/>
      <c r="C523" s="1180"/>
      <c r="D523" s="1180"/>
      <c r="E523" s="1180"/>
      <c r="F523" s="1180"/>
      <c r="G523" s="1180"/>
      <c r="H523" s="1180"/>
      <c r="I523" s="1180"/>
      <c r="J523" s="1180"/>
      <c r="K523" s="1180"/>
      <c r="L523" s="1180"/>
      <c r="M523" s="1180"/>
      <c r="N523" s="1180"/>
      <c r="O523" s="1180"/>
      <c r="P523" s="1180"/>
      <c r="Q523" s="1180"/>
      <c r="R523" s="1180"/>
    </row>
    <row r="524" spans="1:18">
      <c r="A524" s="1180"/>
      <c r="B524" s="1180"/>
      <c r="C524" s="1180"/>
      <c r="D524" s="1180"/>
      <c r="E524" s="1180"/>
      <c r="F524" s="1180"/>
      <c r="G524" s="1180"/>
      <c r="H524" s="1180"/>
      <c r="I524" s="1180"/>
      <c r="J524" s="1180"/>
      <c r="K524" s="1180"/>
      <c r="L524" s="1180"/>
      <c r="M524" s="1180"/>
      <c r="N524" s="1180"/>
      <c r="O524" s="1180"/>
      <c r="P524" s="1180"/>
      <c r="Q524" s="1180"/>
      <c r="R524" s="1180"/>
    </row>
    <row r="525" spans="1:18">
      <c r="A525" s="1180"/>
      <c r="B525" s="1180"/>
      <c r="C525" s="1180"/>
      <c r="D525" s="1180"/>
      <c r="E525" s="1180"/>
      <c r="F525" s="1180"/>
      <c r="G525" s="1180"/>
      <c r="H525" s="1180"/>
      <c r="I525" s="1180"/>
      <c r="J525" s="1180"/>
      <c r="K525" s="1180"/>
      <c r="L525" s="1180"/>
      <c r="M525" s="1180"/>
      <c r="N525" s="1180"/>
      <c r="O525" s="1180"/>
      <c r="P525" s="1180"/>
      <c r="Q525" s="1180"/>
      <c r="R525" s="1180"/>
    </row>
    <row r="526" spans="1:18">
      <c r="A526" s="1180"/>
      <c r="B526" s="1180"/>
      <c r="C526" s="1180"/>
      <c r="D526" s="1180"/>
      <c r="E526" s="1180"/>
      <c r="F526" s="1180"/>
      <c r="G526" s="1180"/>
      <c r="H526" s="1180"/>
      <c r="I526" s="1180"/>
      <c r="J526" s="1180"/>
      <c r="K526" s="1180"/>
      <c r="L526" s="1180"/>
      <c r="M526" s="1180"/>
      <c r="N526" s="1180"/>
      <c r="O526" s="1180"/>
      <c r="P526" s="1180"/>
      <c r="Q526" s="1180"/>
      <c r="R526" s="1180"/>
    </row>
    <row r="527" spans="1:18">
      <c r="A527" s="1180"/>
      <c r="B527" s="1180"/>
      <c r="C527" s="1180"/>
      <c r="D527" s="1180"/>
      <c r="E527" s="1180"/>
      <c r="F527" s="1180"/>
      <c r="G527" s="1180"/>
      <c r="H527" s="1180"/>
      <c r="I527" s="1180"/>
      <c r="J527" s="1180"/>
      <c r="K527" s="1180"/>
      <c r="L527" s="1180"/>
      <c r="M527" s="1180"/>
      <c r="N527" s="1180"/>
      <c r="O527" s="1180"/>
      <c r="P527" s="1180"/>
      <c r="Q527" s="1180"/>
      <c r="R527" s="1180"/>
    </row>
    <row r="528" spans="1:18">
      <c r="A528" s="1180"/>
      <c r="B528" s="1180"/>
      <c r="C528" s="1180"/>
      <c r="D528" s="1180"/>
      <c r="E528" s="1180"/>
      <c r="F528" s="1180"/>
      <c r="G528" s="1180"/>
      <c r="H528" s="1180"/>
      <c r="I528" s="1180"/>
      <c r="J528" s="1180"/>
      <c r="K528" s="1180"/>
      <c r="L528" s="1180"/>
      <c r="M528" s="1180"/>
      <c r="N528" s="1180"/>
      <c r="O528" s="1180"/>
      <c r="P528" s="1180"/>
      <c r="Q528" s="1180"/>
      <c r="R528" s="1180"/>
    </row>
    <row r="529" spans="1:18">
      <c r="A529" s="1180"/>
      <c r="B529" s="1180"/>
      <c r="C529" s="1180"/>
      <c r="D529" s="1180"/>
      <c r="E529" s="1180"/>
      <c r="F529" s="1180"/>
      <c r="G529" s="1180"/>
      <c r="H529" s="1180"/>
      <c r="I529" s="1180"/>
      <c r="J529" s="1180"/>
      <c r="K529" s="1180"/>
      <c r="L529" s="1180"/>
      <c r="M529" s="1180"/>
      <c r="N529" s="1180"/>
      <c r="O529" s="1180"/>
      <c r="P529" s="1180"/>
      <c r="Q529" s="1180"/>
      <c r="R529" s="1180"/>
    </row>
    <row r="530" spans="1:18">
      <c r="A530" s="1180"/>
      <c r="B530" s="1180"/>
      <c r="C530" s="1180"/>
      <c r="D530" s="1180"/>
      <c r="E530" s="1180"/>
      <c r="F530" s="1180"/>
      <c r="G530" s="1180"/>
      <c r="H530" s="1180"/>
      <c r="I530" s="1180"/>
      <c r="J530" s="1180"/>
      <c r="K530" s="1180"/>
      <c r="L530" s="1180"/>
      <c r="M530" s="1180"/>
      <c r="N530" s="1180"/>
      <c r="O530" s="1180"/>
      <c r="P530" s="1180"/>
      <c r="Q530" s="1180"/>
      <c r="R530" s="1180"/>
    </row>
    <row r="531" spans="1:18">
      <c r="A531" s="1180"/>
      <c r="B531" s="1180"/>
      <c r="C531" s="1180"/>
      <c r="D531" s="1180"/>
      <c r="E531" s="1180"/>
      <c r="F531" s="1180"/>
      <c r="G531" s="1180"/>
      <c r="H531" s="1180"/>
      <c r="I531" s="1180"/>
      <c r="J531" s="1180"/>
      <c r="K531" s="1180"/>
      <c r="L531" s="1180"/>
      <c r="M531" s="1180"/>
      <c r="N531" s="1180"/>
      <c r="O531" s="1180"/>
      <c r="P531" s="1180"/>
      <c r="Q531" s="1180"/>
      <c r="R531" s="1180"/>
    </row>
    <row r="532" spans="1:18">
      <c r="A532" s="1180"/>
      <c r="B532" s="1180"/>
      <c r="C532" s="1180"/>
      <c r="D532" s="1180"/>
      <c r="E532" s="1180"/>
      <c r="F532" s="1180"/>
      <c r="G532" s="1180"/>
      <c r="H532" s="1180"/>
      <c r="I532" s="1180"/>
      <c r="J532" s="1180"/>
      <c r="K532" s="1180"/>
      <c r="L532" s="1180"/>
      <c r="M532" s="1180"/>
      <c r="N532" s="1180"/>
      <c r="O532" s="1180"/>
      <c r="P532" s="1180"/>
      <c r="Q532" s="1180"/>
      <c r="R532" s="1180"/>
    </row>
    <row r="533" spans="1:18">
      <c r="A533" s="1180"/>
      <c r="B533" s="1180"/>
      <c r="C533" s="1180"/>
      <c r="D533" s="1180"/>
      <c r="E533" s="1180"/>
      <c r="F533" s="1180"/>
      <c r="G533" s="1180"/>
      <c r="H533" s="1180"/>
      <c r="I533" s="1180"/>
      <c r="J533" s="1180"/>
      <c r="K533" s="1180"/>
      <c r="L533" s="1180"/>
      <c r="M533" s="1180"/>
      <c r="N533" s="1180"/>
      <c r="O533" s="1180"/>
      <c r="P533" s="1180"/>
      <c r="Q533" s="1180"/>
      <c r="R533" s="1180"/>
    </row>
    <row r="534" spans="1:18">
      <c r="A534" s="1180"/>
      <c r="B534" s="1180"/>
      <c r="C534" s="1180"/>
      <c r="D534" s="1180"/>
      <c r="E534" s="1180"/>
      <c r="F534" s="1180"/>
      <c r="G534" s="1180"/>
      <c r="H534" s="1180"/>
      <c r="I534" s="1180"/>
      <c r="J534" s="1180"/>
      <c r="K534" s="1180"/>
      <c r="L534" s="1180"/>
      <c r="M534" s="1180"/>
      <c r="N534" s="1180"/>
      <c r="O534" s="1180"/>
      <c r="P534" s="1180"/>
      <c r="Q534" s="1180"/>
      <c r="R534" s="1180"/>
    </row>
    <row r="535" spans="1:18">
      <c r="A535" s="1180"/>
      <c r="B535" s="1180"/>
      <c r="C535" s="1180"/>
      <c r="D535" s="1180"/>
      <c r="E535" s="1180"/>
      <c r="F535" s="1180"/>
      <c r="G535" s="1180"/>
      <c r="H535" s="1180"/>
      <c r="I535" s="1180"/>
      <c r="J535" s="1180"/>
      <c r="K535" s="1180"/>
      <c r="L535" s="1180"/>
      <c r="M535" s="1180"/>
      <c r="N535" s="1180"/>
      <c r="O535" s="1180"/>
      <c r="P535" s="1180"/>
      <c r="Q535" s="1180"/>
      <c r="R535" s="1180"/>
    </row>
    <row r="536" spans="1:18">
      <c r="A536" s="1180"/>
      <c r="B536" s="1180"/>
      <c r="C536" s="1180"/>
      <c r="D536" s="1180"/>
      <c r="E536" s="1180"/>
      <c r="F536" s="1180"/>
      <c r="G536" s="1180"/>
      <c r="H536" s="1180"/>
      <c r="I536" s="1180"/>
      <c r="J536" s="1180"/>
      <c r="K536" s="1180"/>
      <c r="L536" s="1180"/>
      <c r="M536" s="1180"/>
      <c r="N536" s="1180"/>
      <c r="O536" s="1180"/>
      <c r="P536" s="1180"/>
      <c r="Q536" s="1180"/>
      <c r="R536" s="1180"/>
    </row>
    <row r="537" spans="1:18">
      <c r="A537" s="1180"/>
      <c r="B537" s="1180"/>
      <c r="C537" s="1180"/>
      <c r="D537" s="1180"/>
      <c r="E537" s="1180"/>
      <c r="F537" s="1180"/>
      <c r="G537" s="1180"/>
      <c r="H537" s="1180"/>
      <c r="I537" s="1180"/>
      <c r="J537" s="1180"/>
      <c r="K537" s="1180"/>
      <c r="L537" s="1180"/>
      <c r="M537" s="1180"/>
      <c r="N537" s="1180"/>
      <c r="O537" s="1180"/>
      <c r="P537" s="1180"/>
      <c r="Q537" s="1180"/>
      <c r="R537" s="1180"/>
    </row>
    <row r="538" spans="1:18">
      <c r="A538" s="1180"/>
      <c r="B538" s="1180"/>
      <c r="C538" s="1180"/>
      <c r="D538" s="1180"/>
      <c r="E538" s="1180"/>
      <c r="F538" s="1180"/>
      <c r="G538" s="1180"/>
      <c r="H538" s="1180"/>
      <c r="I538" s="1180"/>
      <c r="J538" s="1180"/>
      <c r="K538" s="1180"/>
      <c r="L538" s="1180"/>
      <c r="M538" s="1180"/>
      <c r="N538" s="1180"/>
      <c r="O538" s="1180"/>
      <c r="P538" s="1180"/>
      <c r="Q538" s="1180"/>
      <c r="R538" s="1180"/>
    </row>
    <row r="539" spans="1:18">
      <c r="A539" s="1180"/>
      <c r="B539" s="1180"/>
      <c r="C539" s="1180"/>
      <c r="D539" s="1180"/>
      <c r="E539" s="1180"/>
      <c r="F539" s="1180"/>
      <c r="G539" s="1180"/>
      <c r="H539" s="1180"/>
      <c r="I539" s="1180"/>
      <c r="J539" s="1180"/>
      <c r="K539" s="1180"/>
      <c r="L539" s="1180"/>
      <c r="M539" s="1180"/>
      <c r="N539" s="1180"/>
      <c r="O539" s="1180"/>
      <c r="P539" s="1180"/>
      <c r="Q539" s="1180"/>
      <c r="R539" s="1180"/>
    </row>
    <row r="540" spans="1:18">
      <c r="A540" s="1180"/>
      <c r="B540" s="1180"/>
      <c r="C540" s="1180"/>
      <c r="D540" s="1180"/>
      <c r="E540" s="1180"/>
      <c r="F540" s="1180"/>
      <c r="G540" s="1180"/>
      <c r="H540" s="1180"/>
      <c r="I540" s="1180"/>
      <c r="J540" s="1180"/>
      <c r="K540" s="1180"/>
      <c r="L540" s="1180"/>
      <c r="M540" s="1180"/>
      <c r="N540" s="1180"/>
      <c r="O540" s="1180"/>
      <c r="P540" s="1180"/>
      <c r="Q540" s="1180"/>
      <c r="R540" s="1180"/>
    </row>
    <row r="541" spans="1:18">
      <c r="A541" s="1180"/>
      <c r="B541" s="1180"/>
      <c r="C541" s="1180"/>
      <c r="D541" s="1180"/>
      <c r="E541" s="1180"/>
      <c r="F541" s="1180"/>
      <c r="G541" s="1180"/>
      <c r="H541" s="1180"/>
      <c r="I541" s="1180"/>
      <c r="J541" s="1180"/>
      <c r="K541" s="1180"/>
      <c r="L541" s="1180"/>
      <c r="M541" s="1180"/>
      <c r="N541" s="1180"/>
      <c r="O541" s="1180"/>
      <c r="P541" s="1180"/>
      <c r="Q541" s="1180"/>
      <c r="R541" s="1180"/>
    </row>
    <row r="542" spans="1:18">
      <c r="A542" s="1180"/>
      <c r="B542" s="1180"/>
      <c r="C542" s="1180"/>
      <c r="D542" s="1180"/>
      <c r="E542" s="1180"/>
      <c r="F542" s="1180"/>
      <c r="G542" s="1180"/>
      <c r="H542" s="1180"/>
      <c r="I542" s="1180"/>
      <c r="J542" s="1180"/>
      <c r="K542" s="1180"/>
      <c r="L542" s="1180"/>
      <c r="M542" s="1180"/>
      <c r="N542" s="1180"/>
      <c r="O542" s="1180"/>
      <c r="P542" s="1180"/>
      <c r="Q542" s="1180"/>
      <c r="R542" s="1180"/>
    </row>
    <row r="543" spans="1:18">
      <c r="A543" s="1180"/>
      <c r="B543" s="1180"/>
      <c r="C543" s="1180"/>
      <c r="D543" s="1180"/>
      <c r="E543" s="1180"/>
      <c r="F543" s="1180"/>
      <c r="G543" s="1180"/>
      <c r="H543" s="1180"/>
      <c r="I543" s="1180"/>
      <c r="J543" s="1180"/>
      <c r="K543" s="1180"/>
      <c r="L543" s="1180"/>
      <c r="M543" s="1180"/>
      <c r="N543" s="1180"/>
      <c r="O543" s="1180"/>
      <c r="P543" s="1180"/>
      <c r="Q543" s="1180"/>
      <c r="R543" s="1180"/>
    </row>
    <row r="544" spans="1:18">
      <c r="A544" s="1180"/>
      <c r="B544" s="1180"/>
      <c r="C544" s="1180"/>
      <c r="D544" s="1180"/>
      <c r="E544" s="1180"/>
      <c r="F544" s="1180"/>
      <c r="G544" s="1180"/>
      <c r="H544" s="1180"/>
      <c r="I544" s="1180"/>
      <c r="J544" s="1180"/>
      <c r="K544" s="1180"/>
      <c r="L544" s="1180"/>
      <c r="M544" s="1180"/>
      <c r="N544" s="1180"/>
      <c r="O544" s="1180"/>
      <c r="P544" s="1180"/>
      <c r="Q544" s="1180"/>
      <c r="R544" s="1180"/>
    </row>
    <row r="545" spans="1:18">
      <c r="A545" s="1180"/>
      <c r="B545" s="1180"/>
      <c r="C545" s="1180"/>
      <c r="D545" s="1180"/>
      <c r="E545" s="1180"/>
      <c r="F545" s="1180"/>
      <c r="G545" s="1180"/>
      <c r="H545" s="1180"/>
      <c r="I545" s="1180"/>
      <c r="J545" s="1180"/>
      <c r="K545" s="1180"/>
      <c r="L545" s="1180"/>
      <c r="M545" s="1180"/>
      <c r="N545" s="1180"/>
      <c r="O545" s="1180"/>
      <c r="P545" s="1180"/>
      <c r="Q545" s="1180"/>
      <c r="R545" s="1180"/>
    </row>
    <row r="546" spans="1:18">
      <c r="A546" s="1180"/>
      <c r="B546" s="1180"/>
      <c r="C546" s="1180"/>
      <c r="D546" s="1180"/>
      <c r="E546" s="1180"/>
      <c r="F546" s="1180"/>
      <c r="G546" s="1180"/>
      <c r="H546" s="1180"/>
      <c r="I546" s="1180"/>
      <c r="J546" s="1180"/>
      <c r="K546" s="1180"/>
      <c r="L546" s="1180"/>
      <c r="M546" s="1180"/>
      <c r="N546" s="1180"/>
      <c r="O546" s="1180"/>
      <c r="P546" s="1180"/>
      <c r="Q546" s="1180"/>
      <c r="R546" s="1180"/>
    </row>
    <row r="547" spans="1:18">
      <c r="A547" s="1180"/>
      <c r="B547" s="1180"/>
      <c r="C547" s="1180"/>
      <c r="D547" s="1180"/>
      <c r="E547" s="1180"/>
      <c r="F547" s="1180"/>
      <c r="G547" s="1180"/>
      <c r="H547" s="1180"/>
      <c r="I547" s="1180"/>
      <c r="J547" s="1180"/>
      <c r="K547" s="1180"/>
      <c r="L547" s="1180"/>
      <c r="M547" s="1180"/>
      <c r="N547" s="1180"/>
      <c r="O547" s="1180"/>
      <c r="P547" s="1180"/>
      <c r="Q547" s="1180"/>
      <c r="R547" s="1180"/>
    </row>
    <row r="548" spans="1:18">
      <c r="A548" s="1180"/>
      <c r="B548" s="1180"/>
      <c r="C548" s="1180"/>
      <c r="D548" s="1180"/>
      <c r="E548" s="1180"/>
      <c r="F548" s="1180"/>
      <c r="G548" s="1180"/>
      <c r="H548" s="1180"/>
      <c r="I548" s="1180"/>
      <c r="J548" s="1180"/>
      <c r="K548" s="1180"/>
      <c r="L548" s="1180"/>
      <c r="M548" s="1180"/>
      <c r="N548" s="1180"/>
      <c r="O548" s="1180"/>
      <c r="P548" s="1180"/>
      <c r="Q548" s="1180"/>
      <c r="R548" s="1180"/>
    </row>
    <row r="549" spans="1:18">
      <c r="A549" s="1180"/>
      <c r="B549" s="1180"/>
      <c r="C549" s="1180"/>
      <c r="D549" s="1180"/>
      <c r="E549" s="1180"/>
      <c r="F549" s="1180"/>
      <c r="G549" s="1180"/>
      <c r="H549" s="1180"/>
      <c r="I549" s="1180"/>
      <c r="J549" s="1180"/>
      <c r="K549" s="1180"/>
      <c r="L549" s="1180"/>
      <c r="M549" s="1180"/>
      <c r="N549" s="1180"/>
      <c r="O549" s="1180"/>
      <c r="P549" s="1180"/>
      <c r="Q549" s="1180"/>
      <c r="R549" s="1180"/>
    </row>
    <row r="550" spans="1:18">
      <c r="A550" s="1180"/>
      <c r="B550" s="1180"/>
      <c r="C550" s="1180"/>
      <c r="D550" s="1180"/>
      <c r="E550" s="1180"/>
      <c r="F550" s="1180"/>
      <c r="G550" s="1180"/>
      <c r="H550" s="1180"/>
      <c r="I550" s="1180"/>
      <c r="J550" s="1180"/>
      <c r="K550" s="1180"/>
      <c r="L550" s="1180"/>
      <c r="M550" s="1180"/>
      <c r="N550" s="1180"/>
      <c r="O550" s="1180"/>
      <c r="P550" s="1180"/>
      <c r="Q550" s="1180"/>
      <c r="R550" s="1180"/>
    </row>
    <row r="551" spans="1:18">
      <c r="A551" s="1180"/>
      <c r="B551" s="1180"/>
      <c r="C551" s="1180"/>
      <c r="D551" s="1180"/>
      <c r="E551" s="1180"/>
      <c r="F551" s="1180"/>
      <c r="G551" s="1180"/>
      <c r="H551" s="1180"/>
      <c r="I551" s="1180"/>
      <c r="J551" s="1180"/>
      <c r="K551" s="1180"/>
      <c r="L551" s="1180"/>
      <c r="M551" s="1180"/>
      <c r="N551" s="1180"/>
      <c r="O551" s="1180"/>
      <c r="P551" s="1180"/>
      <c r="Q551" s="1180"/>
      <c r="R551" s="1180"/>
    </row>
    <row r="552" spans="1:18">
      <c r="A552" s="1180"/>
      <c r="B552" s="1180"/>
      <c r="C552" s="1180"/>
      <c r="D552" s="1180"/>
      <c r="E552" s="1180"/>
      <c r="F552" s="1180"/>
      <c r="G552" s="1180"/>
      <c r="H552" s="1180"/>
      <c r="I552" s="1180"/>
      <c r="J552" s="1180"/>
      <c r="K552" s="1180"/>
      <c r="L552" s="1180"/>
      <c r="M552" s="1180"/>
      <c r="N552" s="1180"/>
      <c r="O552" s="1180"/>
      <c r="P552" s="1180"/>
      <c r="Q552" s="1180"/>
      <c r="R552" s="1180"/>
    </row>
    <row r="553" spans="1:18">
      <c r="A553" s="1180"/>
      <c r="B553" s="1180"/>
      <c r="C553" s="1180"/>
      <c r="D553" s="1180"/>
      <c r="E553" s="1180"/>
      <c r="F553" s="1180"/>
      <c r="G553" s="1180"/>
      <c r="H553" s="1180"/>
      <c r="I553" s="1180"/>
      <c r="J553" s="1180"/>
      <c r="K553" s="1180"/>
      <c r="L553" s="1180"/>
      <c r="M553" s="1180"/>
      <c r="N553" s="1180"/>
      <c r="O553" s="1180"/>
      <c r="P553" s="1180"/>
      <c r="Q553" s="1180"/>
      <c r="R553" s="1180"/>
    </row>
    <row r="554" spans="1:18">
      <c r="A554" s="1180"/>
      <c r="B554" s="1180"/>
      <c r="C554" s="1180"/>
      <c r="D554" s="1180"/>
      <c r="E554" s="1180"/>
      <c r="F554" s="1180"/>
      <c r="G554" s="1180"/>
      <c r="H554" s="1180"/>
      <c r="I554" s="1180"/>
      <c r="J554" s="1180"/>
      <c r="K554" s="1180"/>
      <c r="L554" s="1180"/>
      <c r="M554" s="1180"/>
      <c r="N554" s="1180"/>
      <c r="O554" s="1180"/>
      <c r="P554" s="1180"/>
      <c r="Q554" s="1180"/>
      <c r="R554" s="1180"/>
    </row>
    <row r="555" spans="1:18">
      <c r="A555" s="1180"/>
      <c r="B555" s="1180"/>
      <c r="C555" s="1180"/>
      <c r="D555" s="1180"/>
      <c r="E555" s="1180"/>
      <c r="F555" s="1180"/>
      <c r="G555" s="1180"/>
      <c r="H555" s="1180"/>
      <c r="I555" s="1180"/>
      <c r="J555" s="1180"/>
      <c r="K555" s="1180"/>
      <c r="L555" s="1180"/>
      <c r="M555" s="1180"/>
      <c r="N555" s="1180"/>
      <c r="O555" s="1180"/>
      <c r="P555" s="1180"/>
      <c r="Q555" s="1180"/>
      <c r="R555" s="1180"/>
    </row>
    <row r="556" spans="1:18">
      <c r="A556" s="1180"/>
      <c r="B556" s="1180"/>
      <c r="C556" s="1180"/>
      <c r="D556" s="1180"/>
      <c r="E556" s="1180"/>
      <c r="F556" s="1180"/>
      <c r="G556" s="1180"/>
      <c r="H556" s="1180"/>
      <c r="I556" s="1180"/>
      <c r="J556" s="1180"/>
      <c r="K556" s="1180"/>
      <c r="L556" s="1180"/>
      <c r="M556" s="1180"/>
      <c r="N556" s="1180"/>
      <c r="O556" s="1180"/>
      <c r="P556" s="1180"/>
      <c r="Q556" s="1180"/>
      <c r="R556" s="1180"/>
    </row>
    <row r="557" spans="1:18">
      <c r="A557" s="1180"/>
      <c r="B557" s="1180"/>
      <c r="C557" s="1180"/>
      <c r="D557" s="1180"/>
      <c r="E557" s="1180"/>
      <c r="F557" s="1180"/>
      <c r="G557" s="1180"/>
      <c r="H557" s="1180"/>
      <c r="I557" s="1180"/>
      <c r="J557" s="1180"/>
      <c r="K557" s="1180"/>
      <c r="L557" s="1180"/>
      <c r="M557" s="1180"/>
      <c r="N557" s="1180"/>
      <c r="O557" s="1180"/>
      <c r="P557" s="1180"/>
      <c r="Q557" s="1180"/>
      <c r="R557" s="1180"/>
    </row>
    <row r="558" spans="1:18">
      <c r="A558" s="1180"/>
      <c r="B558" s="1180"/>
      <c r="C558" s="1180"/>
      <c r="D558" s="1180"/>
      <c r="E558" s="1180"/>
      <c r="F558" s="1180"/>
      <c r="G558" s="1180"/>
      <c r="H558" s="1180"/>
      <c r="I558" s="1180"/>
      <c r="J558" s="1180"/>
      <c r="K558" s="1180"/>
      <c r="L558" s="1180"/>
      <c r="M558" s="1180"/>
      <c r="N558" s="1180"/>
      <c r="O558" s="1180"/>
      <c r="P558" s="1180"/>
      <c r="Q558" s="1180"/>
      <c r="R558" s="1180"/>
    </row>
    <row r="559" spans="1:18">
      <c r="A559" s="1180"/>
      <c r="B559" s="1180"/>
      <c r="C559" s="1180"/>
      <c r="D559" s="1180"/>
      <c r="E559" s="1180"/>
      <c r="F559" s="1180"/>
      <c r="G559" s="1180"/>
      <c r="H559" s="1180"/>
      <c r="I559" s="1180"/>
      <c r="J559" s="1180"/>
      <c r="K559" s="1180"/>
      <c r="L559" s="1180"/>
      <c r="M559" s="1180"/>
      <c r="N559" s="1180"/>
      <c r="O559" s="1180"/>
      <c r="P559" s="1180"/>
      <c r="Q559" s="1180"/>
      <c r="R559" s="1180"/>
    </row>
    <row r="560" spans="1:18">
      <c r="A560" s="1180"/>
      <c r="B560" s="1180"/>
      <c r="C560" s="1180"/>
      <c r="D560" s="1180"/>
      <c r="E560" s="1180"/>
      <c r="F560" s="1180"/>
      <c r="G560" s="1180"/>
      <c r="H560" s="1180"/>
      <c r="I560" s="1180"/>
      <c r="J560" s="1180"/>
      <c r="K560" s="1180"/>
      <c r="L560" s="1180"/>
      <c r="M560" s="1180"/>
      <c r="N560" s="1180"/>
      <c r="O560" s="1180"/>
      <c r="P560" s="1180"/>
      <c r="Q560" s="1180"/>
      <c r="R560" s="1180"/>
    </row>
    <row r="561" spans="1:18">
      <c r="A561" s="1180"/>
      <c r="B561" s="1180"/>
      <c r="C561" s="1180"/>
      <c r="D561" s="1180"/>
      <c r="E561" s="1180"/>
      <c r="F561" s="1180"/>
      <c r="G561" s="1180"/>
      <c r="H561" s="1180"/>
      <c r="I561" s="1180"/>
      <c r="J561" s="1180"/>
      <c r="K561" s="1180"/>
      <c r="L561" s="1180"/>
      <c r="M561" s="1180"/>
      <c r="N561" s="1180"/>
      <c r="O561" s="1180"/>
      <c r="P561" s="1180"/>
      <c r="Q561" s="1180"/>
      <c r="R561" s="1180"/>
    </row>
    <row r="562" spans="1:18">
      <c r="A562" s="1180"/>
      <c r="B562" s="1180"/>
      <c r="C562" s="1180"/>
      <c r="D562" s="1180"/>
      <c r="E562" s="1180"/>
      <c r="F562" s="1180"/>
      <c r="G562" s="1180"/>
      <c r="H562" s="1180"/>
      <c r="I562" s="1180"/>
      <c r="J562" s="1180"/>
      <c r="K562" s="1180"/>
      <c r="L562" s="1180"/>
      <c r="M562" s="1180"/>
      <c r="N562" s="1180"/>
      <c r="O562" s="1180"/>
      <c r="P562" s="1180"/>
      <c r="Q562" s="1180"/>
      <c r="R562" s="1180"/>
    </row>
    <row r="563" spans="1:18">
      <c r="A563" s="1180"/>
      <c r="B563" s="1180"/>
      <c r="C563" s="1180"/>
      <c r="D563" s="1180"/>
      <c r="E563" s="1180"/>
      <c r="F563" s="1180"/>
      <c r="G563" s="1180"/>
      <c r="H563" s="1180"/>
      <c r="I563" s="1180"/>
      <c r="J563" s="1180"/>
      <c r="K563" s="1180"/>
      <c r="L563" s="1180"/>
      <c r="M563" s="1180"/>
      <c r="N563" s="1180"/>
      <c r="O563" s="1180"/>
      <c r="P563" s="1180"/>
      <c r="Q563" s="1180"/>
      <c r="R563" s="1180"/>
    </row>
    <row r="564" spans="1:18">
      <c r="A564" s="1180"/>
      <c r="B564" s="1180"/>
      <c r="C564" s="1180"/>
      <c r="D564" s="1180"/>
      <c r="E564" s="1180"/>
      <c r="F564" s="1180"/>
      <c r="G564" s="1180"/>
      <c r="H564" s="1180"/>
      <c r="I564" s="1180"/>
      <c r="J564" s="1180"/>
      <c r="K564" s="1180"/>
      <c r="L564" s="1180"/>
      <c r="M564" s="1180"/>
      <c r="N564" s="1180"/>
      <c r="O564" s="1180"/>
      <c r="P564" s="1180"/>
      <c r="Q564" s="1180"/>
      <c r="R564" s="1180"/>
    </row>
    <row r="565" spans="1:18">
      <c r="A565" s="1180"/>
      <c r="B565" s="1180"/>
      <c r="C565" s="1180"/>
      <c r="D565" s="1180"/>
      <c r="E565" s="1180"/>
      <c r="F565" s="1180"/>
      <c r="G565" s="1180"/>
      <c r="H565" s="1180"/>
      <c r="I565" s="1180"/>
      <c r="J565" s="1180"/>
      <c r="K565" s="1180"/>
      <c r="L565" s="1180"/>
      <c r="M565" s="1180"/>
      <c r="N565" s="1180"/>
      <c r="O565" s="1180"/>
      <c r="P565" s="1180"/>
      <c r="Q565" s="1180"/>
      <c r="R565" s="1180"/>
    </row>
    <row r="566" spans="1:18">
      <c r="A566" s="1180"/>
      <c r="B566" s="1180"/>
      <c r="C566" s="1180"/>
      <c r="D566" s="1180"/>
      <c r="E566" s="1180"/>
      <c r="F566" s="1180"/>
      <c r="G566" s="1180"/>
      <c r="H566" s="1180"/>
      <c r="I566" s="1180"/>
      <c r="J566" s="1180"/>
      <c r="K566" s="1180"/>
      <c r="L566" s="1180"/>
      <c r="M566" s="1180"/>
      <c r="N566" s="1180"/>
      <c r="O566" s="1180"/>
      <c r="P566" s="1180"/>
      <c r="Q566" s="1180"/>
      <c r="R566" s="1180"/>
    </row>
    <row r="567" spans="1:18">
      <c r="A567" s="1180"/>
      <c r="B567" s="1180"/>
      <c r="C567" s="1180"/>
      <c r="D567" s="1180"/>
      <c r="E567" s="1180"/>
      <c r="F567" s="1180"/>
      <c r="G567" s="1180"/>
      <c r="H567" s="1180"/>
      <c r="I567" s="1180"/>
      <c r="J567" s="1180"/>
      <c r="K567" s="1180"/>
      <c r="L567" s="1180"/>
      <c r="M567" s="1180"/>
      <c r="N567" s="1180"/>
      <c r="O567" s="1180"/>
      <c r="P567" s="1180"/>
      <c r="Q567" s="1180"/>
      <c r="R567" s="1180"/>
    </row>
    <row r="568" spans="1:18">
      <c r="A568" s="1180"/>
      <c r="B568" s="1180"/>
      <c r="C568" s="1180"/>
      <c r="D568" s="1180"/>
      <c r="E568" s="1180"/>
      <c r="F568" s="1180"/>
      <c r="G568" s="1180"/>
      <c r="H568" s="1180"/>
      <c r="I568" s="1180"/>
      <c r="J568" s="1180"/>
      <c r="K568" s="1180"/>
      <c r="L568" s="1180"/>
      <c r="M568" s="1180"/>
      <c r="N568" s="1180"/>
      <c r="O568" s="1180"/>
      <c r="P568" s="1180"/>
      <c r="Q568" s="1180"/>
      <c r="R568" s="1180"/>
    </row>
    <row r="569" spans="1:18">
      <c r="A569" s="1180"/>
      <c r="B569" s="1180"/>
      <c r="C569" s="1180"/>
      <c r="D569" s="1180"/>
      <c r="E569" s="1180"/>
      <c r="F569" s="1180"/>
      <c r="G569" s="1180"/>
      <c r="H569" s="1180"/>
      <c r="I569" s="1180"/>
      <c r="J569" s="1180"/>
      <c r="K569" s="1180"/>
      <c r="L569" s="1180"/>
      <c r="M569" s="1180"/>
      <c r="N569" s="1180"/>
      <c r="O569" s="1180"/>
      <c r="P569" s="1180"/>
      <c r="Q569" s="1180"/>
      <c r="R569" s="1180"/>
    </row>
    <row r="570" spans="1:18">
      <c r="A570" s="1180"/>
      <c r="B570" s="1180"/>
      <c r="C570" s="1180"/>
      <c r="D570" s="1180"/>
      <c r="E570" s="1180"/>
      <c r="F570" s="1180"/>
      <c r="G570" s="1180"/>
      <c r="H570" s="1180"/>
      <c r="I570" s="1180"/>
      <c r="J570" s="1180"/>
      <c r="K570" s="1180"/>
      <c r="L570" s="1180"/>
      <c r="M570" s="1180"/>
      <c r="N570" s="1180"/>
      <c r="O570" s="1180"/>
      <c r="P570" s="1180"/>
      <c r="Q570" s="1180"/>
      <c r="R570" s="1180"/>
    </row>
    <row r="571" spans="1:18">
      <c r="A571" s="1180"/>
      <c r="B571" s="1180"/>
      <c r="C571" s="1180"/>
      <c r="D571" s="1180"/>
      <c r="E571" s="1180"/>
      <c r="F571" s="1180"/>
      <c r="G571" s="1180"/>
      <c r="H571" s="1180"/>
      <c r="I571" s="1180"/>
      <c r="J571" s="1180"/>
      <c r="K571" s="1180"/>
      <c r="L571" s="1180"/>
      <c r="M571" s="1180"/>
      <c r="N571" s="1180"/>
      <c r="O571" s="1180"/>
      <c r="P571" s="1180"/>
      <c r="Q571" s="1180"/>
      <c r="R571" s="1180"/>
    </row>
    <row r="572" spans="1:18">
      <c r="A572" s="1180"/>
      <c r="B572" s="1180"/>
      <c r="C572" s="1180"/>
      <c r="D572" s="1180"/>
      <c r="E572" s="1180"/>
      <c r="F572" s="1180"/>
      <c r="G572" s="1180"/>
      <c r="H572" s="1180"/>
      <c r="I572" s="1180"/>
      <c r="J572" s="1180"/>
      <c r="K572" s="1180"/>
      <c r="L572" s="1180"/>
      <c r="M572" s="1180"/>
      <c r="N572" s="1180"/>
      <c r="O572" s="1180"/>
      <c r="P572" s="1180"/>
      <c r="Q572" s="1180"/>
      <c r="R572" s="1180"/>
    </row>
    <row r="573" spans="1:18">
      <c r="A573" s="1180"/>
      <c r="B573" s="1180"/>
      <c r="C573" s="1180"/>
      <c r="D573" s="1180"/>
      <c r="E573" s="1180"/>
      <c r="F573" s="1180"/>
      <c r="G573" s="1180"/>
      <c r="H573" s="1180"/>
      <c r="I573" s="1180"/>
      <c r="J573" s="1180"/>
      <c r="K573" s="1180"/>
      <c r="L573" s="1180"/>
      <c r="M573" s="1180"/>
      <c r="N573" s="1180"/>
      <c r="O573" s="1180"/>
      <c r="P573" s="1180"/>
      <c r="Q573" s="1180"/>
      <c r="R573" s="1180"/>
    </row>
    <row r="574" spans="1:18">
      <c r="A574" s="1180"/>
      <c r="B574" s="1180"/>
      <c r="C574" s="1180"/>
      <c r="D574" s="1180"/>
      <c r="E574" s="1180"/>
      <c r="F574" s="1180"/>
      <c r="G574" s="1180"/>
      <c r="H574" s="1180"/>
      <c r="I574" s="1180"/>
      <c r="J574" s="1180"/>
      <c r="K574" s="1180"/>
      <c r="L574" s="1180"/>
      <c r="M574" s="1180"/>
      <c r="N574" s="1180"/>
      <c r="O574" s="1180"/>
      <c r="P574" s="1180"/>
      <c r="Q574" s="1180"/>
      <c r="R574" s="1180"/>
    </row>
    <row r="575" spans="1:18">
      <c r="A575" s="1180"/>
      <c r="B575" s="1180"/>
      <c r="C575" s="1180"/>
      <c r="D575" s="1180"/>
      <c r="E575" s="1180"/>
      <c r="F575" s="1180"/>
      <c r="G575" s="1180"/>
      <c r="H575" s="1180"/>
      <c r="I575" s="1180"/>
      <c r="J575" s="1180"/>
      <c r="K575" s="1180"/>
      <c r="L575" s="1180"/>
      <c r="M575" s="1180"/>
      <c r="N575" s="1180"/>
      <c r="O575" s="1180"/>
      <c r="P575" s="1180"/>
      <c r="Q575" s="1180"/>
      <c r="R575" s="1180"/>
    </row>
    <row r="576" spans="1:18">
      <c r="A576" s="1180"/>
      <c r="B576" s="1180"/>
      <c r="C576" s="1180"/>
      <c r="D576" s="1180"/>
      <c r="E576" s="1180"/>
      <c r="F576" s="1180"/>
      <c r="G576" s="1180"/>
      <c r="H576" s="1180"/>
      <c r="I576" s="1180"/>
      <c r="J576" s="1180"/>
      <c r="K576" s="1180"/>
      <c r="L576" s="1180"/>
      <c r="M576" s="1180"/>
      <c r="N576" s="1180"/>
      <c r="O576" s="1180"/>
      <c r="P576" s="1180"/>
      <c r="Q576" s="1180"/>
      <c r="R576" s="1180"/>
    </row>
    <row r="577" spans="1:18">
      <c r="A577" s="1180"/>
      <c r="B577" s="1180"/>
      <c r="C577" s="1180"/>
      <c r="D577" s="1180"/>
      <c r="E577" s="1180"/>
      <c r="F577" s="1180"/>
      <c r="G577" s="1180"/>
      <c r="H577" s="1180"/>
      <c r="I577" s="1180"/>
      <c r="J577" s="1180"/>
      <c r="K577" s="1180"/>
      <c r="L577" s="1180"/>
      <c r="M577" s="1180"/>
      <c r="N577" s="1180"/>
      <c r="O577" s="1180"/>
      <c r="P577" s="1180"/>
      <c r="Q577" s="1180"/>
      <c r="R577" s="1180"/>
    </row>
    <row r="578" spans="1:18">
      <c r="A578" s="1180"/>
      <c r="B578" s="1180"/>
      <c r="C578" s="1180"/>
      <c r="D578" s="1180"/>
      <c r="E578" s="1180"/>
      <c r="F578" s="1180"/>
      <c r="G578" s="1180"/>
      <c r="H578" s="1180"/>
      <c r="I578" s="1180"/>
      <c r="J578" s="1180"/>
      <c r="K578" s="1180"/>
      <c r="L578" s="1180"/>
      <c r="M578" s="1180"/>
      <c r="N578" s="1180"/>
      <c r="O578" s="1180"/>
      <c r="P578" s="1180"/>
      <c r="Q578" s="1180"/>
      <c r="R578" s="1180"/>
    </row>
    <row r="579" spans="1:18">
      <c r="A579" s="1180"/>
      <c r="B579" s="1180"/>
      <c r="C579" s="1180"/>
      <c r="D579" s="1180"/>
      <c r="E579" s="1180"/>
      <c r="F579" s="1180"/>
      <c r="G579" s="1180"/>
      <c r="H579" s="1180"/>
      <c r="I579" s="1180"/>
      <c r="J579" s="1180"/>
      <c r="K579" s="1180"/>
      <c r="L579" s="1180"/>
      <c r="M579" s="1180"/>
      <c r="N579" s="1180"/>
      <c r="O579" s="1180"/>
      <c r="P579" s="1180"/>
      <c r="Q579" s="1180"/>
      <c r="R579" s="1180"/>
    </row>
    <row r="580" spans="1:18">
      <c r="A580" s="1180"/>
      <c r="B580" s="1180"/>
      <c r="C580" s="1180"/>
      <c r="D580" s="1180"/>
      <c r="E580" s="1180"/>
      <c r="F580" s="1180"/>
      <c r="G580" s="1180"/>
      <c r="H580" s="1180"/>
      <c r="I580" s="1180"/>
      <c r="J580" s="1180"/>
      <c r="K580" s="1180"/>
      <c r="L580" s="1180"/>
      <c r="M580" s="1180"/>
      <c r="N580" s="1180"/>
      <c r="O580" s="1180"/>
      <c r="P580" s="1180"/>
      <c r="Q580" s="1180"/>
      <c r="R580" s="1180"/>
    </row>
    <row r="581" spans="1:18">
      <c r="A581" s="1180"/>
      <c r="B581" s="1180"/>
      <c r="C581" s="1180"/>
      <c r="D581" s="1180"/>
      <c r="E581" s="1180"/>
      <c r="F581" s="1180"/>
      <c r="G581" s="1180"/>
      <c r="H581" s="1180"/>
      <c r="I581" s="1180"/>
      <c r="J581" s="1180"/>
      <c r="K581" s="1180"/>
      <c r="L581" s="1180"/>
      <c r="M581" s="1180"/>
      <c r="N581" s="1180"/>
      <c r="O581" s="1180"/>
      <c r="P581" s="1180"/>
      <c r="Q581" s="1180"/>
      <c r="R581" s="1180"/>
    </row>
    <row r="582" spans="1:18">
      <c r="A582" s="1180"/>
      <c r="B582" s="1180"/>
      <c r="C582" s="1180"/>
      <c r="D582" s="1180"/>
      <c r="E582" s="1180"/>
      <c r="F582" s="1180"/>
      <c r="G582" s="1180"/>
      <c r="H582" s="1180"/>
      <c r="I582" s="1180"/>
      <c r="J582" s="1180"/>
      <c r="K582" s="1180"/>
      <c r="L582" s="1180"/>
      <c r="M582" s="1180"/>
      <c r="N582" s="1180"/>
      <c r="O582" s="1180"/>
      <c r="P582" s="1180"/>
      <c r="Q582" s="1180"/>
      <c r="R582" s="1180"/>
    </row>
    <row r="583" spans="1:18">
      <c r="A583" s="1180"/>
      <c r="B583" s="1180"/>
      <c r="C583" s="1180"/>
      <c r="D583" s="1180"/>
      <c r="E583" s="1180"/>
      <c r="F583" s="1180"/>
      <c r="G583" s="1180"/>
      <c r="H583" s="1180"/>
      <c r="I583" s="1180"/>
      <c r="J583" s="1180"/>
      <c r="K583" s="1180"/>
      <c r="L583" s="1180"/>
      <c r="M583" s="1180"/>
      <c r="N583" s="1180"/>
      <c r="O583" s="1180"/>
      <c r="P583" s="1180"/>
      <c r="Q583" s="1180"/>
      <c r="R583" s="1180"/>
    </row>
    <row r="584" spans="1:18">
      <c r="A584" s="1180"/>
      <c r="B584" s="1180"/>
      <c r="C584" s="1180"/>
      <c r="D584" s="1180"/>
      <c r="E584" s="1180"/>
      <c r="F584" s="1180"/>
      <c r="G584" s="1180"/>
      <c r="H584" s="1180"/>
      <c r="I584" s="1180"/>
      <c r="J584" s="1180"/>
      <c r="K584" s="1180"/>
      <c r="L584" s="1180"/>
      <c r="M584" s="1180"/>
      <c r="N584" s="1180"/>
      <c r="O584" s="1180"/>
      <c r="P584" s="1180"/>
      <c r="Q584" s="1180"/>
      <c r="R584" s="1180"/>
    </row>
    <row r="585" spans="1:18">
      <c r="A585" s="1180"/>
      <c r="B585" s="1180"/>
      <c r="C585" s="1180"/>
      <c r="D585" s="1180"/>
      <c r="E585" s="1180"/>
      <c r="F585" s="1180"/>
      <c r="G585" s="1180"/>
      <c r="H585" s="1180"/>
      <c r="I585" s="1180"/>
      <c r="J585" s="1180"/>
      <c r="K585" s="1180"/>
      <c r="L585" s="1180"/>
      <c r="M585" s="1180"/>
      <c r="N585" s="1180"/>
      <c r="O585" s="1180"/>
      <c r="P585" s="1180"/>
      <c r="Q585" s="1180"/>
      <c r="R585" s="1180"/>
    </row>
    <row r="586" spans="1:18">
      <c r="A586" s="1180"/>
      <c r="B586" s="1180"/>
      <c r="C586" s="1180"/>
      <c r="D586" s="1180"/>
      <c r="E586" s="1180"/>
      <c r="F586" s="1180"/>
      <c r="G586" s="1180"/>
      <c r="H586" s="1180"/>
      <c r="I586" s="1180"/>
      <c r="J586" s="1180"/>
      <c r="K586" s="1180"/>
      <c r="L586" s="1180"/>
      <c r="M586" s="1180"/>
      <c r="N586" s="1180"/>
      <c r="O586" s="1180"/>
      <c r="P586" s="1180"/>
      <c r="Q586" s="1180"/>
      <c r="R586" s="1180"/>
    </row>
    <row r="587" spans="1:18">
      <c r="A587" s="1180"/>
      <c r="B587" s="1180"/>
      <c r="C587" s="1180"/>
      <c r="D587" s="1180"/>
      <c r="E587" s="1180"/>
      <c r="F587" s="1180"/>
      <c r="G587" s="1180"/>
      <c r="H587" s="1180"/>
      <c r="I587" s="1180"/>
      <c r="J587" s="1180"/>
      <c r="K587" s="1180"/>
      <c r="L587" s="1180"/>
      <c r="M587" s="1180"/>
      <c r="N587" s="1180"/>
      <c r="O587" s="1180"/>
      <c r="P587" s="1180"/>
      <c r="Q587" s="1180"/>
      <c r="R587" s="1180"/>
    </row>
    <row r="588" spans="1:18">
      <c r="A588" s="1180"/>
      <c r="B588" s="1180"/>
      <c r="C588" s="1180"/>
      <c r="D588" s="1180"/>
      <c r="E588" s="1180"/>
      <c r="F588" s="1180"/>
      <c r="G588" s="1180"/>
      <c r="H588" s="1180"/>
      <c r="I588" s="1180"/>
      <c r="J588" s="1180"/>
      <c r="K588" s="1180"/>
      <c r="L588" s="1180"/>
      <c r="M588" s="1180"/>
      <c r="N588" s="1180"/>
      <c r="O588" s="1180"/>
      <c r="P588" s="1180"/>
      <c r="Q588" s="1180"/>
      <c r="R588" s="1180"/>
    </row>
    <row r="589" spans="1:18">
      <c r="A589" s="1180"/>
      <c r="B589" s="1180"/>
      <c r="C589" s="1180"/>
      <c r="D589" s="1180"/>
      <c r="E589" s="1180"/>
      <c r="F589" s="1180"/>
      <c r="G589" s="1180"/>
      <c r="H589" s="1180"/>
      <c r="I589" s="1180"/>
      <c r="J589" s="1180"/>
      <c r="K589" s="1180"/>
      <c r="L589" s="1180"/>
      <c r="M589" s="1180"/>
      <c r="N589" s="1180"/>
      <c r="O589" s="1180"/>
      <c r="P589" s="1180"/>
      <c r="Q589" s="1180"/>
      <c r="R589" s="1180"/>
    </row>
    <row r="590" spans="1:18">
      <c r="A590" s="1180"/>
      <c r="B590" s="1180"/>
      <c r="C590" s="1180"/>
      <c r="D590" s="1180"/>
      <c r="E590" s="1180"/>
      <c r="F590" s="1180"/>
      <c r="G590" s="1180"/>
      <c r="H590" s="1180"/>
      <c r="I590" s="1180"/>
      <c r="J590" s="1180"/>
      <c r="K590" s="1180"/>
      <c r="L590" s="1180"/>
      <c r="M590" s="1180"/>
      <c r="N590" s="1180"/>
      <c r="O590" s="1180"/>
      <c r="P590" s="1180"/>
      <c r="Q590" s="1180"/>
      <c r="R590" s="1180"/>
    </row>
    <row r="591" spans="1:18">
      <c r="A591" s="1180"/>
      <c r="B591" s="1180"/>
      <c r="C591" s="1180"/>
      <c r="D591" s="1180"/>
      <c r="E591" s="1180"/>
      <c r="F591" s="1180"/>
      <c r="G591" s="1180"/>
      <c r="H591" s="1180"/>
      <c r="I591" s="1180"/>
      <c r="J591" s="1180"/>
      <c r="K591" s="1180"/>
      <c r="L591" s="1180"/>
      <c r="M591" s="1180"/>
      <c r="N591" s="1180"/>
      <c r="O591" s="1180"/>
      <c r="P591" s="1180"/>
      <c r="Q591" s="1180"/>
      <c r="R591" s="1180"/>
    </row>
    <row r="592" spans="1:18">
      <c r="A592" s="1180"/>
      <c r="B592" s="1180"/>
      <c r="C592" s="1180"/>
      <c r="D592" s="1180"/>
      <c r="E592" s="1180"/>
      <c r="F592" s="1180"/>
      <c r="G592" s="1180"/>
      <c r="H592" s="1180"/>
      <c r="I592" s="1180"/>
      <c r="J592" s="1180"/>
      <c r="K592" s="1180"/>
      <c r="L592" s="1180"/>
      <c r="M592" s="1180"/>
      <c r="N592" s="1180"/>
      <c r="O592" s="1180"/>
      <c r="P592" s="1180"/>
      <c r="Q592" s="1180"/>
      <c r="R592" s="1180"/>
    </row>
    <row r="593" spans="1:18">
      <c r="A593" s="1180"/>
      <c r="B593" s="1180"/>
      <c r="C593" s="1180"/>
      <c r="D593" s="1180"/>
      <c r="E593" s="1180"/>
      <c r="F593" s="1180"/>
      <c r="G593" s="1180"/>
      <c r="H593" s="1180"/>
      <c r="I593" s="1180"/>
      <c r="J593" s="1180"/>
      <c r="K593" s="1180"/>
      <c r="L593" s="1180"/>
      <c r="M593" s="1180"/>
      <c r="N593" s="1180"/>
      <c r="O593" s="1180"/>
      <c r="P593" s="1180"/>
      <c r="Q593" s="1180"/>
      <c r="R593" s="1180"/>
    </row>
    <row r="594" spans="1:18">
      <c r="A594" s="1180"/>
      <c r="B594" s="1180"/>
      <c r="C594" s="1180"/>
      <c r="D594" s="1180"/>
      <c r="E594" s="1180"/>
      <c r="F594" s="1180"/>
      <c r="G594" s="1180"/>
      <c r="H594" s="1180"/>
      <c r="I594" s="1180"/>
      <c r="J594" s="1180"/>
      <c r="K594" s="1180"/>
      <c r="L594" s="1180"/>
      <c r="M594" s="1180"/>
      <c r="N594" s="1180"/>
      <c r="O594" s="1180"/>
      <c r="P594" s="1180"/>
      <c r="Q594" s="1180"/>
      <c r="R594" s="1180"/>
    </row>
    <row r="595" spans="1:18">
      <c r="A595" s="1180"/>
      <c r="B595" s="1180"/>
      <c r="C595" s="1180"/>
      <c r="D595" s="1180"/>
      <c r="E595" s="1180"/>
      <c r="F595" s="1180"/>
      <c r="G595" s="1180"/>
      <c r="H595" s="1180"/>
      <c r="I595" s="1180"/>
      <c r="J595" s="1180"/>
      <c r="K595" s="1180"/>
      <c r="L595" s="1180"/>
      <c r="M595" s="1180"/>
      <c r="N595" s="1180"/>
      <c r="O595" s="1180"/>
      <c r="P595" s="1180"/>
      <c r="Q595" s="1180"/>
      <c r="R595" s="1180"/>
    </row>
    <row r="596" spans="1:18">
      <c r="A596" s="1180"/>
      <c r="B596" s="1180"/>
      <c r="C596" s="1180"/>
      <c r="D596" s="1180"/>
      <c r="E596" s="1180"/>
      <c r="F596" s="1180"/>
      <c r="G596" s="1180"/>
      <c r="H596" s="1180"/>
      <c r="I596" s="1180"/>
      <c r="J596" s="1180"/>
      <c r="K596" s="1180"/>
      <c r="L596" s="1180"/>
      <c r="M596" s="1180"/>
      <c r="N596" s="1180"/>
      <c r="O596" s="1180"/>
      <c r="P596" s="1180"/>
      <c r="Q596" s="1180"/>
      <c r="R596" s="1180"/>
    </row>
    <row r="597" spans="1:18">
      <c r="A597" s="1180"/>
      <c r="B597" s="1180"/>
      <c r="C597" s="1180"/>
      <c r="D597" s="1180"/>
      <c r="E597" s="1180"/>
      <c r="F597" s="1180"/>
      <c r="G597" s="1180"/>
      <c r="H597" s="1180"/>
      <c r="I597" s="1180"/>
      <c r="J597" s="1180"/>
      <c r="K597" s="1180"/>
      <c r="L597" s="1180"/>
      <c r="M597" s="1180"/>
      <c r="N597" s="1180"/>
      <c r="O597" s="1180"/>
      <c r="P597" s="1180"/>
      <c r="Q597" s="1180"/>
      <c r="R597" s="1180"/>
    </row>
    <row r="598" spans="1:18">
      <c r="A598" s="1180"/>
      <c r="B598" s="1180"/>
      <c r="C598" s="1180"/>
      <c r="D598" s="1180"/>
      <c r="E598" s="1180"/>
      <c r="F598" s="1180"/>
      <c r="G598" s="1180"/>
      <c r="H598" s="1180"/>
      <c r="I598" s="1180"/>
      <c r="J598" s="1180"/>
      <c r="K598" s="1180"/>
      <c r="L598" s="1180"/>
      <c r="M598" s="1180"/>
      <c r="N598" s="1180"/>
      <c r="O598" s="1180"/>
      <c r="P598" s="1180"/>
      <c r="Q598" s="1180"/>
      <c r="R598" s="1180"/>
    </row>
    <row r="599" spans="1:18">
      <c r="A599" s="1180"/>
      <c r="B599" s="1180"/>
      <c r="C599" s="1180"/>
      <c r="D599" s="1180"/>
      <c r="E599" s="1180"/>
      <c r="F599" s="1180"/>
      <c r="G599" s="1180"/>
      <c r="H599" s="1180"/>
      <c r="I599" s="1180"/>
      <c r="J599" s="1180"/>
      <c r="K599" s="1180"/>
      <c r="L599" s="1180"/>
      <c r="M599" s="1180"/>
      <c r="N599" s="1180"/>
      <c r="O599" s="1180"/>
      <c r="P599" s="1180"/>
      <c r="Q599" s="1180"/>
      <c r="R599" s="1180"/>
    </row>
    <row r="600" spans="1:18">
      <c r="A600" s="1180"/>
      <c r="B600" s="1180"/>
      <c r="C600" s="1180"/>
      <c r="D600" s="1180"/>
      <c r="E600" s="1180"/>
      <c r="F600" s="1180"/>
      <c r="G600" s="1180"/>
      <c r="H600" s="1180"/>
      <c r="I600" s="1180"/>
      <c r="J600" s="1180"/>
      <c r="K600" s="1180"/>
      <c r="L600" s="1180"/>
      <c r="M600" s="1180"/>
      <c r="N600" s="1180"/>
      <c r="O600" s="1180"/>
      <c r="P600" s="1180"/>
      <c r="Q600" s="1180"/>
      <c r="R600" s="1180"/>
    </row>
    <row r="601" spans="1:18">
      <c r="A601" s="1180"/>
      <c r="B601" s="1180"/>
      <c r="C601" s="1180"/>
      <c r="D601" s="1180"/>
      <c r="E601" s="1180"/>
      <c r="F601" s="1180"/>
      <c r="G601" s="1180"/>
      <c r="H601" s="1180"/>
      <c r="I601" s="1180"/>
      <c r="J601" s="1180"/>
      <c r="K601" s="1180"/>
      <c r="L601" s="1180"/>
      <c r="M601" s="1180"/>
      <c r="N601" s="1180"/>
      <c r="O601" s="1180"/>
      <c r="P601" s="1180"/>
      <c r="Q601" s="1180"/>
      <c r="R601" s="1180"/>
    </row>
    <row r="602" spans="1:18">
      <c r="A602" s="1180"/>
      <c r="B602" s="1180"/>
      <c r="C602" s="1180"/>
      <c r="D602" s="1180"/>
      <c r="E602" s="1180"/>
      <c r="F602" s="1180"/>
      <c r="G602" s="1180"/>
      <c r="H602" s="1180"/>
      <c r="I602" s="1180"/>
      <c r="J602" s="1180"/>
      <c r="K602" s="1180"/>
      <c r="L602" s="1180"/>
      <c r="M602" s="1180"/>
      <c r="N602" s="1180"/>
      <c r="O602" s="1180"/>
      <c r="P602" s="1180"/>
      <c r="Q602" s="1180"/>
      <c r="R602" s="1180"/>
    </row>
    <row r="603" spans="1:18">
      <c r="A603" s="1180"/>
      <c r="B603" s="1180"/>
      <c r="C603" s="1180"/>
      <c r="D603" s="1180"/>
      <c r="E603" s="1180"/>
      <c r="F603" s="1180"/>
      <c r="G603" s="1180"/>
      <c r="H603" s="1180"/>
      <c r="I603" s="1180"/>
      <c r="J603" s="1180"/>
      <c r="K603" s="1180"/>
      <c r="L603" s="1180"/>
      <c r="M603" s="1180"/>
      <c r="N603" s="1180"/>
      <c r="O603" s="1180"/>
      <c r="P603" s="1180"/>
      <c r="Q603" s="1180"/>
      <c r="R603" s="1180"/>
    </row>
    <row r="604" spans="1:18">
      <c r="A604" s="1180"/>
      <c r="B604" s="1180"/>
      <c r="C604" s="1180"/>
      <c r="D604" s="1180"/>
      <c r="E604" s="1180"/>
      <c r="F604" s="1180"/>
      <c r="G604" s="1180"/>
      <c r="H604" s="1180"/>
      <c r="I604" s="1180"/>
      <c r="J604" s="1180"/>
      <c r="K604" s="1180"/>
      <c r="L604" s="1180"/>
      <c r="M604" s="1180"/>
      <c r="N604" s="1180"/>
      <c r="O604" s="1180"/>
      <c r="P604" s="1180"/>
      <c r="Q604" s="1180"/>
      <c r="R604" s="1180"/>
    </row>
    <row r="605" spans="1:18">
      <c r="A605" s="1180"/>
      <c r="B605" s="1180"/>
      <c r="C605" s="1180"/>
      <c r="D605" s="1180"/>
      <c r="E605" s="1180"/>
      <c r="F605" s="1180"/>
      <c r="G605" s="1180"/>
      <c r="H605" s="1180"/>
      <c r="I605" s="1180"/>
      <c r="J605" s="1180"/>
      <c r="K605" s="1180"/>
      <c r="L605" s="1180"/>
      <c r="M605" s="1180"/>
      <c r="N605" s="1180"/>
      <c r="O605" s="1180"/>
      <c r="P605" s="1180"/>
      <c r="Q605" s="1180"/>
      <c r="R605" s="1180"/>
    </row>
    <row r="606" spans="1:18">
      <c r="A606" s="1180"/>
      <c r="B606" s="1180"/>
      <c r="C606" s="1180"/>
      <c r="D606" s="1180"/>
      <c r="E606" s="1180"/>
      <c r="F606" s="1180"/>
      <c r="G606" s="1180"/>
      <c r="H606" s="1180"/>
      <c r="I606" s="1180"/>
      <c r="J606" s="1180"/>
      <c r="K606" s="1180"/>
      <c r="L606" s="1180"/>
      <c r="M606" s="1180"/>
      <c r="N606" s="1180"/>
      <c r="O606" s="1180"/>
      <c r="P606" s="1180"/>
      <c r="Q606" s="1180"/>
      <c r="R606" s="1180"/>
    </row>
    <row r="607" spans="1:18">
      <c r="A607" s="1180"/>
      <c r="B607" s="1180"/>
      <c r="C607" s="1180"/>
      <c r="D607" s="1180"/>
      <c r="E607" s="1180"/>
      <c r="F607" s="1180"/>
      <c r="G607" s="1180"/>
      <c r="H607" s="1180"/>
      <c r="I607" s="1180"/>
      <c r="J607" s="1180"/>
      <c r="K607" s="1180"/>
      <c r="L607" s="1180"/>
      <c r="M607" s="1180"/>
      <c r="N607" s="1180"/>
      <c r="O607" s="1180"/>
      <c r="P607" s="1180"/>
      <c r="Q607" s="1180"/>
      <c r="R607" s="1180"/>
    </row>
    <row r="608" spans="1:18">
      <c r="A608" s="1180"/>
      <c r="B608" s="1180"/>
      <c r="C608" s="1180"/>
      <c r="D608" s="1180"/>
      <c r="E608" s="1180"/>
      <c r="F608" s="1180"/>
      <c r="G608" s="1180"/>
      <c r="H608" s="1180"/>
      <c r="I608" s="1180"/>
      <c r="J608" s="1180"/>
      <c r="K608" s="1180"/>
      <c r="L608" s="1180"/>
      <c r="M608" s="1180"/>
      <c r="N608" s="1180"/>
      <c r="O608" s="1180"/>
      <c r="P608" s="1180"/>
      <c r="Q608" s="1180"/>
      <c r="R608" s="1180"/>
    </row>
    <row r="609" spans="1:18">
      <c r="A609" s="1180"/>
      <c r="B609" s="1180"/>
      <c r="C609" s="1180"/>
      <c r="D609" s="1180"/>
      <c r="E609" s="1180"/>
      <c r="F609" s="1180"/>
      <c r="G609" s="1180"/>
      <c r="H609" s="1180"/>
      <c r="I609" s="1180"/>
      <c r="J609" s="1180"/>
      <c r="K609" s="1180"/>
      <c r="L609" s="1180"/>
      <c r="M609" s="1180"/>
      <c r="N609" s="1180"/>
      <c r="O609" s="1180"/>
      <c r="P609" s="1180"/>
      <c r="Q609" s="1180"/>
      <c r="R609" s="1180"/>
    </row>
    <row r="610" spans="1:18">
      <c r="A610" s="1180"/>
      <c r="B610" s="1180"/>
      <c r="C610" s="1180"/>
      <c r="D610" s="1180"/>
      <c r="E610" s="1180"/>
      <c r="F610" s="1180"/>
      <c r="G610" s="1180"/>
      <c r="H610" s="1180"/>
      <c r="I610" s="1180"/>
      <c r="J610" s="1180"/>
      <c r="K610" s="1180"/>
      <c r="L610" s="1180"/>
      <c r="M610" s="1180"/>
      <c r="N610" s="1180"/>
      <c r="O610" s="1180"/>
      <c r="P610" s="1180"/>
      <c r="Q610" s="1180"/>
      <c r="R610" s="1180"/>
    </row>
    <row r="611" spans="1:18">
      <c r="A611" s="1180"/>
      <c r="B611" s="1180"/>
      <c r="C611" s="1180"/>
      <c r="D611" s="1180"/>
      <c r="E611" s="1180"/>
      <c r="F611" s="1180"/>
      <c r="G611" s="1180"/>
      <c r="H611" s="1180"/>
      <c r="I611" s="1180"/>
      <c r="J611" s="1180"/>
      <c r="K611" s="1180"/>
      <c r="L611" s="1180"/>
      <c r="M611" s="1180"/>
      <c r="N611" s="1180"/>
      <c r="O611" s="1180"/>
      <c r="P611" s="1180"/>
      <c r="Q611" s="1180"/>
      <c r="R611" s="1180"/>
    </row>
    <row r="612" spans="1:18">
      <c r="A612" s="1180"/>
      <c r="B612" s="1180"/>
      <c r="C612" s="1180"/>
      <c r="D612" s="1180"/>
      <c r="E612" s="1180"/>
      <c r="F612" s="1180"/>
      <c r="G612" s="1180"/>
      <c r="H612" s="1180"/>
      <c r="I612" s="1180"/>
      <c r="J612" s="1180"/>
      <c r="K612" s="1180"/>
      <c r="L612" s="1180"/>
      <c r="M612" s="1180"/>
      <c r="N612" s="1180"/>
      <c r="O612" s="1180"/>
      <c r="P612" s="1180"/>
      <c r="Q612" s="1180"/>
      <c r="R612" s="1180"/>
    </row>
    <row r="613" spans="1:18">
      <c r="A613" s="1180"/>
      <c r="B613" s="1180"/>
      <c r="C613" s="1180"/>
      <c r="D613" s="1180"/>
      <c r="E613" s="1180"/>
      <c r="F613" s="1180"/>
      <c r="G613" s="1180"/>
      <c r="H613" s="1180"/>
      <c r="I613" s="1180"/>
      <c r="J613" s="1180"/>
      <c r="K613" s="1180"/>
      <c r="L613" s="1180"/>
      <c r="M613" s="1180"/>
      <c r="N613" s="1180"/>
      <c r="O613" s="1180"/>
      <c r="P613" s="1180"/>
      <c r="Q613" s="1180"/>
      <c r="R613" s="1180"/>
    </row>
    <row r="614" spans="1:18">
      <c r="A614" s="1180"/>
      <c r="B614" s="1180"/>
      <c r="C614" s="1180"/>
      <c r="D614" s="1180"/>
      <c r="E614" s="1180"/>
      <c r="F614" s="1180"/>
      <c r="G614" s="1180"/>
      <c r="H614" s="1180"/>
      <c r="I614" s="1180"/>
      <c r="J614" s="1180"/>
      <c r="K614" s="1180"/>
      <c r="L614" s="1180"/>
      <c r="M614" s="1180"/>
      <c r="N614" s="1180"/>
      <c r="O614" s="1180"/>
      <c r="P614" s="1180"/>
      <c r="Q614" s="1180"/>
      <c r="R614" s="1180"/>
    </row>
    <row r="615" spans="1:18">
      <c r="A615" s="1180"/>
      <c r="B615" s="1180"/>
      <c r="C615" s="1180"/>
      <c r="D615" s="1180"/>
      <c r="E615" s="1180"/>
      <c r="F615" s="1180"/>
      <c r="G615" s="1180"/>
      <c r="H615" s="1180"/>
      <c r="I615" s="1180"/>
      <c r="J615" s="1180"/>
      <c r="K615" s="1180"/>
      <c r="L615" s="1180"/>
      <c r="M615" s="1180"/>
      <c r="N615" s="1180"/>
      <c r="O615" s="1180"/>
      <c r="P615" s="1180"/>
      <c r="Q615" s="1180"/>
      <c r="R615" s="1180"/>
    </row>
    <row r="616" spans="1:18">
      <c r="A616" s="1180"/>
      <c r="B616" s="1180"/>
      <c r="C616" s="1180"/>
      <c r="D616" s="1180"/>
      <c r="E616" s="1180"/>
      <c r="F616" s="1180"/>
      <c r="G616" s="1180"/>
      <c r="H616" s="1180"/>
      <c r="I616" s="1180"/>
      <c r="J616" s="1180"/>
      <c r="K616" s="1180"/>
      <c r="L616" s="1180"/>
      <c r="M616" s="1180"/>
      <c r="N616" s="1180"/>
      <c r="O616" s="1180"/>
      <c r="P616" s="1180"/>
      <c r="Q616" s="1180"/>
      <c r="R616" s="1180"/>
    </row>
    <row r="617" spans="1:18">
      <c r="A617" s="1180"/>
      <c r="B617" s="1180"/>
      <c r="C617" s="1180"/>
      <c r="D617" s="1180"/>
      <c r="E617" s="1180"/>
      <c r="F617" s="1180"/>
      <c r="G617" s="1180"/>
      <c r="H617" s="1180"/>
      <c r="I617" s="1180"/>
      <c r="J617" s="1180"/>
      <c r="K617" s="1180"/>
      <c r="L617" s="1180"/>
      <c r="M617" s="1180"/>
      <c r="N617" s="1180"/>
      <c r="O617" s="1180"/>
      <c r="P617" s="1180"/>
      <c r="Q617" s="1180"/>
      <c r="R617" s="1180"/>
    </row>
    <row r="618" spans="1:18">
      <c r="A618" s="1180"/>
      <c r="B618" s="1180"/>
      <c r="C618" s="1180"/>
      <c r="D618" s="1180"/>
      <c r="E618" s="1180"/>
      <c r="F618" s="1180"/>
      <c r="G618" s="1180"/>
      <c r="H618" s="1180"/>
      <c r="I618" s="1180"/>
      <c r="J618" s="1180"/>
      <c r="K618" s="1180"/>
      <c r="L618" s="1180"/>
      <c r="M618" s="1180"/>
      <c r="N618" s="1180"/>
      <c r="O618" s="1180"/>
      <c r="P618" s="1180"/>
      <c r="Q618" s="1180"/>
      <c r="R618" s="1180"/>
    </row>
    <row r="619" spans="1:18">
      <c r="A619" s="1180"/>
      <c r="B619" s="1180"/>
      <c r="C619" s="1180"/>
      <c r="D619" s="1180"/>
      <c r="E619" s="1180"/>
      <c r="F619" s="1180"/>
      <c r="G619" s="1180"/>
      <c r="H619" s="1180"/>
      <c r="I619" s="1180"/>
      <c r="J619" s="1180"/>
      <c r="K619" s="1180"/>
      <c r="L619" s="1180"/>
      <c r="M619" s="1180"/>
      <c r="N619" s="1180"/>
      <c r="O619" s="1180"/>
      <c r="P619" s="1180"/>
      <c r="Q619" s="1180"/>
      <c r="R619" s="1180"/>
    </row>
    <row r="620" spans="1:18">
      <c r="A620" s="1180"/>
      <c r="B620" s="1180"/>
      <c r="C620" s="1180"/>
      <c r="D620" s="1180"/>
      <c r="E620" s="1180"/>
      <c r="F620" s="1180"/>
      <c r="G620" s="1180"/>
      <c r="H620" s="1180"/>
      <c r="I620" s="1180"/>
      <c r="J620" s="1180"/>
      <c r="K620" s="1180"/>
      <c r="L620" s="1180"/>
      <c r="M620" s="1180"/>
      <c r="N620" s="1180"/>
      <c r="O620" s="1180"/>
      <c r="P620" s="1180"/>
      <c r="Q620" s="1180"/>
      <c r="R620" s="1180"/>
    </row>
    <row r="621" spans="1:18">
      <c r="A621" s="1180"/>
      <c r="B621" s="1180"/>
      <c r="C621" s="1180"/>
      <c r="D621" s="1180"/>
      <c r="E621" s="1180"/>
      <c r="F621" s="1180"/>
      <c r="G621" s="1180"/>
      <c r="H621" s="1180"/>
      <c r="I621" s="1180"/>
      <c r="J621" s="1180"/>
      <c r="K621" s="1180"/>
      <c r="L621" s="1180"/>
      <c r="M621" s="1180"/>
      <c r="N621" s="1180"/>
      <c r="O621" s="1180"/>
      <c r="P621" s="1180"/>
      <c r="Q621" s="1180"/>
      <c r="R621" s="1180"/>
    </row>
    <row r="622" spans="1:18">
      <c r="A622" s="1180"/>
      <c r="B622" s="1180"/>
      <c r="C622" s="1180"/>
      <c r="D622" s="1180"/>
      <c r="E622" s="1180"/>
      <c r="F622" s="1180"/>
      <c r="G622" s="1180"/>
      <c r="H622" s="1180"/>
      <c r="I622" s="1180"/>
      <c r="J622" s="1180"/>
      <c r="K622" s="1180"/>
      <c r="L622" s="1180"/>
      <c r="M622" s="1180"/>
      <c r="N622" s="1180"/>
      <c r="O622" s="1180"/>
      <c r="P622" s="1180"/>
      <c r="Q622" s="1180"/>
      <c r="R622" s="1180"/>
    </row>
    <row r="623" spans="1:18">
      <c r="A623" s="1180"/>
      <c r="B623" s="1180"/>
      <c r="C623" s="1180"/>
      <c r="D623" s="1180"/>
      <c r="E623" s="1180"/>
      <c r="F623" s="1180"/>
      <c r="G623" s="1180"/>
      <c r="H623" s="1180"/>
      <c r="I623" s="1180"/>
      <c r="J623" s="1180"/>
      <c r="K623" s="1180"/>
      <c r="L623" s="1180"/>
      <c r="M623" s="1180"/>
      <c r="N623" s="1180"/>
      <c r="O623" s="1180"/>
      <c r="P623" s="1180"/>
      <c r="Q623" s="1180"/>
      <c r="R623" s="1180"/>
    </row>
    <row r="624" spans="1:18">
      <c r="A624" s="1180"/>
      <c r="B624" s="1180"/>
      <c r="C624" s="1180"/>
      <c r="D624" s="1180"/>
      <c r="E624" s="1180"/>
      <c r="F624" s="1180"/>
      <c r="G624" s="1180"/>
      <c r="H624" s="1180"/>
      <c r="I624" s="1180"/>
      <c r="J624" s="1180"/>
      <c r="K624" s="1180"/>
      <c r="L624" s="1180"/>
      <c r="M624" s="1180"/>
      <c r="N624" s="1180"/>
      <c r="O624" s="1180"/>
      <c r="P624" s="1180"/>
      <c r="Q624" s="1180"/>
      <c r="R624" s="1180"/>
    </row>
    <row r="625" spans="1:18">
      <c r="A625" s="1180"/>
      <c r="B625" s="1180"/>
      <c r="C625" s="1180"/>
      <c r="D625" s="1180"/>
      <c r="E625" s="1180"/>
      <c r="F625" s="1180"/>
      <c r="G625" s="1180"/>
      <c r="H625" s="1180"/>
      <c r="I625" s="1180"/>
      <c r="J625" s="1180"/>
      <c r="K625" s="1180"/>
      <c r="L625" s="1180"/>
      <c r="M625" s="1180"/>
      <c r="N625" s="1180"/>
      <c r="O625" s="1180"/>
      <c r="P625" s="1180"/>
      <c r="Q625" s="1180"/>
      <c r="R625" s="1180"/>
    </row>
    <row r="626" spans="1:18">
      <c r="A626" s="1180"/>
      <c r="B626" s="1180"/>
      <c r="C626" s="1180"/>
      <c r="D626" s="1180"/>
      <c r="E626" s="1180"/>
      <c r="F626" s="1180"/>
      <c r="G626" s="1180"/>
      <c r="H626" s="1180"/>
      <c r="I626" s="1180"/>
      <c r="J626" s="1180"/>
      <c r="K626" s="1180"/>
      <c r="L626" s="1180"/>
      <c r="M626" s="1180"/>
      <c r="N626" s="1180"/>
      <c r="O626" s="1180"/>
      <c r="P626" s="1180"/>
      <c r="Q626" s="1180"/>
      <c r="R626" s="1180"/>
    </row>
    <row r="627" spans="1:18">
      <c r="A627" s="1180"/>
      <c r="B627" s="1180"/>
      <c r="C627" s="1180"/>
      <c r="D627" s="1180"/>
      <c r="E627" s="1180"/>
      <c r="F627" s="1180"/>
      <c r="G627" s="1180"/>
      <c r="H627" s="1180"/>
      <c r="I627" s="1180"/>
      <c r="J627" s="1180"/>
      <c r="K627" s="1180"/>
      <c r="L627" s="1180"/>
      <c r="M627" s="1180"/>
      <c r="N627" s="1180"/>
      <c r="O627" s="1180"/>
      <c r="P627" s="1180"/>
      <c r="Q627" s="1180"/>
      <c r="R627" s="1180"/>
    </row>
    <row r="628" spans="1:18">
      <c r="A628" s="1180"/>
      <c r="B628" s="1180"/>
      <c r="C628" s="1180"/>
      <c r="D628" s="1180"/>
      <c r="E628" s="1180"/>
      <c r="F628" s="1180"/>
      <c r="G628" s="1180"/>
      <c r="H628" s="1180"/>
      <c r="I628" s="1180"/>
      <c r="J628" s="1180"/>
      <c r="K628" s="1180"/>
      <c r="L628" s="1180"/>
      <c r="M628" s="1180"/>
      <c r="N628" s="1180"/>
      <c r="O628" s="1180"/>
      <c r="P628" s="1180"/>
      <c r="Q628" s="1180"/>
      <c r="R628" s="1180"/>
    </row>
    <row r="629" spans="1:18">
      <c r="A629" s="1180"/>
      <c r="B629" s="1180"/>
      <c r="C629" s="1180"/>
      <c r="D629" s="1180"/>
      <c r="E629" s="1180"/>
      <c r="F629" s="1180"/>
      <c r="G629" s="1180"/>
      <c r="H629" s="1180"/>
      <c r="I629" s="1180"/>
      <c r="J629" s="1180"/>
      <c r="K629" s="1180"/>
      <c r="L629" s="1180"/>
      <c r="M629" s="1180"/>
      <c r="N629" s="1180"/>
      <c r="O629" s="1180"/>
      <c r="P629" s="1180"/>
      <c r="Q629" s="1180"/>
      <c r="R629" s="1180"/>
    </row>
    <row r="630" spans="1:18">
      <c r="A630" s="1180"/>
      <c r="B630" s="1180"/>
      <c r="C630" s="1180"/>
      <c r="D630" s="1180"/>
      <c r="E630" s="1180"/>
      <c r="F630" s="1180"/>
      <c r="G630" s="1180"/>
      <c r="H630" s="1180"/>
      <c r="I630" s="1180"/>
      <c r="J630" s="1180"/>
      <c r="K630" s="1180"/>
      <c r="L630" s="1180"/>
      <c r="M630" s="1180"/>
      <c r="N630" s="1180"/>
      <c r="O630" s="1180"/>
      <c r="P630" s="1180"/>
      <c r="Q630" s="1180"/>
      <c r="R630" s="1180"/>
    </row>
    <row r="631" spans="1:18">
      <c r="A631" s="1180"/>
      <c r="B631" s="1180"/>
      <c r="C631" s="1180"/>
      <c r="D631" s="1180"/>
      <c r="E631" s="1180"/>
      <c r="F631" s="1180"/>
      <c r="G631" s="1180"/>
      <c r="H631" s="1180"/>
      <c r="I631" s="1180"/>
      <c r="J631" s="1180"/>
      <c r="K631" s="1180"/>
      <c r="L631" s="1180"/>
      <c r="M631" s="1180"/>
      <c r="N631" s="1180"/>
      <c r="O631" s="1180"/>
      <c r="P631" s="1180"/>
      <c r="Q631" s="1180"/>
      <c r="R631" s="1180"/>
    </row>
    <row r="632" spans="1:18">
      <c r="A632" s="1180"/>
      <c r="B632" s="1180"/>
      <c r="C632" s="1180"/>
      <c r="D632" s="1180"/>
      <c r="E632" s="1180"/>
      <c r="F632" s="1180"/>
      <c r="G632" s="1180"/>
      <c r="H632" s="1180"/>
      <c r="I632" s="1180"/>
      <c r="J632" s="1180"/>
      <c r="K632" s="1180"/>
      <c r="L632" s="1180"/>
      <c r="M632" s="1180"/>
      <c r="N632" s="1180"/>
      <c r="O632" s="1180"/>
      <c r="P632" s="1180"/>
      <c r="Q632" s="1180"/>
      <c r="R632" s="1180"/>
    </row>
    <row r="633" spans="1:18">
      <c r="A633" s="1180"/>
      <c r="B633" s="1180"/>
      <c r="C633" s="1180"/>
      <c r="D633" s="1180"/>
      <c r="E633" s="1180"/>
      <c r="F633" s="1180"/>
      <c r="G633" s="1180"/>
      <c r="H633" s="1180"/>
      <c r="I633" s="1180"/>
      <c r="J633" s="1180"/>
      <c r="K633" s="1180"/>
      <c r="L633" s="1180"/>
      <c r="M633" s="1180"/>
      <c r="N633" s="1180"/>
      <c r="O633" s="1180"/>
      <c r="P633" s="1180"/>
      <c r="Q633" s="1180"/>
      <c r="R633" s="1180"/>
    </row>
    <row r="634" spans="1:18">
      <c r="A634" s="1180"/>
      <c r="B634" s="1180"/>
      <c r="C634" s="1180"/>
      <c r="D634" s="1180"/>
      <c r="E634" s="1180"/>
      <c r="F634" s="1180"/>
      <c r="G634" s="1180"/>
      <c r="H634" s="1180"/>
      <c r="I634" s="1180"/>
      <c r="J634" s="1180"/>
      <c r="K634" s="1180"/>
      <c r="L634" s="1180"/>
      <c r="M634" s="1180"/>
      <c r="N634" s="1180"/>
      <c r="O634" s="1180"/>
      <c r="P634" s="1180"/>
      <c r="Q634" s="1180"/>
      <c r="R634" s="1180"/>
    </row>
    <row r="635" spans="1:18">
      <c r="A635" s="1180"/>
      <c r="B635" s="1180"/>
      <c r="C635" s="1180"/>
      <c r="D635" s="1180"/>
      <c r="E635" s="1180"/>
      <c r="F635" s="1180"/>
      <c r="G635" s="1180"/>
      <c r="H635" s="1180"/>
      <c r="I635" s="1180"/>
      <c r="J635" s="1180"/>
      <c r="K635" s="1180"/>
      <c r="L635" s="1180"/>
      <c r="M635" s="1180"/>
      <c r="N635" s="1180"/>
      <c r="O635" s="1180"/>
      <c r="P635" s="1180"/>
      <c r="Q635" s="1180"/>
      <c r="R635" s="1180"/>
    </row>
    <row r="636" spans="1:18">
      <c r="A636" s="1180"/>
      <c r="B636" s="1180"/>
      <c r="C636" s="1180"/>
      <c r="D636" s="1180"/>
      <c r="E636" s="1180"/>
      <c r="F636" s="1180"/>
      <c r="G636" s="1180"/>
      <c r="H636" s="1180"/>
      <c r="I636" s="1180"/>
      <c r="J636" s="1180"/>
      <c r="K636" s="1180"/>
      <c r="L636" s="1180"/>
      <c r="M636" s="1180"/>
      <c r="N636" s="1180"/>
      <c r="O636" s="1180"/>
      <c r="P636" s="1180"/>
      <c r="Q636" s="1180"/>
      <c r="R636" s="1180"/>
    </row>
    <row r="637" spans="1:18">
      <c r="A637" s="1180"/>
      <c r="B637" s="1180"/>
      <c r="C637" s="1180"/>
      <c r="D637" s="1180"/>
      <c r="E637" s="1180"/>
      <c r="F637" s="1180"/>
      <c r="G637" s="1180"/>
      <c r="H637" s="1180"/>
      <c r="I637" s="1180"/>
      <c r="J637" s="1180"/>
      <c r="K637" s="1180"/>
      <c r="L637" s="1180"/>
      <c r="M637" s="1180"/>
      <c r="N637" s="1180"/>
      <c r="O637" s="1180"/>
      <c r="P637" s="1180"/>
      <c r="Q637" s="1180"/>
      <c r="R637" s="1180"/>
    </row>
    <row r="638" spans="1:18">
      <c r="A638" s="1180"/>
      <c r="B638" s="1180"/>
      <c r="C638" s="1180"/>
      <c r="D638" s="1180"/>
      <c r="E638" s="1180"/>
      <c r="F638" s="1180"/>
      <c r="G638" s="1180"/>
      <c r="H638" s="1180"/>
      <c r="I638" s="1180"/>
      <c r="J638" s="1180"/>
      <c r="K638" s="1180"/>
      <c r="L638" s="1180"/>
      <c r="M638" s="1180"/>
      <c r="N638" s="1180"/>
      <c r="O638" s="1180"/>
      <c r="P638" s="1180"/>
      <c r="Q638" s="1180"/>
      <c r="R638" s="1180"/>
    </row>
    <row r="639" spans="1:18">
      <c r="A639" s="1180"/>
      <c r="B639" s="1180"/>
      <c r="C639" s="1180"/>
      <c r="D639" s="1180"/>
      <c r="E639" s="1180"/>
      <c r="F639" s="1180"/>
      <c r="G639" s="1180"/>
      <c r="H639" s="1180"/>
      <c r="I639" s="1180"/>
      <c r="J639" s="1180"/>
      <c r="K639" s="1180"/>
      <c r="L639" s="1180"/>
      <c r="M639" s="1180"/>
      <c r="N639" s="1180"/>
      <c r="O639" s="1180"/>
      <c r="P639" s="1180"/>
      <c r="Q639" s="1180"/>
      <c r="R639" s="1180"/>
    </row>
    <row r="640" spans="1:18">
      <c r="A640" s="1180"/>
      <c r="B640" s="1180"/>
      <c r="C640" s="1180"/>
      <c r="D640" s="1180"/>
      <c r="E640" s="1180"/>
      <c r="F640" s="1180"/>
      <c r="G640" s="1180"/>
      <c r="H640" s="1180"/>
      <c r="I640" s="1180"/>
      <c r="J640" s="1180"/>
      <c r="K640" s="1180"/>
      <c r="L640" s="1180"/>
      <c r="M640" s="1180"/>
      <c r="N640" s="1180"/>
      <c r="O640" s="1180"/>
      <c r="P640" s="1180"/>
      <c r="Q640" s="1180"/>
      <c r="R640" s="1180"/>
    </row>
    <row r="641" spans="1:18">
      <c r="A641" s="1180"/>
      <c r="B641" s="1180"/>
      <c r="C641" s="1180"/>
      <c r="D641" s="1180"/>
      <c r="E641" s="1180"/>
      <c r="F641" s="1180"/>
      <c r="G641" s="1180"/>
      <c r="H641" s="1180"/>
      <c r="I641" s="1180"/>
      <c r="J641" s="1180"/>
      <c r="K641" s="1180"/>
      <c r="L641" s="1180"/>
      <c r="M641" s="1180"/>
      <c r="N641" s="1180"/>
      <c r="O641" s="1180"/>
      <c r="P641" s="1180"/>
      <c r="Q641" s="1180"/>
      <c r="R641" s="1180"/>
    </row>
    <row r="642" spans="1:18">
      <c r="A642" s="1180"/>
      <c r="B642" s="1180"/>
      <c r="C642" s="1180"/>
      <c r="D642" s="1180"/>
      <c r="E642" s="1180"/>
      <c r="F642" s="1180"/>
      <c r="G642" s="1180"/>
      <c r="H642" s="1180"/>
      <c r="I642" s="1180"/>
      <c r="J642" s="1180"/>
      <c r="K642" s="1180"/>
      <c r="L642" s="1180"/>
      <c r="M642" s="1180"/>
      <c r="N642" s="1180"/>
      <c r="O642" s="1180"/>
      <c r="P642" s="1180"/>
      <c r="Q642" s="1180"/>
      <c r="R642" s="1180"/>
    </row>
    <row r="643" spans="1:18">
      <c r="A643" s="1180"/>
      <c r="B643" s="1180"/>
      <c r="C643" s="1180"/>
      <c r="D643" s="1180"/>
      <c r="E643" s="1180"/>
      <c r="F643" s="1180"/>
      <c r="G643" s="1180"/>
      <c r="H643" s="1180"/>
      <c r="I643" s="1180"/>
      <c r="J643" s="1180"/>
      <c r="K643" s="1180"/>
      <c r="L643" s="1180"/>
      <c r="M643" s="1180"/>
      <c r="N643" s="1180"/>
      <c r="O643" s="1180"/>
      <c r="P643" s="1180"/>
      <c r="Q643" s="1180"/>
      <c r="R643" s="1180"/>
    </row>
    <row r="644" spans="1:18">
      <c r="A644" s="1180"/>
      <c r="B644" s="1180"/>
      <c r="C644" s="1180"/>
      <c r="D644" s="1180"/>
      <c r="E644" s="1180"/>
      <c r="F644" s="1180"/>
      <c r="G644" s="1180"/>
      <c r="H644" s="1180"/>
      <c r="I644" s="1180"/>
      <c r="J644" s="1180"/>
      <c r="K644" s="1180"/>
      <c r="L644" s="1180"/>
      <c r="M644" s="1180"/>
      <c r="N644" s="1180"/>
      <c r="O644" s="1180"/>
      <c r="P644" s="1180"/>
      <c r="Q644" s="1180"/>
      <c r="R644" s="1180"/>
    </row>
    <row r="645" spans="1:18">
      <c r="A645" s="1180"/>
      <c r="B645" s="1180"/>
      <c r="C645" s="1180"/>
      <c r="D645" s="1180"/>
      <c r="E645" s="1180"/>
      <c r="F645" s="1180"/>
      <c r="G645" s="1180"/>
      <c r="H645" s="1180"/>
      <c r="I645" s="1180"/>
      <c r="J645" s="1180"/>
      <c r="K645" s="1180"/>
      <c r="L645" s="1180"/>
      <c r="M645" s="1180"/>
      <c r="N645" s="1180"/>
      <c r="O645" s="1180"/>
      <c r="P645" s="1180"/>
      <c r="Q645" s="1180"/>
      <c r="R645" s="1180"/>
    </row>
    <row r="646" spans="1:18">
      <c r="A646" s="1180"/>
      <c r="B646" s="1180"/>
      <c r="C646" s="1180"/>
      <c r="D646" s="1180"/>
      <c r="E646" s="1180"/>
      <c r="F646" s="1180"/>
      <c r="G646" s="1180"/>
      <c r="H646" s="1180"/>
      <c r="I646" s="1180"/>
      <c r="J646" s="1180"/>
      <c r="K646" s="1180"/>
      <c r="L646" s="1180"/>
      <c r="M646" s="1180"/>
      <c r="N646" s="1180"/>
      <c r="O646" s="1180"/>
      <c r="P646" s="1180"/>
      <c r="Q646" s="1180"/>
      <c r="R646" s="1180"/>
    </row>
    <row r="647" spans="1:18">
      <c r="A647" s="1180"/>
      <c r="B647" s="1180"/>
      <c r="C647" s="1180"/>
      <c r="D647" s="1180"/>
      <c r="E647" s="1180"/>
      <c r="F647" s="1180"/>
      <c r="G647" s="1180"/>
      <c r="H647" s="1180"/>
      <c r="I647" s="1180"/>
      <c r="J647" s="1180"/>
      <c r="K647" s="1180"/>
      <c r="L647" s="1180"/>
      <c r="M647" s="1180"/>
      <c r="N647" s="1180"/>
      <c r="O647" s="1180"/>
      <c r="P647" s="1180"/>
      <c r="Q647" s="1180"/>
      <c r="R647" s="1180"/>
    </row>
    <row r="648" spans="1:18">
      <c r="A648" s="1180"/>
      <c r="B648" s="1180"/>
      <c r="C648" s="1180"/>
      <c r="D648" s="1180"/>
      <c r="E648" s="1180"/>
      <c r="F648" s="1180"/>
      <c r="G648" s="1180"/>
      <c r="H648" s="1180"/>
      <c r="I648" s="1180"/>
      <c r="J648" s="1180"/>
      <c r="K648" s="1180"/>
      <c r="L648" s="1180"/>
      <c r="M648" s="1180"/>
      <c r="N648" s="1180"/>
      <c r="O648" s="1180"/>
      <c r="P648" s="1180"/>
      <c r="Q648" s="1180"/>
      <c r="R648" s="1180"/>
    </row>
    <row r="649" spans="1:18">
      <c r="A649" s="1180"/>
      <c r="B649" s="1180"/>
      <c r="C649" s="1180"/>
      <c r="D649" s="1180"/>
      <c r="E649" s="1180"/>
      <c r="F649" s="1180"/>
      <c r="G649" s="1180"/>
      <c r="H649" s="1180"/>
      <c r="I649" s="1180"/>
      <c r="J649" s="1180"/>
      <c r="K649" s="1180"/>
      <c r="L649" s="1180"/>
      <c r="M649" s="1180"/>
      <c r="N649" s="1180"/>
      <c r="O649" s="1180"/>
      <c r="P649" s="1180"/>
      <c r="Q649" s="1180"/>
      <c r="R649" s="1180"/>
    </row>
    <row r="650" spans="1:18">
      <c r="A650" s="1180"/>
      <c r="B650" s="1180"/>
      <c r="C650" s="1180"/>
      <c r="D650" s="1180"/>
      <c r="E650" s="1180"/>
      <c r="F650" s="1180"/>
      <c r="G650" s="1180"/>
      <c r="H650" s="1180"/>
      <c r="I650" s="1180"/>
      <c r="J650" s="1180"/>
      <c r="K650" s="1180"/>
      <c r="L650" s="1180"/>
      <c r="M650" s="1180"/>
      <c r="N650" s="1180"/>
      <c r="O650" s="1180"/>
      <c r="P650" s="1180"/>
      <c r="Q650" s="1180"/>
      <c r="R650" s="1180"/>
    </row>
    <row r="651" spans="1:18">
      <c r="A651" s="1180"/>
      <c r="B651" s="1180"/>
      <c r="C651" s="1180"/>
      <c r="D651" s="1180"/>
      <c r="E651" s="1180"/>
      <c r="F651" s="1180"/>
      <c r="G651" s="1180"/>
      <c r="H651" s="1180"/>
      <c r="I651" s="1180"/>
      <c r="J651" s="1180"/>
      <c r="K651" s="1180"/>
      <c r="L651" s="1180"/>
      <c r="M651" s="1180"/>
      <c r="N651" s="1180"/>
      <c r="O651" s="1180"/>
      <c r="P651" s="1180"/>
      <c r="Q651" s="1180"/>
      <c r="R651" s="1180"/>
    </row>
    <row r="652" spans="1:18">
      <c r="A652" s="1180"/>
      <c r="B652" s="1180"/>
      <c r="C652" s="1180"/>
      <c r="D652" s="1180"/>
      <c r="E652" s="1180"/>
      <c r="F652" s="1180"/>
      <c r="G652" s="1180"/>
      <c r="H652" s="1180"/>
      <c r="I652" s="1180"/>
      <c r="J652" s="1180"/>
      <c r="K652" s="1180"/>
      <c r="L652" s="1180"/>
      <c r="M652" s="1180"/>
      <c r="N652" s="1180"/>
      <c r="O652" s="1180"/>
      <c r="P652" s="1180"/>
      <c r="Q652" s="1180"/>
      <c r="R652" s="1180"/>
    </row>
    <row r="653" spans="1:18">
      <c r="A653" s="1180"/>
      <c r="B653" s="1180"/>
      <c r="C653" s="1180"/>
      <c r="D653" s="1180"/>
      <c r="E653" s="1180"/>
      <c r="F653" s="1180"/>
      <c r="G653" s="1180"/>
      <c r="H653" s="1180"/>
      <c r="I653" s="1180"/>
      <c r="J653" s="1180"/>
      <c r="K653" s="1180"/>
      <c r="L653" s="1180"/>
      <c r="M653" s="1180"/>
      <c r="N653" s="1180"/>
      <c r="O653" s="1180"/>
      <c r="P653" s="1180"/>
      <c r="Q653" s="1180"/>
      <c r="R653" s="1180"/>
    </row>
    <row r="654" spans="1:18">
      <c r="A654" s="1180"/>
      <c r="B654" s="1180"/>
      <c r="C654" s="1180"/>
      <c r="D654" s="1180"/>
      <c r="E654" s="1180"/>
      <c r="F654" s="1180"/>
      <c r="G654" s="1180"/>
      <c r="H654" s="1180"/>
      <c r="I654" s="1180"/>
      <c r="J654" s="1180"/>
      <c r="K654" s="1180"/>
      <c r="L654" s="1180"/>
      <c r="M654" s="1180"/>
      <c r="N654" s="1180"/>
      <c r="O654" s="1180"/>
      <c r="P654" s="1180"/>
      <c r="Q654" s="1180"/>
      <c r="R654" s="1180"/>
    </row>
    <row r="655" spans="1:18">
      <c r="A655" s="1180"/>
      <c r="B655" s="1180"/>
      <c r="C655" s="1180"/>
      <c r="D655" s="1180"/>
      <c r="E655" s="1180"/>
      <c r="F655" s="1180"/>
      <c r="G655" s="1180"/>
      <c r="H655" s="1180"/>
      <c r="I655" s="1180"/>
      <c r="J655" s="1180"/>
      <c r="K655" s="1180"/>
      <c r="L655" s="1180"/>
      <c r="M655" s="1180"/>
      <c r="N655" s="1180"/>
      <c r="O655" s="1180"/>
      <c r="P655" s="1180"/>
      <c r="Q655" s="1180"/>
      <c r="R655" s="1180"/>
    </row>
    <row r="656" spans="1:18">
      <c r="A656" s="1180"/>
      <c r="B656" s="1180"/>
      <c r="C656" s="1180"/>
      <c r="D656" s="1180"/>
      <c r="E656" s="1180"/>
      <c r="F656" s="1180"/>
      <c r="G656" s="1180"/>
      <c r="H656" s="1180"/>
      <c r="I656" s="1180"/>
      <c r="J656" s="1180"/>
      <c r="K656" s="1180"/>
      <c r="L656" s="1180"/>
      <c r="M656" s="1180"/>
      <c r="N656" s="1180"/>
      <c r="O656" s="1180"/>
      <c r="P656" s="1180"/>
      <c r="Q656" s="1180"/>
      <c r="R656" s="1180"/>
    </row>
    <row r="657" spans="1:18">
      <c r="A657" s="1180"/>
      <c r="B657" s="1180"/>
      <c r="C657" s="1180"/>
      <c r="D657" s="1180"/>
      <c r="E657" s="1180"/>
      <c r="F657" s="1180"/>
      <c r="G657" s="1180"/>
      <c r="H657" s="1180"/>
      <c r="I657" s="1180"/>
      <c r="J657" s="1180"/>
      <c r="K657" s="1180"/>
      <c r="L657" s="1180"/>
      <c r="M657" s="1180"/>
      <c r="N657" s="1180"/>
      <c r="O657" s="1180"/>
      <c r="P657" s="1180"/>
      <c r="Q657" s="1180"/>
      <c r="R657" s="1180"/>
    </row>
    <row r="658" spans="1:18">
      <c r="A658" s="1180"/>
      <c r="B658" s="1180"/>
      <c r="C658" s="1180"/>
      <c r="D658" s="1180"/>
      <c r="E658" s="1180"/>
      <c r="F658" s="1180"/>
      <c r="G658" s="1180"/>
      <c r="H658" s="1180"/>
      <c r="I658" s="1180"/>
      <c r="J658" s="1180"/>
      <c r="K658" s="1180"/>
      <c r="L658" s="1180"/>
      <c r="M658" s="1180"/>
      <c r="N658" s="1180"/>
      <c r="O658" s="1180"/>
      <c r="P658" s="1180"/>
      <c r="Q658" s="1180"/>
      <c r="R658" s="1180"/>
    </row>
    <row r="659" spans="1:18">
      <c r="A659" s="1180"/>
      <c r="B659" s="1180"/>
      <c r="C659" s="1180"/>
      <c r="D659" s="1180"/>
      <c r="E659" s="1180"/>
      <c r="F659" s="1180"/>
      <c r="G659" s="1180"/>
      <c r="H659" s="1180"/>
      <c r="I659" s="1180"/>
      <c r="J659" s="1180"/>
      <c r="K659" s="1180"/>
      <c r="L659" s="1180"/>
      <c r="M659" s="1180"/>
      <c r="N659" s="1180"/>
      <c r="O659" s="1180"/>
      <c r="P659" s="1180"/>
      <c r="Q659" s="1180"/>
      <c r="R659" s="1180"/>
    </row>
    <row r="660" spans="1:18">
      <c r="A660" s="1180"/>
      <c r="B660" s="1180"/>
      <c r="C660" s="1180"/>
      <c r="D660" s="1180"/>
      <c r="E660" s="1180"/>
      <c r="F660" s="1180"/>
      <c r="G660" s="1180"/>
      <c r="H660" s="1180"/>
      <c r="I660" s="1180"/>
      <c r="J660" s="1180"/>
      <c r="K660" s="1180"/>
      <c r="L660" s="1180"/>
      <c r="M660" s="1180"/>
      <c r="N660" s="1180"/>
      <c r="O660" s="1180"/>
      <c r="P660" s="1180"/>
      <c r="Q660" s="1180"/>
      <c r="R660" s="1180"/>
    </row>
    <row r="661" spans="1:18">
      <c r="A661" s="1180"/>
      <c r="B661" s="1180"/>
      <c r="C661" s="1180"/>
      <c r="D661" s="1180"/>
      <c r="E661" s="1180"/>
      <c r="F661" s="1180"/>
      <c r="G661" s="1180"/>
      <c r="H661" s="1180"/>
      <c r="I661" s="1180"/>
      <c r="J661" s="1180"/>
      <c r="K661" s="1180"/>
      <c r="L661" s="1180"/>
      <c r="M661" s="1180"/>
      <c r="N661" s="1180"/>
      <c r="O661" s="1180"/>
      <c r="P661" s="1180"/>
      <c r="Q661" s="1180"/>
      <c r="R661" s="1180"/>
    </row>
    <row r="662" spans="1:18">
      <c r="A662" s="1180"/>
      <c r="B662" s="1180"/>
      <c r="C662" s="1180"/>
      <c r="D662" s="1180"/>
      <c r="E662" s="1180"/>
      <c r="F662" s="1180"/>
      <c r="G662" s="1180"/>
      <c r="H662" s="1180"/>
      <c r="I662" s="1180"/>
      <c r="J662" s="1180"/>
      <c r="K662" s="1180"/>
      <c r="L662" s="1180"/>
      <c r="M662" s="1180"/>
      <c r="N662" s="1180"/>
      <c r="O662" s="1180"/>
      <c r="P662" s="1180"/>
      <c r="Q662" s="1180"/>
      <c r="R662" s="1180"/>
    </row>
    <row r="663" spans="1:18">
      <c r="A663" s="1180"/>
      <c r="B663" s="1180"/>
      <c r="C663" s="1180"/>
      <c r="D663" s="1180"/>
      <c r="E663" s="1180"/>
      <c r="F663" s="1180"/>
      <c r="G663" s="1180"/>
      <c r="H663" s="1180"/>
      <c r="I663" s="1180"/>
      <c r="J663" s="1180"/>
      <c r="K663" s="1180"/>
      <c r="L663" s="1180"/>
      <c r="M663" s="1180"/>
      <c r="N663" s="1180"/>
      <c r="O663" s="1180"/>
      <c r="P663" s="1180"/>
      <c r="Q663" s="1180"/>
      <c r="R663" s="1180"/>
    </row>
    <row r="664" spans="1:18">
      <c r="A664" s="1180"/>
      <c r="B664" s="1180"/>
      <c r="C664" s="1180"/>
      <c r="D664" s="1180"/>
      <c r="E664" s="1180"/>
      <c r="F664" s="1180"/>
      <c r="G664" s="1180"/>
      <c r="H664" s="1180"/>
      <c r="I664" s="1180"/>
      <c r="J664" s="1180"/>
      <c r="K664" s="1180"/>
      <c r="L664" s="1180"/>
      <c r="M664" s="1180"/>
      <c r="N664" s="1180"/>
      <c r="O664" s="1180"/>
      <c r="P664" s="1180"/>
      <c r="Q664" s="1180"/>
      <c r="R664" s="1180"/>
    </row>
    <row r="665" spans="1:18">
      <c r="A665" s="1180"/>
      <c r="B665" s="1180"/>
      <c r="C665" s="1180"/>
      <c r="D665" s="1180"/>
      <c r="E665" s="1180"/>
      <c r="F665" s="1180"/>
      <c r="G665" s="1180"/>
      <c r="H665" s="1180"/>
      <c r="I665" s="1180"/>
      <c r="J665" s="1180"/>
      <c r="K665" s="1180"/>
      <c r="L665" s="1180"/>
      <c r="M665" s="1180"/>
      <c r="N665" s="1180"/>
      <c r="O665" s="1180"/>
      <c r="P665" s="1180"/>
      <c r="Q665" s="1180"/>
      <c r="R665" s="1180"/>
    </row>
    <row r="666" spans="1:18">
      <c r="A666" s="1180"/>
      <c r="B666" s="1180"/>
      <c r="C666" s="1180"/>
      <c r="D666" s="1180"/>
      <c r="E666" s="1180"/>
      <c r="F666" s="1180"/>
      <c r="G666" s="1180"/>
      <c r="H666" s="1180"/>
      <c r="I666" s="1180"/>
      <c r="J666" s="1180"/>
      <c r="K666" s="1180"/>
      <c r="L666" s="1180"/>
      <c r="M666" s="1180"/>
      <c r="N666" s="1180"/>
      <c r="O666" s="1180"/>
      <c r="P666" s="1180"/>
      <c r="Q666" s="1180"/>
      <c r="R666" s="1180"/>
    </row>
    <row r="667" spans="1:18">
      <c r="A667" s="1180"/>
      <c r="B667" s="1180"/>
      <c r="C667" s="1180"/>
      <c r="D667" s="1180"/>
      <c r="E667" s="1180"/>
      <c r="F667" s="1180"/>
      <c r="G667" s="1180"/>
      <c r="H667" s="1180"/>
      <c r="I667" s="1180"/>
      <c r="J667" s="1180"/>
      <c r="K667" s="1180"/>
      <c r="L667" s="1180"/>
      <c r="M667" s="1180"/>
      <c r="N667" s="1180"/>
      <c r="O667" s="1180"/>
      <c r="P667" s="1180"/>
      <c r="Q667" s="1180"/>
      <c r="R667" s="1180"/>
    </row>
    <row r="668" spans="1:18">
      <c r="A668" s="1180"/>
      <c r="B668" s="1180"/>
      <c r="C668" s="1180"/>
      <c r="D668" s="1180"/>
      <c r="E668" s="1180"/>
      <c r="F668" s="1180"/>
      <c r="G668" s="1180"/>
      <c r="H668" s="1180"/>
      <c r="I668" s="1180"/>
      <c r="J668" s="1180"/>
      <c r="K668" s="1180"/>
      <c r="L668" s="1180"/>
      <c r="M668" s="1180"/>
      <c r="N668" s="1180"/>
      <c r="O668" s="1180"/>
      <c r="P668" s="1180"/>
      <c r="Q668" s="1180"/>
      <c r="R668" s="1180"/>
    </row>
    <row r="669" spans="1:18">
      <c r="A669" s="1180"/>
      <c r="B669" s="1180"/>
      <c r="C669" s="1180"/>
      <c r="D669" s="1180"/>
      <c r="E669" s="1180"/>
      <c r="F669" s="1180"/>
      <c r="G669" s="1180"/>
      <c r="H669" s="1180"/>
      <c r="I669" s="1180"/>
      <c r="J669" s="1180"/>
      <c r="K669" s="1180"/>
      <c r="L669" s="1180"/>
      <c r="M669" s="1180"/>
      <c r="N669" s="1180"/>
      <c r="O669" s="1180"/>
      <c r="P669" s="1180"/>
      <c r="Q669" s="1180"/>
      <c r="R669" s="1180"/>
    </row>
    <row r="670" spans="1:18">
      <c r="A670" s="1180"/>
      <c r="B670" s="1180"/>
      <c r="C670" s="1180"/>
      <c r="D670" s="1180"/>
      <c r="E670" s="1180"/>
      <c r="F670" s="1180"/>
      <c r="G670" s="1180"/>
      <c r="H670" s="1180"/>
      <c r="I670" s="1180"/>
      <c r="J670" s="1180"/>
      <c r="K670" s="1180"/>
      <c r="L670" s="1180"/>
      <c r="M670" s="1180"/>
      <c r="N670" s="1180"/>
      <c r="O670" s="1180"/>
      <c r="P670" s="1180"/>
      <c r="Q670" s="1180"/>
      <c r="R670" s="1180"/>
    </row>
    <row r="671" spans="1:18">
      <c r="A671" s="1180"/>
      <c r="B671" s="1180"/>
      <c r="C671" s="1180"/>
      <c r="D671" s="1180"/>
      <c r="E671" s="1180"/>
      <c r="F671" s="1180"/>
      <c r="G671" s="1180"/>
      <c r="H671" s="1180"/>
      <c r="I671" s="1180"/>
      <c r="J671" s="1180"/>
      <c r="K671" s="1180"/>
      <c r="L671" s="1180"/>
      <c r="M671" s="1180"/>
      <c r="N671" s="1180"/>
      <c r="O671" s="1180"/>
      <c r="P671" s="1180"/>
      <c r="Q671" s="1180"/>
      <c r="R671" s="1180"/>
    </row>
    <row r="672" spans="1:18">
      <c r="A672" s="1180"/>
      <c r="B672" s="1180"/>
      <c r="C672" s="1180"/>
      <c r="D672" s="1180"/>
      <c r="E672" s="1180"/>
      <c r="F672" s="1180"/>
      <c r="G672" s="1180"/>
      <c r="H672" s="1180"/>
      <c r="I672" s="1180"/>
      <c r="J672" s="1180"/>
      <c r="K672" s="1180"/>
      <c r="L672" s="1180"/>
      <c r="M672" s="1180"/>
      <c r="N672" s="1180"/>
      <c r="O672" s="1180"/>
      <c r="P672" s="1180"/>
      <c r="Q672" s="1180"/>
      <c r="R672" s="1180"/>
    </row>
    <row r="673" spans="1:18">
      <c r="A673" s="1180"/>
      <c r="B673" s="1180"/>
      <c r="C673" s="1180"/>
      <c r="D673" s="1180"/>
      <c r="E673" s="1180"/>
      <c r="F673" s="1180"/>
      <c r="G673" s="1180"/>
      <c r="H673" s="1180"/>
      <c r="I673" s="1180"/>
      <c r="J673" s="1180"/>
      <c r="K673" s="1180"/>
      <c r="L673" s="1180"/>
      <c r="M673" s="1180"/>
      <c r="N673" s="1180"/>
      <c r="O673" s="1180"/>
      <c r="P673" s="1180"/>
      <c r="Q673" s="1180"/>
      <c r="R673" s="1180"/>
    </row>
    <row r="674" spans="1:18">
      <c r="A674" s="1180"/>
      <c r="B674" s="1180"/>
      <c r="C674" s="1180"/>
      <c r="D674" s="1180"/>
      <c r="E674" s="1180"/>
      <c r="F674" s="1180"/>
      <c r="G674" s="1180"/>
      <c r="H674" s="1180"/>
      <c r="I674" s="1180"/>
      <c r="J674" s="1180"/>
      <c r="K674" s="1180"/>
      <c r="L674" s="1180"/>
      <c r="M674" s="1180"/>
      <c r="N674" s="1180"/>
      <c r="O674" s="1180"/>
      <c r="P674" s="1180"/>
      <c r="Q674" s="1180"/>
      <c r="R674" s="1180"/>
    </row>
    <row r="675" spans="1:18">
      <c r="A675" s="1180"/>
      <c r="B675" s="1180"/>
      <c r="C675" s="1180"/>
      <c r="D675" s="1180"/>
      <c r="E675" s="1180"/>
      <c r="F675" s="1180"/>
      <c r="G675" s="1180"/>
      <c r="H675" s="1180"/>
      <c r="I675" s="1180"/>
      <c r="J675" s="1180"/>
      <c r="K675" s="1180"/>
      <c r="L675" s="1180"/>
      <c r="M675" s="1180"/>
      <c r="N675" s="1180"/>
      <c r="O675" s="1180"/>
      <c r="P675" s="1180"/>
      <c r="Q675" s="1180"/>
      <c r="R675" s="1180"/>
    </row>
    <row r="676" spans="1:18">
      <c r="A676" s="1180"/>
      <c r="B676" s="1180"/>
      <c r="C676" s="1180"/>
      <c r="D676" s="1180"/>
      <c r="E676" s="1180"/>
      <c r="F676" s="1180"/>
      <c r="G676" s="1180"/>
      <c r="H676" s="1180"/>
      <c r="I676" s="1180"/>
      <c r="J676" s="1180"/>
      <c r="K676" s="1180"/>
      <c r="L676" s="1180"/>
      <c r="M676" s="1180"/>
      <c r="N676" s="1180"/>
      <c r="O676" s="1180"/>
      <c r="P676" s="1180"/>
      <c r="Q676" s="1180"/>
      <c r="R676" s="1180"/>
    </row>
    <row r="677" spans="1:18">
      <c r="A677" s="1180"/>
      <c r="B677" s="1180"/>
      <c r="C677" s="1180"/>
      <c r="D677" s="1180"/>
      <c r="E677" s="1180"/>
      <c r="F677" s="1180"/>
      <c r="G677" s="1180"/>
      <c r="H677" s="1180"/>
      <c r="I677" s="1180"/>
      <c r="J677" s="1180"/>
      <c r="K677" s="1180"/>
      <c r="L677" s="1180"/>
      <c r="M677" s="1180"/>
      <c r="N677" s="1180"/>
      <c r="O677" s="1180"/>
      <c r="P677" s="1180"/>
      <c r="Q677" s="1180"/>
      <c r="R677" s="1180"/>
    </row>
    <row r="678" spans="1:18">
      <c r="A678" s="1180"/>
      <c r="B678" s="1180"/>
      <c r="C678" s="1180"/>
      <c r="D678" s="1180"/>
      <c r="E678" s="1180"/>
      <c r="F678" s="1180"/>
      <c r="G678" s="1180"/>
      <c r="H678" s="1180"/>
      <c r="I678" s="1180"/>
      <c r="J678" s="1180"/>
      <c r="K678" s="1180"/>
      <c r="L678" s="1180"/>
      <c r="M678" s="1180"/>
      <c r="N678" s="1180"/>
      <c r="O678" s="1180"/>
      <c r="P678" s="1180"/>
      <c r="Q678" s="1180"/>
      <c r="R678" s="1180"/>
    </row>
    <row r="679" spans="1:18">
      <c r="A679" s="1180"/>
      <c r="B679" s="1180"/>
      <c r="C679" s="1180"/>
      <c r="D679" s="1180"/>
      <c r="E679" s="1180"/>
      <c r="F679" s="1180"/>
      <c r="G679" s="1180"/>
      <c r="H679" s="1180"/>
      <c r="I679" s="1180"/>
      <c r="J679" s="1180"/>
      <c r="K679" s="1180"/>
      <c r="L679" s="1180"/>
      <c r="M679" s="1180"/>
      <c r="N679" s="1180"/>
      <c r="O679" s="1180"/>
      <c r="P679" s="1180"/>
      <c r="Q679" s="1180"/>
      <c r="R679" s="1180"/>
    </row>
    <row r="680" spans="1:18">
      <c r="A680" s="1180"/>
      <c r="B680" s="1180"/>
      <c r="C680" s="1180"/>
      <c r="D680" s="1180"/>
      <c r="E680" s="1180"/>
      <c r="F680" s="1180"/>
      <c r="G680" s="1180"/>
      <c r="H680" s="1180"/>
      <c r="I680" s="1180"/>
      <c r="J680" s="1180"/>
      <c r="K680" s="1180"/>
      <c r="L680" s="1180"/>
      <c r="M680" s="1180"/>
      <c r="N680" s="1180"/>
      <c r="O680" s="1180"/>
      <c r="P680" s="1180"/>
      <c r="Q680" s="1180"/>
      <c r="R680" s="1180"/>
    </row>
    <row r="681" spans="1:18">
      <c r="A681" s="1180"/>
      <c r="B681" s="1180"/>
      <c r="C681" s="1180"/>
      <c r="D681" s="1180"/>
      <c r="E681" s="1180"/>
      <c r="F681" s="1180"/>
      <c r="G681" s="1180"/>
      <c r="H681" s="1180"/>
      <c r="I681" s="1180"/>
      <c r="J681" s="1180"/>
      <c r="K681" s="1180"/>
      <c r="L681" s="1180"/>
      <c r="M681" s="1180"/>
      <c r="N681" s="1180"/>
      <c r="O681" s="1180"/>
      <c r="P681" s="1180"/>
      <c r="Q681" s="1180"/>
      <c r="R681" s="1180"/>
    </row>
    <row r="682" spans="1:18">
      <c r="A682" s="1180"/>
      <c r="B682" s="1180"/>
      <c r="C682" s="1180"/>
      <c r="D682" s="1180"/>
      <c r="E682" s="1180"/>
      <c r="F682" s="1180"/>
      <c r="G682" s="1180"/>
      <c r="H682" s="1180"/>
      <c r="I682" s="1180"/>
      <c r="J682" s="1180"/>
      <c r="K682" s="1180"/>
      <c r="L682" s="1180"/>
      <c r="M682" s="1180"/>
      <c r="N682" s="1180"/>
      <c r="O682" s="1180"/>
      <c r="P682" s="1180"/>
      <c r="Q682" s="1180"/>
      <c r="R682" s="1180"/>
    </row>
    <row r="683" spans="1:18">
      <c r="A683" s="1180"/>
      <c r="B683" s="1180"/>
      <c r="C683" s="1180"/>
      <c r="D683" s="1180"/>
      <c r="E683" s="1180"/>
      <c r="F683" s="1180"/>
      <c r="G683" s="1180"/>
      <c r="H683" s="1180"/>
      <c r="I683" s="1180"/>
      <c r="J683" s="1180"/>
      <c r="K683" s="1180"/>
      <c r="L683" s="1180"/>
      <c r="M683" s="1180"/>
      <c r="N683" s="1180"/>
      <c r="O683" s="1180"/>
      <c r="P683" s="1180"/>
      <c r="Q683" s="1180"/>
      <c r="R683" s="1180"/>
    </row>
    <row r="684" spans="1:18">
      <c r="A684" s="1180"/>
      <c r="B684" s="1180"/>
      <c r="C684" s="1180"/>
      <c r="D684" s="1180"/>
      <c r="E684" s="1180"/>
      <c r="F684" s="1180"/>
      <c r="G684" s="1180"/>
      <c r="H684" s="1180"/>
      <c r="I684" s="1180"/>
      <c r="J684" s="1180"/>
      <c r="K684" s="1180"/>
      <c r="L684" s="1180"/>
      <c r="M684" s="1180"/>
      <c r="N684" s="1180"/>
      <c r="O684" s="1180"/>
      <c r="P684" s="1180"/>
      <c r="Q684" s="1180"/>
      <c r="R684" s="1180"/>
    </row>
    <row r="685" spans="1:18">
      <c r="A685" s="1180"/>
      <c r="B685" s="1180"/>
      <c r="C685" s="1180"/>
      <c r="D685" s="1180"/>
      <c r="E685" s="1180"/>
      <c r="F685" s="1180"/>
      <c r="G685" s="1180"/>
      <c r="H685" s="1180"/>
      <c r="I685" s="1180"/>
      <c r="J685" s="1180"/>
      <c r="K685" s="1180"/>
      <c r="L685" s="1180"/>
      <c r="M685" s="1180"/>
      <c r="N685" s="1180"/>
      <c r="O685" s="1180"/>
      <c r="P685" s="1180"/>
      <c r="Q685" s="1180"/>
      <c r="R685" s="1180"/>
    </row>
    <row r="686" spans="1:18">
      <c r="A686" s="1180"/>
      <c r="B686" s="1180"/>
      <c r="C686" s="1180"/>
      <c r="D686" s="1180"/>
      <c r="E686" s="1180"/>
      <c r="F686" s="1180"/>
      <c r="G686" s="1180"/>
      <c r="H686" s="1180"/>
      <c r="I686" s="1180"/>
      <c r="J686" s="1180"/>
      <c r="K686" s="1180"/>
      <c r="L686" s="1180"/>
      <c r="M686" s="1180"/>
      <c r="N686" s="1180"/>
      <c r="O686" s="1180"/>
      <c r="P686" s="1180"/>
      <c r="Q686" s="1180"/>
      <c r="R686" s="1180"/>
    </row>
    <row r="687" spans="1:18">
      <c r="A687" s="1180"/>
      <c r="B687" s="1180"/>
      <c r="C687" s="1180"/>
      <c r="D687" s="1180"/>
      <c r="E687" s="1180"/>
      <c r="F687" s="1180"/>
      <c r="G687" s="1180"/>
      <c r="H687" s="1180"/>
      <c r="I687" s="1180"/>
      <c r="J687" s="1180"/>
      <c r="K687" s="1180"/>
      <c r="L687" s="1180"/>
      <c r="M687" s="1180"/>
      <c r="N687" s="1180"/>
      <c r="O687" s="1180"/>
      <c r="P687" s="1180"/>
      <c r="Q687" s="1180"/>
      <c r="R687" s="1180"/>
    </row>
    <row r="688" spans="1:18">
      <c r="A688" s="1180"/>
      <c r="B688" s="1180"/>
      <c r="C688" s="1180"/>
      <c r="D688" s="1180"/>
      <c r="E688" s="1180"/>
      <c r="F688" s="1180"/>
      <c r="G688" s="1180"/>
      <c r="H688" s="1180"/>
      <c r="I688" s="1180"/>
      <c r="J688" s="1180"/>
      <c r="K688" s="1180"/>
      <c r="L688" s="1180"/>
      <c r="M688" s="1180"/>
      <c r="N688" s="1180"/>
      <c r="O688" s="1180"/>
      <c r="P688" s="1180"/>
      <c r="Q688" s="1180"/>
      <c r="R688" s="1180"/>
    </row>
    <row r="689" spans="1:18">
      <c r="A689" s="1180"/>
      <c r="B689" s="1180"/>
      <c r="C689" s="1180"/>
      <c r="D689" s="1180"/>
      <c r="E689" s="1180"/>
      <c r="F689" s="1180"/>
      <c r="G689" s="1180"/>
      <c r="H689" s="1180"/>
      <c r="I689" s="1180"/>
      <c r="J689" s="1180"/>
      <c r="K689" s="1180"/>
      <c r="L689" s="1180"/>
      <c r="M689" s="1180"/>
      <c r="N689" s="1180"/>
      <c r="O689" s="1180"/>
      <c r="P689" s="1180"/>
      <c r="Q689" s="1180"/>
      <c r="R689" s="1180"/>
    </row>
    <row r="690" spans="1:18">
      <c r="A690" s="1180"/>
      <c r="B690" s="1180"/>
      <c r="C690" s="1180"/>
      <c r="D690" s="1180"/>
      <c r="E690" s="1180"/>
      <c r="F690" s="1180"/>
      <c r="G690" s="1180"/>
      <c r="H690" s="1180"/>
      <c r="I690" s="1180"/>
      <c r="J690" s="1180"/>
      <c r="K690" s="1180"/>
      <c r="L690" s="1180"/>
      <c r="M690" s="1180"/>
      <c r="N690" s="1180"/>
      <c r="O690" s="1180"/>
      <c r="P690" s="1180"/>
      <c r="Q690" s="1180"/>
      <c r="R690" s="1180"/>
    </row>
    <row r="691" spans="1:18">
      <c r="A691" s="1180"/>
      <c r="B691" s="1180"/>
      <c r="C691" s="1180"/>
      <c r="D691" s="1180"/>
      <c r="E691" s="1180"/>
      <c r="F691" s="1180"/>
      <c r="G691" s="1180"/>
      <c r="H691" s="1180"/>
      <c r="I691" s="1180"/>
      <c r="J691" s="1180"/>
      <c r="K691" s="1180"/>
      <c r="L691" s="1180"/>
      <c r="M691" s="1180"/>
      <c r="N691" s="1180"/>
      <c r="O691" s="1180"/>
      <c r="P691" s="1180"/>
      <c r="Q691" s="1180"/>
      <c r="R691" s="1180"/>
    </row>
    <row r="692" spans="1:18">
      <c r="A692" s="1180"/>
      <c r="B692" s="1180"/>
      <c r="C692" s="1180"/>
      <c r="D692" s="1180"/>
      <c r="E692" s="1180"/>
      <c r="F692" s="1180"/>
      <c r="G692" s="1180"/>
      <c r="H692" s="1180"/>
      <c r="I692" s="1180"/>
      <c r="J692" s="1180"/>
      <c r="K692" s="1180"/>
      <c r="L692" s="1180"/>
      <c r="M692" s="1180"/>
      <c r="N692" s="1180"/>
      <c r="O692" s="1180"/>
      <c r="P692" s="1180"/>
      <c r="Q692" s="1180"/>
      <c r="R692" s="1180"/>
    </row>
    <row r="693" spans="1:18">
      <c r="A693" s="1180"/>
      <c r="B693" s="1180"/>
      <c r="C693" s="1180"/>
      <c r="D693" s="1180"/>
      <c r="E693" s="1180"/>
      <c r="F693" s="1180"/>
      <c r="G693" s="1180"/>
      <c r="H693" s="1180"/>
      <c r="I693" s="1180"/>
      <c r="J693" s="1180"/>
      <c r="K693" s="1180"/>
      <c r="L693" s="1180"/>
      <c r="M693" s="1180"/>
      <c r="N693" s="1180"/>
      <c r="O693" s="1180"/>
      <c r="P693" s="1180"/>
      <c r="Q693" s="1180"/>
      <c r="R693" s="1180"/>
    </row>
    <row r="694" spans="1:18">
      <c r="A694" s="1180"/>
      <c r="B694" s="1180"/>
      <c r="C694" s="1180"/>
      <c r="D694" s="1180"/>
      <c r="E694" s="1180"/>
      <c r="F694" s="1180"/>
      <c r="G694" s="1180"/>
      <c r="H694" s="1180"/>
      <c r="I694" s="1180"/>
      <c r="J694" s="1180"/>
      <c r="K694" s="1180"/>
      <c r="L694" s="1180"/>
      <c r="M694" s="1180"/>
      <c r="N694" s="1180"/>
      <c r="O694" s="1180"/>
      <c r="P694" s="1180"/>
      <c r="Q694" s="1180"/>
      <c r="R694" s="1180"/>
    </row>
    <row r="695" spans="1:18">
      <c r="A695" s="1180"/>
      <c r="B695" s="1180"/>
      <c r="C695" s="1180"/>
      <c r="D695" s="1180"/>
      <c r="E695" s="1180"/>
      <c r="F695" s="1180"/>
      <c r="G695" s="1180"/>
      <c r="H695" s="1180"/>
      <c r="I695" s="1180"/>
      <c r="J695" s="1180"/>
      <c r="K695" s="1180"/>
      <c r="L695" s="1180"/>
      <c r="M695" s="1180"/>
      <c r="N695" s="1180"/>
      <c r="O695" s="1180"/>
      <c r="P695" s="1180"/>
      <c r="Q695" s="1180"/>
      <c r="R695" s="1180"/>
    </row>
    <row r="696" spans="1:18">
      <c r="A696" s="1180"/>
      <c r="B696" s="1180"/>
      <c r="C696" s="1180"/>
      <c r="D696" s="1180"/>
      <c r="E696" s="1180"/>
      <c r="F696" s="1180"/>
      <c r="G696" s="1180"/>
      <c r="H696" s="1180"/>
      <c r="I696" s="1180"/>
      <c r="J696" s="1180"/>
      <c r="K696" s="1180"/>
      <c r="L696" s="1180"/>
      <c r="M696" s="1180"/>
      <c r="N696" s="1180"/>
      <c r="O696" s="1180"/>
      <c r="P696" s="1180"/>
      <c r="Q696" s="1180"/>
      <c r="R696" s="1180"/>
    </row>
    <row r="697" spans="1:18">
      <c r="A697" s="1180"/>
      <c r="B697" s="1180"/>
      <c r="C697" s="1180"/>
      <c r="D697" s="1180"/>
      <c r="E697" s="1180"/>
      <c r="F697" s="1180"/>
      <c r="G697" s="1180"/>
      <c r="H697" s="1180"/>
      <c r="I697" s="1180"/>
      <c r="J697" s="1180"/>
      <c r="K697" s="1180"/>
      <c r="L697" s="1180"/>
      <c r="M697" s="1180"/>
      <c r="N697" s="1180"/>
      <c r="O697" s="1180"/>
      <c r="P697" s="1180"/>
      <c r="Q697" s="1180"/>
      <c r="R697" s="1180"/>
    </row>
    <row r="698" spans="1:18">
      <c r="A698" s="1180"/>
      <c r="B698" s="1180"/>
      <c r="C698" s="1180"/>
      <c r="D698" s="1180"/>
      <c r="E698" s="1180"/>
      <c r="F698" s="1180"/>
      <c r="G698" s="1180"/>
      <c r="H698" s="1180"/>
      <c r="I698" s="1180"/>
      <c r="J698" s="1180"/>
      <c r="K698" s="1180"/>
      <c r="L698" s="1180"/>
      <c r="M698" s="1180"/>
      <c r="N698" s="1180"/>
      <c r="O698" s="1180"/>
      <c r="P698" s="1180"/>
      <c r="Q698" s="1180"/>
      <c r="R698" s="1180"/>
    </row>
    <row r="699" spans="1:18">
      <c r="A699" s="1180"/>
      <c r="B699" s="1180"/>
      <c r="C699" s="1180"/>
      <c r="D699" s="1180"/>
      <c r="E699" s="1180"/>
      <c r="F699" s="1180"/>
      <c r="G699" s="1180"/>
      <c r="H699" s="1180"/>
      <c r="I699" s="1180"/>
      <c r="J699" s="1180"/>
      <c r="K699" s="1180"/>
      <c r="L699" s="1180"/>
      <c r="M699" s="1180"/>
      <c r="N699" s="1180"/>
      <c r="O699" s="1180"/>
      <c r="P699" s="1180"/>
      <c r="Q699" s="1180"/>
      <c r="R699" s="1180"/>
    </row>
    <row r="700" spans="1:18">
      <c r="A700" s="1180"/>
      <c r="B700" s="1180"/>
      <c r="C700" s="1180"/>
      <c r="D700" s="1180"/>
      <c r="E700" s="1180"/>
      <c r="F700" s="1180"/>
      <c r="G700" s="1180"/>
      <c r="H700" s="1180"/>
      <c r="I700" s="1180"/>
      <c r="J700" s="1180"/>
      <c r="K700" s="1180"/>
      <c r="L700" s="1180"/>
      <c r="M700" s="1180"/>
      <c r="N700" s="1180"/>
      <c r="O700" s="1180"/>
      <c r="P700" s="1180"/>
      <c r="Q700" s="1180"/>
      <c r="R700" s="1180"/>
    </row>
    <row r="701" spans="1:18">
      <c r="A701" s="1180"/>
      <c r="B701" s="1180"/>
      <c r="C701" s="1180"/>
      <c r="D701" s="1180"/>
      <c r="E701" s="1180"/>
      <c r="F701" s="1180"/>
      <c r="G701" s="1180"/>
      <c r="H701" s="1180"/>
      <c r="I701" s="1180"/>
      <c r="J701" s="1180"/>
      <c r="K701" s="1180"/>
      <c r="L701" s="1180"/>
      <c r="M701" s="1180"/>
      <c r="N701" s="1180"/>
      <c r="O701" s="1180"/>
      <c r="P701" s="1180"/>
      <c r="Q701" s="1180"/>
      <c r="R701" s="1180"/>
    </row>
    <row r="702" spans="1:18">
      <c r="A702" s="1180"/>
      <c r="B702" s="1180"/>
      <c r="C702" s="1180"/>
      <c r="D702" s="1180"/>
      <c r="E702" s="1180"/>
      <c r="F702" s="1180"/>
      <c r="G702" s="1180"/>
      <c r="H702" s="1180"/>
      <c r="I702" s="1180"/>
      <c r="J702" s="1180"/>
      <c r="K702" s="1180"/>
      <c r="L702" s="1180"/>
      <c r="M702" s="1180"/>
      <c r="N702" s="1180"/>
      <c r="O702" s="1180"/>
      <c r="P702" s="1180"/>
      <c r="Q702" s="1180"/>
      <c r="R702" s="1180"/>
    </row>
    <row r="703" spans="1:18">
      <c r="A703" s="1180"/>
      <c r="B703" s="1180"/>
      <c r="C703" s="1180"/>
      <c r="D703" s="1180"/>
      <c r="E703" s="1180"/>
      <c r="F703" s="1180"/>
      <c r="G703" s="1180"/>
      <c r="H703" s="1180"/>
      <c r="I703" s="1180"/>
      <c r="J703" s="1180"/>
      <c r="K703" s="1180"/>
      <c r="L703" s="1180"/>
      <c r="M703" s="1180"/>
      <c r="N703" s="1180"/>
      <c r="O703" s="1180"/>
      <c r="P703" s="1180"/>
      <c r="Q703" s="1180"/>
      <c r="R703" s="1180"/>
    </row>
    <row r="704" spans="1:18">
      <c r="A704" s="1180"/>
      <c r="B704" s="1180"/>
      <c r="C704" s="1180"/>
      <c r="D704" s="1180"/>
      <c r="E704" s="1180"/>
      <c r="F704" s="1180"/>
      <c r="G704" s="1180"/>
      <c r="H704" s="1180"/>
      <c r="I704" s="1180"/>
      <c r="J704" s="1180"/>
      <c r="K704" s="1180"/>
      <c r="L704" s="1180"/>
      <c r="M704" s="1180"/>
      <c r="N704" s="1180"/>
      <c r="O704" s="1180"/>
      <c r="P704" s="1180"/>
      <c r="Q704" s="1180"/>
      <c r="R704" s="1180"/>
    </row>
    <row r="705" spans="1:18">
      <c r="A705" s="1180"/>
      <c r="B705" s="1180"/>
      <c r="C705" s="1180"/>
      <c r="D705" s="1180"/>
      <c r="E705" s="1180"/>
      <c r="F705" s="1180"/>
      <c r="G705" s="1180"/>
      <c r="H705" s="1180"/>
      <c r="I705" s="1180"/>
      <c r="J705" s="1180"/>
      <c r="K705" s="1180"/>
      <c r="L705" s="1180"/>
      <c r="M705" s="1180"/>
      <c r="N705" s="1180"/>
      <c r="O705" s="1180"/>
      <c r="P705" s="1180"/>
      <c r="Q705" s="1180"/>
      <c r="R705" s="1180"/>
    </row>
    <row r="706" spans="1:18">
      <c r="A706" s="1180"/>
      <c r="B706" s="1180"/>
      <c r="C706" s="1180"/>
      <c r="D706" s="1180"/>
      <c r="E706" s="1180"/>
      <c r="F706" s="1180"/>
      <c r="G706" s="1180"/>
      <c r="H706" s="1180"/>
      <c r="I706" s="1180"/>
      <c r="J706" s="1180"/>
      <c r="K706" s="1180"/>
      <c r="L706" s="1180"/>
      <c r="M706" s="1180"/>
      <c r="N706" s="1180"/>
      <c r="O706" s="1180"/>
      <c r="P706" s="1180"/>
      <c r="Q706" s="1180"/>
      <c r="R706" s="1180"/>
    </row>
    <row r="707" spans="1:18">
      <c r="A707" s="1180"/>
      <c r="B707" s="1180"/>
      <c r="C707" s="1180"/>
      <c r="D707" s="1180"/>
      <c r="E707" s="1180"/>
      <c r="F707" s="1180"/>
      <c r="G707" s="1180"/>
      <c r="H707" s="1180"/>
      <c r="I707" s="1180"/>
      <c r="J707" s="1180"/>
      <c r="K707" s="1180"/>
      <c r="L707" s="1180"/>
      <c r="M707" s="1180"/>
      <c r="N707" s="1180"/>
      <c r="O707" s="1180"/>
      <c r="P707" s="1180"/>
      <c r="Q707" s="1180"/>
      <c r="R707" s="1180"/>
    </row>
    <row r="708" spans="1:18">
      <c r="A708" s="1180"/>
      <c r="B708" s="1180"/>
      <c r="C708" s="1180"/>
      <c r="D708" s="1180"/>
      <c r="E708" s="1180"/>
      <c r="F708" s="1180"/>
      <c r="G708" s="1180"/>
      <c r="H708" s="1180"/>
      <c r="I708" s="1180"/>
      <c r="J708" s="1180"/>
      <c r="K708" s="1180"/>
      <c r="L708" s="1180"/>
      <c r="M708" s="1180"/>
      <c r="N708" s="1180"/>
      <c r="O708" s="1180"/>
      <c r="P708" s="1180"/>
      <c r="Q708" s="1180"/>
      <c r="R708" s="1180"/>
    </row>
    <row r="709" spans="1:18">
      <c r="A709" s="1180"/>
      <c r="B709" s="1180"/>
      <c r="C709" s="1180"/>
      <c r="D709" s="1180"/>
      <c r="E709" s="1180"/>
      <c r="F709" s="1180"/>
      <c r="G709" s="1180"/>
      <c r="H709" s="1180"/>
      <c r="I709" s="1180"/>
      <c r="J709" s="1180"/>
      <c r="K709" s="1180"/>
      <c r="L709" s="1180"/>
      <c r="M709" s="1180"/>
      <c r="N709" s="1180"/>
      <c r="O709" s="1180"/>
      <c r="P709" s="1180"/>
      <c r="Q709" s="1180"/>
      <c r="R709" s="1180"/>
    </row>
    <row r="710" spans="1:18">
      <c r="A710" s="1180"/>
      <c r="B710" s="1180"/>
      <c r="C710" s="1180"/>
      <c r="D710" s="1180"/>
      <c r="E710" s="1180"/>
      <c r="F710" s="1180"/>
      <c r="G710" s="1180"/>
      <c r="H710" s="1180"/>
      <c r="I710" s="1180"/>
      <c r="J710" s="1180"/>
      <c r="K710" s="1180"/>
      <c r="L710" s="1180"/>
      <c r="M710" s="1180"/>
      <c r="N710" s="1180"/>
      <c r="O710" s="1180"/>
      <c r="P710" s="1180"/>
      <c r="Q710" s="1180"/>
      <c r="R710" s="1180"/>
    </row>
    <row r="711" spans="1:18">
      <c r="A711" s="1180"/>
      <c r="B711" s="1180"/>
      <c r="C711" s="1180"/>
      <c r="D711" s="1180"/>
      <c r="E711" s="1180"/>
      <c r="F711" s="1180"/>
      <c r="G711" s="1180"/>
      <c r="H711" s="1180"/>
      <c r="I711" s="1180"/>
      <c r="J711" s="1180"/>
      <c r="K711" s="1180"/>
      <c r="L711" s="1180"/>
      <c r="M711" s="1180"/>
      <c r="N711" s="1180"/>
      <c r="O711" s="1180"/>
      <c r="P711" s="1180"/>
      <c r="Q711" s="1180"/>
      <c r="R711" s="1180"/>
    </row>
    <row r="712" spans="1:18">
      <c r="A712" s="1180"/>
      <c r="B712" s="1180"/>
      <c r="C712" s="1180"/>
      <c r="D712" s="1180"/>
      <c r="E712" s="1180"/>
      <c r="F712" s="1180"/>
      <c r="G712" s="1180"/>
      <c r="H712" s="1180"/>
      <c r="I712" s="1180"/>
      <c r="J712" s="1180"/>
      <c r="K712" s="1180"/>
      <c r="L712" s="1180"/>
      <c r="M712" s="1180"/>
      <c r="N712" s="1180"/>
      <c r="O712" s="1180"/>
      <c r="P712" s="1180"/>
      <c r="Q712" s="1180"/>
      <c r="R712" s="1180"/>
    </row>
    <row r="713" spans="1:18">
      <c r="A713" s="1180"/>
      <c r="B713" s="1180"/>
      <c r="C713" s="1180"/>
      <c r="D713" s="1180"/>
      <c r="E713" s="1180"/>
      <c r="F713" s="1180"/>
      <c r="G713" s="1180"/>
      <c r="H713" s="1180"/>
      <c r="I713" s="1180"/>
      <c r="J713" s="1180"/>
      <c r="K713" s="1180"/>
      <c r="L713" s="1180"/>
      <c r="M713" s="1180"/>
      <c r="N713" s="1180"/>
      <c r="O713" s="1180"/>
      <c r="P713" s="1180"/>
      <c r="Q713" s="1180"/>
      <c r="R713" s="1180"/>
    </row>
    <row r="714" spans="1:18">
      <c r="A714" s="1180"/>
      <c r="B714" s="1180"/>
      <c r="C714" s="1180"/>
      <c r="D714" s="1180"/>
      <c r="E714" s="1180"/>
      <c r="F714" s="1180"/>
      <c r="G714" s="1180"/>
      <c r="H714" s="1180"/>
      <c r="I714" s="1180"/>
      <c r="J714" s="1180"/>
      <c r="K714" s="1180"/>
      <c r="L714" s="1180"/>
      <c r="M714" s="1180"/>
      <c r="N714" s="1180"/>
      <c r="O714" s="1180"/>
      <c r="P714" s="1180"/>
      <c r="Q714" s="1180"/>
      <c r="R714" s="1180"/>
    </row>
    <row r="715" spans="1:18">
      <c r="A715" s="1180"/>
      <c r="B715" s="1180"/>
      <c r="C715" s="1180"/>
      <c r="D715" s="1180"/>
      <c r="E715" s="1180"/>
      <c r="F715" s="1180"/>
      <c r="G715" s="1180"/>
      <c r="H715" s="1180"/>
      <c r="I715" s="1180"/>
      <c r="J715" s="1180"/>
      <c r="K715" s="1180"/>
      <c r="L715" s="1180"/>
      <c r="M715" s="1180"/>
      <c r="N715" s="1180"/>
      <c r="O715" s="1180"/>
      <c r="P715" s="1180"/>
      <c r="Q715" s="1180"/>
      <c r="R715" s="1180"/>
    </row>
    <row r="716" spans="1:18">
      <c r="A716" s="1180"/>
      <c r="B716" s="1180"/>
      <c r="C716" s="1180"/>
      <c r="D716" s="1180"/>
      <c r="E716" s="1180"/>
      <c r="F716" s="1180"/>
      <c r="G716" s="1180"/>
      <c r="H716" s="1180"/>
      <c r="I716" s="1180"/>
      <c r="J716" s="1180"/>
      <c r="K716" s="1180"/>
      <c r="L716" s="1180"/>
      <c r="M716" s="1180"/>
      <c r="N716" s="1180"/>
      <c r="O716" s="1180"/>
      <c r="P716" s="1180"/>
      <c r="Q716" s="1180"/>
      <c r="R716" s="1180"/>
    </row>
    <row r="717" spans="1:18">
      <c r="A717" s="1180"/>
      <c r="B717" s="1180"/>
      <c r="C717" s="1180"/>
      <c r="D717" s="1180"/>
      <c r="E717" s="1180"/>
      <c r="F717" s="1180"/>
      <c r="G717" s="1180"/>
      <c r="H717" s="1180"/>
      <c r="I717" s="1180"/>
      <c r="J717" s="1180"/>
      <c r="K717" s="1180"/>
      <c r="L717" s="1180"/>
      <c r="M717" s="1180"/>
      <c r="N717" s="1180"/>
      <c r="O717" s="1180"/>
      <c r="P717" s="1180"/>
      <c r="Q717" s="1180"/>
      <c r="R717" s="1180"/>
    </row>
    <row r="718" spans="1:18">
      <c r="A718" s="1180"/>
      <c r="B718" s="1180"/>
      <c r="C718" s="1180"/>
      <c r="D718" s="1180"/>
      <c r="E718" s="1180"/>
      <c r="F718" s="1180"/>
      <c r="G718" s="1180"/>
      <c r="H718" s="1180"/>
      <c r="I718" s="1180"/>
      <c r="J718" s="1180"/>
      <c r="K718" s="1180"/>
      <c r="L718" s="1180"/>
      <c r="M718" s="1180"/>
      <c r="N718" s="1180"/>
      <c r="O718" s="1180"/>
      <c r="P718" s="1180"/>
      <c r="Q718" s="1180"/>
      <c r="R718" s="1180"/>
    </row>
    <row r="719" spans="1:18">
      <c r="A719" s="1180"/>
      <c r="B719" s="1180"/>
      <c r="C719" s="1180"/>
      <c r="D719" s="1180"/>
      <c r="E719" s="1180"/>
      <c r="F719" s="1180"/>
      <c r="G719" s="1180"/>
      <c r="H719" s="1180"/>
      <c r="I719" s="1180"/>
      <c r="J719" s="1180"/>
      <c r="K719" s="1180"/>
      <c r="L719" s="1180"/>
      <c r="M719" s="1180"/>
      <c r="N719" s="1180"/>
      <c r="O719" s="1180"/>
      <c r="P719" s="1180"/>
      <c r="Q719" s="1180"/>
      <c r="R719" s="1180"/>
    </row>
    <row r="720" spans="1:18">
      <c r="A720" s="1180"/>
      <c r="B720" s="1180"/>
      <c r="C720" s="1180"/>
      <c r="D720" s="1180"/>
      <c r="E720" s="1180"/>
      <c r="F720" s="1180"/>
      <c r="G720" s="1180"/>
      <c r="H720" s="1180"/>
      <c r="I720" s="1180"/>
      <c r="J720" s="1180"/>
      <c r="K720" s="1180"/>
      <c r="L720" s="1180"/>
      <c r="M720" s="1180"/>
      <c r="N720" s="1180"/>
      <c r="O720" s="1180"/>
      <c r="P720" s="1180"/>
      <c r="Q720" s="1180"/>
      <c r="R720" s="1180"/>
    </row>
    <row r="721" spans="1:18">
      <c r="A721" s="1180"/>
      <c r="B721" s="1180"/>
      <c r="C721" s="1180"/>
      <c r="D721" s="1180"/>
      <c r="E721" s="1180"/>
      <c r="F721" s="1180"/>
      <c r="G721" s="1180"/>
      <c r="H721" s="1180"/>
      <c r="I721" s="1180"/>
      <c r="J721" s="1180"/>
      <c r="K721" s="1180"/>
      <c r="L721" s="1180"/>
      <c r="M721" s="1180"/>
      <c r="N721" s="1180"/>
      <c r="O721" s="1180"/>
      <c r="P721" s="1180"/>
      <c r="Q721" s="1180"/>
      <c r="R721" s="1180"/>
    </row>
    <row r="722" spans="1:18">
      <c r="A722" s="1180"/>
      <c r="B722" s="1180"/>
      <c r="C722" s="1180"/>
      <c r="D722" s="1180"/>
      <c r="E722" s="1180"/>
      <c r="F722" s="1180"/>
      <c r="G722" s="1180"/>
      <c r="H722" s="1180"/>
      <c r="I722" s="1180"/>
      <c r="J722" s="1180"/>
      <c r="K722" s="1180"/>
      <c r="L722" s="1180"/>
      <c r="M722" s="1180"/>
      <c r="N722" s="1180"/>
      <c r="O722" s="1180"/>
      <c r="P722" s="1180"/>
      <c r="Q722" s="1180"/>
      <c r="R722" s="1180"/>
    </row>
    <row r="723" spans="1:18">
      <c r="A723" s="1180"/>
      <c r="B723" s="1180"/>
      <c r="C723" s="1180"/>
      <c r="D723" s="1180"/>
      <c r="E723" s="1180"/>
      <c r="F723" s="1180"/>
      <c r="G723" s="1180"/>
      <c r="H723" s="1180"/>
      <c r="I723" s="1180"/>
      <c r="J723" s="1180"/>
      <c r="K723" s="1180"/>
      <c r="L723" s="1180"/>
      <c r="M723" s="1180"/>
      <c r="N723" s="1180"/>
      <c r="O723" s="1180"/>
      <c r="P723" s="1180"/>
      <c r="Q723" s="1180"/>
      <c r="R723" s="1180"/>
    </row>
    <row r="724" spans="1:18">
      <c r="A724" s="1180"/>
      <c r="B724" s="1180"/>
      <c r="C724" s="1180"/>
      <c r="D724" s="1180"/>
      <c r="E724" s="1180"/>
      <c r="F724" s="1180"/>
      <c r="G724" s="1180"/>
      <c r="H724" s="1180"/>
      <c r="I724" s="1180"/>
      <c r="J724" s="1180"/>
      <c r="K724" s="1180"/>
      <c r="L724" s="1180"/>
      <c r="M724" s="1180"/>
      <c r="N724" s="1180"/>
      <c r="O724" s="1180"/>
      <c r="P724" s="1180"/>
      <c r="Q724" s="1180"/>
      <c r="R724" s="1180"/>
    </row>
    <row r="725" spans="1:18">
      <c r="A725" s="1180"/>
      <c r="B725" s="1180"/>
      <c r="C725" s="1180"/>
      <c r="D725" s="1180"/>
      <c r="E725" s="1180"/>
      <c r="F725" s="1180"/>
      <c r="G725" s="1180"/>
      <c r="H725" s="1180"/>
      <c r="I725" s="1180"/>
      <c r="J725" s="1180"/>
      <c r="K725" s="1180"/>
      <c r="L725" s="1180"/>
      <c r="M725" s="1180"/>
      <c r="N725" s="1180"/>
      <c r="O725" s="1180"/>
      <c r="P725" s="1180"/>
      <c r="Q725" s="1180"/>
      <c r="R725" s="1180"/>
    </row>
    <row r="726" spans="1:18">
      <c r="A726" s="1180"/>
      <c r="B726" s="1180"/>
      <c r="C726" s="1180"/>
      <c r="D726" s="1180"/>
      <c r="E726" s="1180"/>
      <c r="F726" s="1180"/>
      <c r="G726" s="1180"/>
      <c r="H726" s="1180"/>
      <c r="I726" s="1180"/>
      <c r="J726" s="1180"/>
      <c r="K726" s="1180"/>
      <c r="L726" s="1180"/>
      <c r="M726" s="1180"/>
      <c r="N726" s="1180"/>
      <c r="O726" s="1180"/>
      <c r="P726" s="1180"/>
      <c r="Q726" s="1180"/>
      <c r="R726" s="1180"/>
    </row>
    <row r="727" spans="1:18">
      <c r="A727" s="1180"/>
      <c r="B727" s="1180"/>
      <c r="C727" s="1180"/>
      <c r="D727" s="1180"/>
      <c r="E727" s="1180"/>
      <c r="F727" s="1180"/>
      <c r="G727" s="1180"/>
      <c r="H727" s="1180"/>
      <c r="I727" s="1180"/>
      <c r="J727" s="1180"/>
      <c r="K727" s="1180"/>
      <c r="L727" s="1180"/>
      <c r="M727" s="1180"/>
      <c r="N727" s="1180"/>
      <c r="O727" s="1180"/>
      <c r="P727" s="1180"/>
      <c r="Q727" s="1180"/>
      <c r="R727" s="1180"/>
    </row>
    <row r="728" spans="1:18">
      <c r="A728" s="1180"/>
      <c r="B728" s="1180"/>
      <c r="C728" s="1180"/>
      <c r="D728" s="1180"/>
      <c r="E728" s="1180"/>
      <c r="F728" s="1180"/>
      <c r="G728" s="1180"/>
      <c r="H728" s="1180"/>
      <c r="I728" s="1180"/>
      <c r="J728" s="1180"/>
      <c r="K728" s="1180"/>
      <c r="L728" s="1180"/>
      <c r="M728" s="1180"/>
      <c r="N728" s="1180"/>
      <c r="O728" s="1180"/>
      <c r="P728" s="1180"/>
      <c r="Q728" s="1180"/>
      <c r="R728" s="1180"/>
    </row>
    <row r="729" spans="1:18">
      <c r="A729" s="1180"/>
      <c r="B729" s="1180"/>
      <c r="C729" s="1180"/>
      <c r="D729" s="1180"/>
      <c r="E729" s="1180"/>
      <c r="F729" s="1180"/>
      <c r="G729" s="1180"/>
      <c r="H729" s="1180"/>
      <c r="I729" s="1180"/>
      <c r="J729" s="1180"/>
      <c r="K729" s="1180"/>
      <c r="L729" s="1180"/>
      <c r="M729" s="1180"/>
      <c r="N729" s="1180"/>
      <c r="O729" s="1180"/>
      <c r="P729" s="1180"/>
      <c r="Q729" s="1180"/>
      <c r="R729" s="1180"/>
    </row>
    <row r="730" spans="1:18">
      <c r="A730" s="1180"/>
      <c r="B730" s="1180"/>
      <c r="C730" s="1180"/>
      <c r="D730" s="1180"/>
      <c r="E730" s="1180"/>
      <c r="F730" s="1180"/>
      <c r="G730" s="1180"/>
      <c r="H730" s="1180"/>
      <c r="I730" s="1180"/>
      <c r="J730" s="1180"/>
      <c r="K730" s="1180"/>
      <c r="L730" s="1180"/>
      <c r="M730" s="1180"/>
      <c r="N730" s="1180"/>
      <c r="O730" s="1180"/>
      <c r="P730" s="1180"/>
      <c r="Q730" s="1180"/>
      <c r="R730" s="1180"/>
    </row>
    <row r="731" spans="1:18">
      <c r="A731" s="1180"/>
      <c r="B731" s="1180"/>
      <c r="C731" s="1180"/>
      <c r="D731" s="1180"/>
      <c r="E731" s="1180"/>
      <c r="F731" s="1180"/>
      <c r="G731" s="1180"/>
      <c r="H731" s="1180"/>
      <c r="I731" s="1180"/>
      <c r="J731" s="1180"/>
      <c r="K731" s="1180"/>
      <c r="L731" s="1180"/>
      <c r="M731" s="1180"/>
      <c r="N731" s="1180"/>
      <c r="O731" s="1180"/>
      <c r="P731" s="1180"/>
      <c r="Q731" s="1180"/>
      <c r="R731" s="1180"/>
    </row>
    <row r="732" spans="1:18">
      <c r="A732" s="1180"/>
      <c r="B732" s="1180"/>
      <c r="C732" s="1180"/>
      <c r="D732" s="1180"/>
      <c r="E732" s="1180"/>
      <c r="F732" s="1180"/>
      <c r="G732" s="1180"/>
      <c r="H732" s="1180"/>
      <c r="I732" s="1180"/>
      <c r="J732" s="1180"/>
      <c r="K732" s="1180"/>
      <c r="L732" s="1180"/>
      <c r="M732" s="1180"/>
      <c r="N732" s="1180"/>
      <c r="O732" s="1180"/>
      <c r="P732" s="1180"/>
      <c r="Q732" s="1180"/>
      <c r="R732" s="1180"/>
    </row>
    <row r="733" spans="1:18">
      <c r="A733" s="1180"/>
      <c r="B733" s="1180"/>
      <c r="C733" s="1180"/>
      <c r="D733" s="1180"/>
      <c r="E733" s="1180"/>
      <c r="F733" s="1180"/>
      <c r="G733" s="1180"/>
      <c r="H733" s="1180"/>
      <c r="I733" s="1180"/>
      <c r="J733" s="1180"/>
      <c r="K733" s="1180"/>
      <c r="L733" s="1180"/>
      <c r="M733" s="1180"/>
      <c r="N733" s="1180"/>
      <c r="O733" s="1180"/>
      <c r="P733" s="1180"/>
      <c r="Q733" s="1180"/>
      <c r="R733" s="1180"/>
    </row>
    <row r="734" spans="1:18">
      <c r="A734" s="1180"/>
      <c r="B734" s="1180"/>
      <c r="C734" s="1180"/>
      <c r="D734" s="1180"/>
      <c r="E734" s="1180"/>
      <c r="F734" s="1180"/>
      <c r="G734" s="1180"/>
      <c r="H734" s="1180"/>
      <c r="I734" s="1180"/>
      <c r="J734" s="1180"/>
      <c r="K734" s="1180"/>
      <c r="L734" s="1180"/>
      <c r="M734" s="1180"/>
      <c r="N734" s="1180"/>
      <c r="O734" s="1180"/>
      <c r="P734" s="1180"/>
      <c r="Q734" s="1180"/>
      <c r="R734" s="1180"/>
    </row>
    <row r="735" spans="1:18">
      <c r="A735" s="1180"/>
      <c r="B735" s="1180"/>
      <c r="C735" s="1180"/>
      <c r="D735" s="1180"/>
      <c r="E735" s="1180"/>
      <c r="F735" s="1180"/>
      <c r="G735" s="1180"/>
      <c r="H735" s="1180"/>
      <c r="I735" s="1180"/>
      <c r="J735" s="1180"/>
      <c r="K735" s="1180"/>
      <c r="L735" s="1180"/>
      <c r="M735" s="1180"/>
      <c r="N735" s="1180"/>
      <c r="O735" s="1180"/>
      <c r="P735" s="1180"/>
      <c r="Q735" s="1180"/>
      <c r="R735" s="1180"/>
    </row>
    <row r="736" spans="1:18">
      <c r="A736" s="1180"/>
      <c r="B736" s="1180"/>
      <c r="C736" s="1180"/>
      <c r="D736" s="1180"/>
      <c r="E736" s="1180"/>
      <c r="F736" s="1180"/>
      <c r="G736" s="1180"/>
      <c r="H736" s="1180"/>
      <c r="I736" s="1180"/>
      <c r="J736" s="1180"/>
      <c r="K736" s="1180"/>
      <c r="L736" s="1180"/>
      <c r="M736" s="1180"/>
      <c r="N736" s="1180"/>
      <c r="O736" s="1180"/>
      <c r="P736" s="1180"/>
      <c r="Q736" s="1180"/>
      <c r="R736" s="1180"/>
    </row>
    <row r="737" spans="1:18">
      <c r="A737" s="1180"/>
      <c r="B737" s="1180"/>
      <c r="C737" s="1180"/>
      <c r="D737" s="1180"/>
      <c r="E737" s="1180"/>
      <c r="F737" s="1180"/>
      <c r="G737" s="1180"/>
      <c r="H737" s="1180"/>
      <c r="I737" s="1180"/>
      <c r="J737" s="1180"/>
      <c r="K737" s="1180"/>
      <c r="L737" s="1180"/>
      <c r="M737" s="1180"/>
      <c r="N737" s="1180"/>
      <c r="O737" s="1180"/>
      <c r="P737" s="1180"/>
      <c r="Q737" s="1180"/>
      <c r="R737" s="1180"/>
    </row>
    <row r="738" spans="1:18">
      <c r="A738" s="1180"/>
      <c r="B738" s="1180"/>
      <c r="C738" s="1180"/>
      <c r="D738" s="1180"/>
      <c r="E738" s="1180"/>
      <c r="F738" s="1180"/>
      <c r="G738" s="1180"/>
      <c r="H738" s="1180"/>
      <c r="I738" s="1180"/>
      <c r="J738" s="1180"/>
      <c r="K738" s="1180"/>
      <c r="L738" s="1180"/>
      <c r="M738" s="1180"/>
      <c r="N738" s="1180"/>
      <c r="O738" s="1180"/>
      <c r="P738" s="1180"/>
      <c r="Q738" s="1180"/>
      <c r="R738" s="1180"/>
    </row>
    <row r="739" spans="1:18">
      <c r="A739" s="1180"/>
      <c r="B739" s="1180"/>
      <c r="C739" s="1180"/>
      <c r="D739" s="1180"/>
      <c r="E739" s="1180"/>
      <c r="F739" s="1180"/>
      <c r="G739" s="1180"/>
      <c r="H739" s="1180"/>
      <c r="I739" s="1180"/>
      <c r="J739" s="1180"/>
      <c r="K739" s="1180"/>
      <c r="L739" s="1180"/>
      <c r="M739" s="1180"/>
      <c r="N739" s="1180"/>
      <c r="O739" s="1180"/>
      <c r="P739" s="1180"/>
      <c r="Q739" s="1180"/>
      <c r="R739" s="1180"/>
    </row>
    <row r="740" spans="1:18">
      <c r="A740" s="1180"/>
      <c r="B740" s="1180"/>
      <c r="C740" s="1180"/>
      <c r="D740" s="1180"/>
      <c r="E740" s="1180"/>
      <c r="F740" s="1180"/>
      <c r="G740" s="1180"/>
      <c r="H740" s="1180"/>
      <c r="I740" s="1180"/>
      <c r="J740" s="1180"/>
      <c r="K740" s="1180"/>
      <c r="L740" s="1180"/>
      <c r="M740" s="1180"/>
      <c r="N740" s="1180"/>
      <c r="O740" s="1180"/>
      <c r="P740" s="1180"/>
      <c r="Q740" s="1180"/>
      <c r="R740" s="1180"/>
    </row>
    <row r="741" spans="1:18">
      <c r="A741" s="1180"/>
      <c r="B741" s="1180"/>
      <c r="C741" s="1180"/>
      <c r="D741" s="1180"/>
      <c r="E741" s="1180"/>
      <c r="F741" s="1180"/>
      <c r="G741" s="1180"/>
      <c r="H741" s="1180"/>
      <c r="I741" s="1180"/>
      <c r="J741" s="1180"/>
      <c r="K741" s="1180"/>
      <c r="L741" s="1180"/>
      <c r="M741" s="1180"/>
      <c r="N741" s="1180"/>
      <c r="O741" s="1180"/>
      <c r="P741" s="1180"/>
      <c r="Q741" s="1180"/>
      <c r="R741" s="1180"/>
    </row>
    <row r="742" spans="1:18">
      <c r="A742" s="1180"/>
      <c r="B742" s="1180"/>
      <c r="C742" s="1180"/>
      <c r="D742" s="1180"/>
      <c r="E742" s="1180"/>
      <c r="F742" s="1180"/>
      <c r="G742" s="1180"/>
      <c r="H742" s="1180"/>
      <c r="I742" s="1180"/>
      <c r="J742" s="1180"/>
      <c r="K742" s="1180"/>
      <c r="L742" s="1180"/>
      <c r="M742" s="1180"/>
      <c r="N742" s="1180"/>
      <c r="O742" s="1180"/>
      <c r="P742" s="1180"/>
      <c r="Q742" s="1180"/>
      <c r="R742" s="1180"/>
    </row>
    <row r="743" spans="1:18">
      <c r="A743" s="1180"/>
      <c r="B743" s="1180"/>
      <c r="C743" s="1180"/>
      <c r="D743" s="1180"/>
      <c r="E743" s="1180"/>
      <c r="F743" s="1180"/>
      <c r="G743" s="1180"/>
      <c r="H743" s="1180"/>
      <c r="I743" s="1180"/>
      <c r="J743" s="1180"/>
      <c r="K743" s="1180"/>
      <c r="L743" s="1180"/>
      <c r="M743" s="1180"/>
      <c r="N743" s="1180"/>
      <c r="O743" s="1180"/>
      <c r="P743" s="1180"/>
      <c r="Q743" s="1180"/>
      <c r="R743" s="1180"/>
    </row>
    <row r="744" spans="1:18">
      <c r="A744" s="1180"/>
      <c r="B744" s="1180"/>
      <c r="C744" s="1180"/>
      <c r="D744" s="1180"/>
      <c r="E744" s="1180"/>
      <c r="F744" s="1180"/>
      <c r="G744" s="1180"/>
      <c r="H744" s="1180"/>
      <c r="I744" s="1180"/>
      <c r="J744" s="1180"/>
      <c r="K744" s="1180"/>
      <c r="L744" s="1180"/>
      <c r="M744" s="1180"/>
      <c r="N744" s="1180"/>
      <c r="O744" s="1180"/>
      <c r="P744" s="1180"/>
      <c r="Q744" s="1180"/>
      <c r="R744" s="1180"/>
    </row>
    <row r="745" spans="1:18">
      <c r="A745" s="1180"/>
      <c r="B745" s="1180"/>
      <c r="C745" s="1180"/>
      <c r="D745" s="1180"/>
      <c r="E745" s="1180"/>
      <c r="F745" s="1180"/>
      <c r="G745" s="1180"/>
      <c r="H745" s="1180"/>
      <c r="I745" s="1180"/>
      <c r="J745" s="1180"/>
      <c r="K745" s="1180"/>
      <c r="L745" s="1180"/>
      <c r="M745" s="1180"/>
      <c r="N745" s="1180"/>
      <c r="O745" s="1180"/>
      <c r="P745" s="1180"/>
      <c r="Q745" s="1180"/>
      <c r="R745" s="1180"/>
    </row>
    <row r="746" spans="1:18">
      <c r="A746" s="1180"/>
      <c r="B746" s="1180"/>
      <c r="C746" s="1180"/>
      <c r="D746" s="1180"/>
      <c r="E746" s="1180"/>
      <c r="F746" s="1180"/>
      <c r="G746" s="1180"/>
      <c r="H746" s="1180"/>
      <c r="I746" s="1180"/>
      <c r="J746" s="1180"/>
      <c r="K746" s="1180"/>
      <c r="L746" s="1180"/>
      <c r="M746" s="1180"/>
      <c r="N746" s="1180"/>
      <c r="O746" s="1180"/>
      <c r="P746" s="1180"/>
      <c r="Q746" s="1180"/>
      <c r="R746" s="1180"/>
    </row>
    <row r="747" spans="1:18">
      <c r="A747" s="1180"/>
      <c r="B747" s="1180"/>
      <c r="C747" s="1180"/>
      <c r="D747" s="1180"/>
      <c r="E747" s="1180"/>
      <c r="F747" s="1180"/>
      <c r="G747" s="1180"/>
      <c r="H747" s="1180"/>
      <c r="I747" s="1180"/>
      <c r="J747" s="1180"/>
      <c r="K747" s="1180"/>
      <c r="L747" s="1180"/>
      <c r="M747" s="1180"/>
      <c r="N747" s="1180"/>
      <c r="O747" s="1180"/>
      <c r="P747" s="1180"/>
      <c r="Q747" s="1180"/>
      <c r="R747" s="1180"/>
    </row>
    <row r="748" spans="1:18">
      <c r="A748" s="1180"/>
      <c r="B748" s="1180"/>
      <c r="C748" s="1180"/>
      <c r="D748" s="1180"/>
      <c r="E748" s="1180"/>
      <c r="F748" s="1180"/>
      <c r="G748" s="1180"/>
      <c r="H748" s="1180"/>
      <c r="I748" s="1180"/>
      <c r="J748" s="1180"/>
      <c r="K748" s="1180"/>
      <c r="L748" s="1180"/>
      <c r="M748" s="1180"/>
      <c r="N748" s="1180"/>
      <c r="O748" s="1180"/>
      <c r="P748" s="1180"/>
      <c r="Q748" s="1180"/>
      <c r="R748" s="1180"/>
    </row>
    <row r="749" spans="1:18">
      <c r="A749" s="1180"/>
      <c r="B749" s="1180"/>
      <c r="C749" s="1180"/>
      <c r="D749" s="1180"/>
      <c r="E749" s="1180"/>
      <c r="F749" s="1180"/>
      <c r="G749" s="1180"/>
      <c r="H749" s="1180"/>
      <c r="I749" s="1180"/>
      <c r="J749" s="1180"/>
      <c r="K749" s="1180"/>
      <c r="L749" s="1180"/>
      <c r="M749" s="1180"/>
      <c r="N749" s="1180"/>
      <c r="O749" s="1180"/>
      <c r="P749" s="1180"/>
      <c r="Q749" s="1180"/>
      <c r="R749" s="1180"/>
    </row>
    <row r="750" spans="1:18">
      <c r="A750" s="1180"/>
      <c r="B750" s="1180"/>
      <c r="C750" s="1180"/>
      <c r="D750" s="1180"/>
      <c r="E750" s="1180"/>
      <c r="F750" s="1180"/>
      <c r="G750" s="1180"/>
      <c r="H750" s="1180"/>
      <c r="I750" s="1180"/>
      <c r="J750" s="1180"/>
      <c r="K750" s="1180"/>
      <c r="L750" s="1180"/>
      <c r="M750" s="1180"/>
      <c r="N750" s="1180"/>
      <c r="O750" s="1180"/>
      <c r="P750" s="1180"/>
      <c r="Q750" s="1180"/>
      <c r="R750" s="1180"/>
    </row>
    <row r="751" spans="1:18">
      <c r="A751" s="1180"/>
      <c r="B751" s="1180"/>
      <c r="C751" s="1180"/>
      <c r="D751" s="1180"/>
      <c r="E751" s="1180"/>
      <c r="F751" s="1180"/>
      <c r="G751" s="1180"/>
      <c r="H751" s="1180"/>
      <c r="I751" s="1180"/>
      <c r="J751" s="1180"/>
      <c r="K751" s="1180"/>
      <c r="L751" s="1180"/>
      <c r="M751" s="1180"/>
      <c r="N751" s="1180"/>
      <c r="O751" s="1180"/>
      <c r="P751" s="1180"/>
      <c r="Q751" s="1180"/>
      <c r="R751" s="1180"/>
    </row>
    <row r="752" spans="1:18">
      <c r="A752" s="1180"/>
      <c r="B752" s="1180"/>
      <c r="C752" s="1180"/>
      <c r="D752" s="1180"/>
      <c r="E752" s="1180"/>
      <c r="F752" s="1180"/>
      <c r="G752" s="1180"/>
      <c r="H752" s="1180"/>
      <c r="I752" s="1180"/>
      <c r="J752" s="1180"/>
      <c r="K752" s="1180"/>
      <c r="L752" s="1180"/>
      <c r="M752" s="1180"/>
      <c r="N752" s="1180"/>
      <c r="O752" s="1180"/>
      <c r="P752" s="1180"/>
      <c r="Q752" s="1180"/>
      <c r="R752" s="1180"/>
    </row>
    <row r="753" spans="1:18">
      <c r="A753" s="1180"/>
      <c r="B753" s="1180"/>
      <c r="C753" s="1180"/>
      <c r="D753" s="1180"/>
      <c r="E753" s="1180"/>
      <c r="F753" s="1180"/>
      <c r="G753" s="1180"/>
      <c r="H753" s="1180"/>
      <c r="I753" s="1180"/>
      <c r="J753" s="1180"/>
      <c r="K753" s="1180"/>
      <c r="L753" s="1180"/>
      <c r="M753" s="1180"/>
      <c r="N753" s="1180"/>
      <c r="O753" s="1180"/>
      <c r="P753" s="1180"/>
      <c r="Q753" s="1180"/>
      <c r="R753" s="1180"/>
    </row>
    <row r="754" spans="1:18">
      <c r="A754" s="1180"/>
      <c r="B754" s="1180"/>
      <c r="C754" s="1180"/>
      <c r="D754" s="1180"/>
      <c r="E754" s="1180"/>
      <c r="F754" s="1180"/>
      <c r="G754" s="1180"/>
      <c r="H754" s="1180"/>
      <c r="I754" s="1180"/>
      <c r="J754" s="1180"/>
      <c r="K754" s="1180"/>
      <c r="L754" s="1180"/>
      <c r="M754" s="1180"/>
      <c r="N754" s="1180"/>
      <c r="O754" s="1180"/>
      <c r="P754" s="1180"/>
      <c r="Q754" s="1180"/>
      <c r="R754" s="1180"/>
    </row>
    <row r="755" spans="1:18">
      <c r="A755" s="1180"/>
      <c r="B755" s="1180"/>
      <c r="C755" s="1180"/>
      <c r="D755" s="1180"/>
      <c r="E755" s="1180"/>
      <c r="F755" s="1180"/>
      <c r="G755" s="1180"/>
      <c r="H755" s="1180"/>
      <c r="I755" s="1180"/>
      <c r="J755" s="1180"/>
      <c r="K755" s="1180"/>
      <c r="L755" s="1180"/>
      <c r="M755" s="1180"/>
      <c r="N755" s="1180"/>
      <c r="O755" s="1180"/>
      <c r="P755" s="1180"/>
      <c r="Q755" s="1180"/>
      <c r="R755" s="1180"/>
    </row>
    <row r="756" spans="1:18">
      <c r="A756" s="1180"/>
      <c r="B756" s="1180"/>
      <c r="C756" s="1180"/>
      <c r="D756" s="1180"/>
      <c r="E756" s="1180"/>
      <c r="F756" s="1180"/>
      <c r="G756" s="1180"/>
      <c r="H756" s="1180"/>
      <c r="I756" s="1180"/>
      <c r="J756" s="1180"/>
      <c r="K756" s="1180"/>
      <c r="L756" s="1180"/>
      <c r="M756" s="1180"/>
      <c r="N756" s="1180"/>
      <c r="O756" s="1180"/>
      <c r="P756" s="1180"/>
      <c r="Q756" s="1180"/>
      <c r="R756" s="1180"/>
    </row>
    <row r="757" spans="1:18">
      <c r="A757" s="1180"/>
      <c r="B757" s="1180"/>
      <c r="C757" s="1180"/>
      <c r="D757" s="1180"/>
      <c r="E757" s="1180"/>
      <c r="F757" s="1180"/>
      <c r="G757" s="1180"/>
      <c r="H757" s="1180"/>
      <c r="I757" s="1180"/>
      <c r="J757" s="1180"/>
      <c r="K757" s="1180"/>
      <c r="L757" s="1180"/>
      <c r="M757" s="1180"/>
      <c r="N757" s="1180"/>
      <c r="O757" s="1180"/>
      <c r="P757" s="1180"/>
      <c r="Q757" s="1180"/>
      <c r="R757" s="1180"/>
    </row>
    <row r="758" spans="1:18">
      <c r="A758" s="1180"/>
      <c r="B758" s="1180"/>
      <c r="C758" s="1180"/>
      <c r="D758" s="1180"/>
      <c r="E758" s="1180"/>
      <c r="F758" s="1180"/>
      <c r="G758" s="1180"/>
      <c r="H758" s="1180"/>
      <c r="I758" s="1180"/>
      <c r="J758" s="1180"/>
      <c r="K758" s="1180"/>
      <c r="L758" s="1180"/>
      <c r="M758" s="1180"/>
      <c r="N758" s="1180"/>
      <c r="O758" s="1180"/>
      <c r="P758" s="1180"/>
      <c r="Q758" s="1180"/>
      <c r="R758" s="1180"/>
    </row>
    <row r="759" spans="1:18">
      <c r="A759" s="1180"/>
      <c r="B759" s="1180"/>
      <c r="C759" s="1180"/>
      <c r="D759" s="1180"/>
      <c r="E759" s="1180"/>
      <c r="F759" s="1180"/>
      <c r="G759" s="1180"/>
      <c r="H759" s="1180"/>
      <c r="I759" s="1180"/>
      <c r="J759" s="1180"/>
      <c r="K759" s="1180"/>
      <c r="L759" s="1180"/>
      <c r="M759" s="1180"/>
      <c r="N759" s="1180"/>
      <c r="O759" s="1180"/>
      <c r="P759" s="1180"/>
      <c r="Q759" s="1180"/>
      <c r="R759" s="1180"/>
    </row>
    <row r="760" spans="1:18">
      <c r="A760" s="1180"/>
      <c r="B760" s="1180"/>
      <c r="C760" s="1180"/>
      <c r="D760" s="1180"/>
      <c r="E760" s="1180"/>
      <c r="F760" s="1180"/>
      <c r="G760" s="1180"/>
      <c r="H760" s="1180"/>
      <c r="I760" s="1180"/>
      <c r="J760" s="1180"/>
      <c r="K760" s="1180"/>
      <c r="L760" s="1180"/>
      <c r="M760" s="1180"/>
      <c r="N760" s="1180"/>
      <c r="O760" s="1180"/>
      <c r="P760" s="1180"/>
      <c r="Q760" s="1180"/>
      <c r="R760" s="1180"/>
    </row>
    <row r="761" spans="1:18">
      <c r="A761" s="1180"/>
      <c r="B761" s="1180"/>
      <c r="C761" s="1180"/>
      <c r="D761" s="1180"/>
      <c r="E761" s="1180"/>
      <c r="F761" s="1180"/>
      <c r="G761" s="1180"/>
      <c r="H761" s="1180"/>
      <c r="I761" s="1180"/>
      <c r="J761" s="1180"/>
      <c r="K761" s="1180"/>
      <c r="L761" s="1180"/>
      <c r="M761" s="1180"/>
      <c r="N761" s="1180"/>
      <c r="O761" s="1180"/>
      <c r="P761" s="1180"/>
      <c r="Q761" s="1180"/>
      <c r="R761" s="1180"/>
    </row>
    <row r="762" spans="1:18">
      <c r="A762" s="1180"/>
      <c r="B762" s="1180"/>
      <c r="C762" s="1180"/>
      <c r="D762" s="1180"/>
      <c r="E762" s="1180"/>
      <c r="F762" s="1180"/>
      <c r="G762" s="1180"/>
      <c r="H762" s="1180"/>
      <c r="I762" s="1180"/>
      <c r="J762" s="1180"/>
      <c r="K762" s="1180"/>
      <c r="L762" s="1180"/>
      <c r="M762" s="1180"/>
      <c r="N762" s="1180"/>
      <c r="O762" s="1180"/>
      <c r="P762" s="1180"/>
      <c r="Q762" s="1180"/>
      <c r="R762" s="1180"/>
    </row>
    <row r="763" spans="1:18">
      <c r="A763" s="1180"/>
      <c r="B763" s="1180"/>
      <c r="C763" s="1180"/>
      <c r="D763" s="1180"/>
      <c r="E763" s="1180"/>
      <c r="F763" s="1180"/>
      <c r="G763" s="1180"/>
      <c r="H763" s="1180"/>
      <c r="I763" s="1180"/>
      <c r="J763" s="1180"/>
      <c r="K763" s="1180"/>
      <c r="L763" s="1180"/>
      <c r="M763" s="1180"/>
      <c r="N763" s="1180"/>
      <c r="O763" s="1180"/>
      <c r="P763" s="1180"/>
      <c r="Q763" s="1180"/>
      <c r="R763" s="1180"/>
    </row>
    <row r="764" spans="1:18">
      <c r="A764" s="1180"/>
      <c r="B764" s="1180"/>
      <c r="C764" s="1180"/>
      <c r="D764" s="1180"/>
      <c r="E764" s="1180"/>
      <c r="F764" s="1180"/>
      <c r="G764" s="1180"/>
      <c r="H764" s="1180"/>
      <c r="I764" s="1180"/>
      <c r="J764" s="1180"/>
      <c r="K764" s="1180"/>
      <c r="L764" s="1180"/>
      <c r="M764" s="1180"/>
      <c r="N764" s="1180"/>
      <c r="O764" s="1180"/>
      <c r="P764" s="1180"/>
      <c r="Q764" s="1180"/>
      <c r="R764" s="1180"/>
    </row>
    <row r="765" spans="1:18">
      <c r="A765" s="1180"/>
      <c r="B765" s="1180"/>
      <c r="C765" s="1180"/>
      <c r="D765" s="1180"/>
      <c r="E765" s="1180"/>
      <c r="F765" s="1180"/>
      <c r="G765" s="1180"/>
      <c r="H765" s="1180"/>
      <c r="I765" s="1180"/>
      <c r="J765" s="1180"/>
      <c r="K765" s="1180"/>
      <c r="L765" s="1180"/>
      <c r="M765" s="1180"/>
      <c r="N765" s="1180"/>
      <c r="O765" s="1180"/>
      <c r="P765" s="1180"/>
      <c r="Q765" s="1180"/>
      <c r="R765" s="1180"/>
    </row>
    <row r="766" spans="1:18">
      <c r="A766" s="1180"/>
      <c r="B766" s="1180"/>
      <c r="C766" s="1180"/>
      <c r="D766" s="1180"/>
      <c r="E766" s="1180"/>
      <c r="F766" s="1180"/>
      <c r="G766" s="1180"/>
      <c r="H766" s="1180"/>
      <c r="I766" s="1180"/>
      <c r="J766" s="1180"/>
      <c r="K766" s="1180"/>
      <c r="L766" s="1180"/>
      <c r="M766" s="1180"/>
      <c r="N766" s="1180"/>
      <c r="O766" s="1180"/>
      <c r="P766" s="1180"/>
      <c r="Q766" s="1180"/>
      <c r="R766" s="1180"/>
    </row>
    <row r="767" spans="1:18">
      <c r="A767" s="1180"/>
      <c r="B767" s="1180"/>
      <c r="C767" s="1180"/>
      <c r="D767" s="1180"/>
      <c r="E767" s="1180"/>
      <c r="F767" s="1180"/>
      <c r="G767" s="1180"/>
      <c r="H767" s="1180"/>
      <c r="I767" s="1180"/>
      <c r="J767" s="1180"/>
      <c r="K767" s="1180"/>
      <c r="L767" s="1180"/>
      <c r="M767" s="1180"/>
      <c r="N767" s="1180"/>
      <c r="O767" s="1180"/>
      <c r="P767" s="1180"/>
      <c r="Q767" s="1180"/>
      <c r="R767" s="1180"/>
    </row>
    <row r="768" spans="1:18">
      <c r="A768" s="1180"/>
      <c r="B768" s="1180"/>
      <c r="C768" s="1180"/>
      <c r="D768" s="1180"/>
      <c r="E768" s="1180"/>
      <c r="F768" s="1180"/>
      <c r="G768" s="1180"/>
      <c r="H768" s="1180"/>
      <c r="I768" s="1180"/>
      <c r="J768" s="1180"/>
      <c r="K768" s="1180"/>
      <c r="L768" s="1180"/>
      <c r="M768" s="1180"/>
      <c r="N768" s="1180"/>
      <c r="O768" s="1180"/>
      <c r="P768" s="1180"/>
      <c r="Q768" s="1180"/>
      <c r="R768" s="1180"/>
    </row>
    <row r="769" spans="1:18">
      <c r="A769" s="1180"/>
      <c r="B769" s="1180"/>
      <c r="C769" s="1180"/>
      <c r="D769" s="1180"/>
      <c r="E769" s="1180"/>
      <c r="F769" s="1180"/>
      <c r="G769" s="1180"/>
      <c r="H769" s="1180"/>
      <c r="I769" s="1180"/>
      <c r="J769" s="1180"/>
      <c r="K769" s="1180"/>
      <c r="L769" s="1180"/>
      <c r="M769" s="1180"/>
      <c r="N769" s="1180"/>
      <c r="O769" s="1180"/>
      <c r="P769" s="1180"/>
      <c r="Q769" s="1180"/>
      <c r="R769" s="1180"/>
    </row>
    <row r="770" spans="1:18">
      <c r="A770" s="1180"/>
      <c r="B770" s="1180"/>
      <c r="C770" s="1180"/>
      <c r="D770" s="1180"/>
      <c r="E770" s="1180"/>
      <c r="F770" s="1180"/>
      <c r="G770" s="1180"/>
      <c r="H770" s="1180"/>
      <c r="I770" s="1180"/>
      <c r="J770" s="1180"/>
      <c r="K770" s="1180"/>
      <c r="L770" s="1180"/>
      <c r="M770" s="1180"/>
      <c r="N770" s="1180"/>
      <c r="O770" s="1180"/>
      <c r="P770" s="1180"/>
      <c r="Q770" s="1180"/>
      <c r="R770" s="1180"/>
    </row>
    <row r="771" spans="1:18">
      <c r="A771" s="1180"/>
      <c r="B771" s="1180"/>
      <c r="C771" s="1180"/>
      <c r="D771" s="1180"/>
      <c r="E771" s="1180"/>
      <c r="F771" s="1180"/>
      <c r="G771" s="1180"/>
      <c r="H771" s="1180"/>
      <c r="I771" s="1180"/>
      <c r="J771" s="1180"/>
      <c r="K771" s="1180"/>
      <c r="L771" s="1180"/>
      <c r="M771" s="1180"/>
      <c r="N771" s="1180"/>
      <c r="O771" s="1180"/>
      <c r="P771" s="1180"/>
      <c r="Q771" s="1180"/>
      <c r="R771" s="1180"/>
    </row>
    <row r="772" spans="1:18">
      <c r="A772" s="1180"/>
      <c r="B772" s="1180"/>
      <c r="C772" s="1180"/>
      <c r="D772" s="1180"/>
      <c r="E772" s="1180"/>
      <c r="F772" s="1180"/>
      <c r="G772" s="1180"/>
      <c r="H772" s="1180"/>
      <c r="I772" s="1180"/>
      <c r="J772" s="1180"/>
      <c r="K772" s="1180"/>
      <c r="L772" s="1180"/>
      <c r="M772" s="1180"/>
      <c r="N772" s="1180"/>
      <c r="O772" s="1180"/>
      <c r="P772" s="1180"/>
      <c r="Q772" s="1180"/>
      <c r="R772" s="1180"/>
    </row>
    <row r="773" spans="1:18">
      <c r="A773" s="1180"/>
      <c r="B773" s="1180"/>
      <c r="C773" s="1180"/>
      <c r="D773" s="1180"/>
      <c r="E773" s="1180"/>
      <c r="F773" s="1180"/>
      <c r="G773" s="1180"/>
      <c r="H773" s="1180"/>
      <c r="I773" s="1180"/>
      <c r="J773" s="1180"/>
      <c r="K773" s="1180"/>
      <c r="L773" s="1180"/>
      <c r="M773" s="1180"/>
      <c r="N773" s="1180"/>
      <c r="O773" s="1180"/>
      <c r="P773" s="1180"/>
      <c r="Q773" s="1180"/>
      <c r="R773" s="1180"/>
    </row>
    <row r="774" spans="1:18">
      <c r="A774" s="1180"/>
      <c r="B774" s="1180"/>
      <c r="C774" s="1180"/>
      <c r="D774" s="1180"/>
      <c r="E774" s="1180"/>
      <c r="F774" s="1180"/>
      <c r="G774" s="1180"/>
      <c r="H774" s="1180"/>
      <c r="I774" s="1180"/>
      <c r="J774" s="1180"/>
      <c r="K774" s="1180"/>
      <c r="L774" s="1180"/>
      <c r="M774" s="1180"/>
      <c r="N774" s="1180"/>
      <c r="O774" s="1180"/>
      <c r="P774" s="1180"/>
      <c r="Q774" s="1180"/>
      <c r="R774" s="1180"/>
    </row>
    <row r="775" spans="1:18">
      <c r="A775" s="1180"/>
      <c r="B775" s="1180"/>
      <c r="C775" s="1180"/>
      <c r="D775" s="1180"/>
      <c r="E775" s="1180"/>
      <c r="F775" s="1180"/>
      <c r="G775" s="1180"/>
      <c r="H775" s="1180"/>
      <c r="I775" s="1180"/>
      <c r="J775" s="1180"/>
      <c r="K775" s="1180"/>
      <c r="L775" s="1180"/>
      <c r="M775" s="1180"/>
      <c r="N775" s="1180"/>
      <c r="O775" s="1180"/>
      <c r="P775" s="1180"/>
      <c r="Q775" s="1180"/>
      <c r="R775" s="1180"/>
    </row>
    <row r="776" spans="1:18">
      <c r="A776" s="1180"/>
      <c r="B776" s="1180"/>
      <c r="C776" s="1180"/>
      <c r="D776" s="1180"/>
      <c r="E776" s="1180"/>
      <c r="F776" s="1180"/>
      <c r="G776" s="1180"/>
      <c r="H776" s="1180"/>
      <c r="I776" s="1180"/>
      <c r="J776" s="1180"/>
      <c r="K776" s="1180"/>
      <c r="L776" s="1180"/>
      <c r="M776" s="1180"/>
      <c r="N776" s="1180"/>
      <c r="O776" s="1180"/>
      <c r="P776" s="1180"/>
      <c r="Q776" s="1180"/>
      <c r="R776" s="1180"/>
    </row>
    <row r="777" spans="1:18">
      <c r="A777" s="1180"/>
      <c r="B777" s="1180"/>
      <c r="C777" s="1180"/>
      <c r="D777" s="1180"/>
      <c r="E777" s="1180"/>
      <c r="F777" s="1180"/>
      <c r="G777" s="1180"/>
      <c r="H777" s="1180"/>
      <c r="I777" s="1180"/>
      <c r="J777" s="1180"/>
      <c r="K777" s="1180"/>
      <c r="L777" s="1180"/>
      <c r="M777" s="1180"/>
      <c r="N777" s="1180"/>
      <c r="O777" s="1180"/>
      <c r="P777" s="1180"/>
      <c r="Q777" s="1180"/>
      <c r="R777" s="1180"/>
    </row>
    <row r="778" spans="1:18">
      <c r="A778" s="1180"/>
      <c r="B778" s="1180"/>
      <c r="C778" s="1180"/>
      <c r="D778" s="1180"/>
      <c r="E778" s="1180"/>
      <c r="F778" s="1180"/>
      <c r="G778" s="1180"/>
      <c r="H778" s="1180"/>
      <c r="I778" s="1180"/>
      <c r="J778" s="1180"/>
      <c r="K778" s="1180"/>
      <c r="L778" s="1180"/>
      <c r="M778" s="1180"/>
      <c r="N778" s="1180"/>
      <c r="O778" s="1180"/>
      <c r="P778" s="1180"/>
      <c r="Q778" s="1180"/>
      <c r="R778" s="1180"/>
    </row>
    <row r="779" spans="1:18">
      <c r="A779" s="1180"/>
      <c r="B779" s="1180"/>
      <c r="C779" s="1180"/>
      <c r="D779" s="1180"/>
      <c r="E779" s="1180"/>
      <c r="F779" s="1180"/>
      <c r="G779" s="1180"/>
      <c r="H779" s="1180"/>
      <c r="I779" s="1180"/>
      <c r="J779" s="1180"/>
      <c r="K779" s="1180"/>
      <c r="L779" s="1180"/>
      <c r="M779" s="1180"/>
      <c r="N779" s="1180"/>
      <c r="O779" s="1180"/>
      <c r="P779" s="1180"/>
      <c r="Q779" s="1180"/>
      <c r="R779" s="1180"/>
    </row>
    <row r="780" spans="1:18">
      <c r="A780" s="1180"/>
      <c r="B780" s="1180"/>
      <c r="C780" s="1180"/>
      <c r="D780" s="1180"/>
      <c r="E780" s="1180"/>
      <c r="F780" s="1180"/>
      <c r="G780" s="1180"/>
      <c r="H780" s="1180"/>
      <c r="I780" s="1180"/>
      <c r="J780" s="1180"/>
      <c r="K780" s="1180"/>
      <c r="L780" s="1180"/>
      <c r="M780" s="1180"/>
      <c r="N780" s="1180"/>
      <c r="O780" s="1180"/>
      <c r="P780" s="1180"/>
      <c r="Q780" s="1180"/>
      <c r="R780" s="1180"/>
    </row>
    <row r="781" spans="1:18">
      <c r="A781" s="1180"/>
      <c r="B781" s="1180"/>
      <c r="C781" s="1180"/>
      <c r="D781" s="1180"/>
      <c r="E781" s="1180"/>
      <c r="F781" s="1180"/>
      <c r="G781" s="1180"/>
      <c r="H781" s="1180"/>
      <c r="I781" s="1180"/>
      <c r="J781" s="1180"/>
      <c r="K781" s="1180"/>
      <c r="L781" s="1180"/>
      <c r="M781" s="1180"/>
      <c r="N781" s="1180"/>
      <c r="O781" s="1180"/>
      <c r="P781" s="1180"/>
      <c r="Q781" s="1180"/>
      <c r="R781" s="1180"/>
    </row>
    <row r="782" spans="1:18">
      <c r="A782" s="1180"/>
      <c r="B782" s="1180"/>
      <c r="C782" s="1180"/>
      <c r="D782" s="1180"/>
      <c r="E782" s="1180"/>
      <c r="F782" s="1180"/>
      <c r="G782" s="1180"/>
      <c r="H782" s="1180"/>
      <c r="I782" s="1180"/>
      <c r="J782" s="1180"/>
      <c r="K782" s="1180"/>
      <c r="L782" s="1180"/>
      <c r="M782" s="1180"/>
      <c r="N782" s="1180"/>
      <c r="O782" s="1180"/>
      <c r="P782" s="1180"/>
      <c r="Q782" s="1180"/>
      <c r="R782" s="1180"/>
    </row>
    <row r="783" spans="1:18">
      <c r="A783" s="1180"/>
      <c r="B783" s="1180"/>
      <c r="C783" s="1180"/>
      <c r="D783" s="1180"/>
      <c r="E783" s="1180"/>
      <c r="F783" s="1180"/>
      <c r="G783" s="1180"/>
      <c r="H783" s="1180"/>
      <c r="I783" s="1180"/>
      <c r="J783" s="1180"/>
      <c r="K783" s="1180"/>
      <c r="L783" s="1180"/>
      <c r="M783" s="1180"/>
      <c r="N783" s="1180"/>
      <c r="O783" s="1180"/>
      <c r="P783" s="1180"/>
      <c r="Q783" s="1180"/>
      <c r="R783" s="1180"/>
    </row>
    <row r="784" spans="1:18">
      <c r="A784" s="1180"/>
      <c r="B784" s="1180"/>
      <c r="C784" s="1180"/>
      <c r="D784" s="1180"/>
      <c r="E784" s="1180"/>
      <c r="F784" s="1180"/>
      <c r="G784" s="1180"/>
      <c r="H784" s="1180"/>
      <c r="I784" s="1180"/>
      <c r="J784" s="1180"/>
      <c r="K784" s="1180"/>
      <c r="L784" s="1180"/>
      <c r="M784" s="1180"/>
      <c r="N784" s="1180"/>
      <c r="O784" s="1180"/>
      <c r="P784" s="1180"/>
      <c r="Q784" s="1180"/>
      <c r="R784" s="1180"/>
    </row>
    <row r="785" spans="1:18">
      <c r="A785" s="1180"/>
      <c r="B785" s="1180"/>
      <c r="C785" s="1180"/>
      <c r="D785" s="1180"/>
      <c r="E785" s="1180"/>
      <c r="F785" s="1180"/>
      <c r="G785" s="1180"/>
      <c r="H785" s="1180"/>
      <c r="I785" s="1180"/>
      <c r="J785" s="1180"/>
      <c r="K785" s="1180"/>
      <c r="L785" s="1180"/>
      <c r="M785" s="1180"/>
      <c r="N785" s="1180"/>
      <c r="O785" s="1180"/>
      <c r="P785" s="1180"/>
      <c r="Q785" s="1180"/>
      <c r="R785" s="1180"/>
    </row>
    <row r="786" spans="1:18">
      <c r="A786" s="1180"/>
      <c r="B786" s="1180"/>
      <c r="C786" s="1180"/>
      <c r="D786" s="1180"/>
      <c r="E786" s="1180"/>
      <c r="F786" s="1180"/>
      <c r="G786" s="1180"/>
      <c r="H786" s="1180"/>
      <c r="I786" s="1180"/>
      <c r="J786" s="1180"/>
      <c r="K786" s="1180"/>
      <c r="L786" s="1180"/>
      <c r="M786" s="1180"/>
      <c r="N786" s="1180"/>
      <c r="O786" s="1180"/>
      <c r="P786" s="1180"/>
      <c r="Q786" s="1180"/>
      <c r="R786" s="1180"/>
    </row>
    <row r="787" spans="1:18">
      <c r="A787" s="1180"/>
      <c r="B787" s="1180"/>
      <c r="C787" s="1180"/>
      <c r="D787" s="1180"/>
      <c r="E787" s="1180"/>
      <c r="F787" s="1180"/>
      <c r="G787" s="1180"/>
      <c r="H787" s="1180"/>
      <c r="I787" s="1180"/>
      <c r="J787" s="1180"/>
      <c r="K787" s="1180"/>
      <c r="L787" s="1180"/>
      <c r="M787" s="1180"/>
      <c r="N787" s="1180"/>
      <c r="O787" s="1180"/>
      <c r="P787" s="1180"/>
      <c r="Q787" s="1180"/>
      <c r="R787" s="1180"/>
    </row>
    <row r="788" spans="1:18">
      <c r="A788" s="1180"/>
      <c r="B788" s="1180"/>
      <c r="C788" s="1180"/>
      <c r="D788" s="1180"/>
      <c r="E788" s="1180"/>
      <c r="F788" s="1180"/>
      <c r="G788" s="1180"/>
      <c r="H788" s="1180"/>
      <c r="I788" s="1180"/>
      <c r="J788" s="1180"/>
      <c r="K788" s="1180"/>
      <c r="L788" s="1180"/>
      <c r="M788" s="1180"/>
      <c r="N788" s="1180"/>
      <c r="O788" s="1180"/>
      <c r="P788" s="1180"/>
      <c r="Q788" s="1180"/>
      <c r="R788" s="1180"/>
    </row>
    <row r="789" spans="1:18">
      <c r="A789" s="1180"/>
      <c r="B789" s="1180"/>
      <c r="C789" s="1180"/>
      <c r="D789" s="1180"/>
      <c r="E789" s="1180"/>
      <c r="F789" s="1180"/>
      <c r="G789" s="1180"/>
      <c r="H789" s="1180"/>
      <c r="I789" s="1180"/>
      <c r="J789" s="1180"/>
      <c r="K789" s="1180"/>
      <c r="L789" s="1180"/>
      <c r="M789" s="1180"/>
      <c r="N789" s="1180"/>
      <c r="O789" s="1180"/>
      <c r="P789" s="1180"/>
      <c r="Q789" s="1180"/>
      <c r="R789" s="1180"/>
    </row>
    <row r="790" spans="1:18">
      <c r="A790" s="1180"/>
      <c r="B790" s="1180"/>
      <c r="C790" s="1180"/>
      <c r="D790" s="1180"/>
      <c r="E790" s="1180"/>
      <c r="F790" s="1180"/>
      <c r="G790" s="1180"/>
      <c r="H790" s="1180"/>
      <c r="I790" s="1180"/>
      <c r="J790" s="1180"/>
      <c r="K790" s="1180"/>
      <c r="L790" s="1180"/>
      <c r="M790" s="1180"/>
      <c r="N790" s="1180"/>
      <c r="O790" s="1180"/>
      <c r="P790" s="1180"/>
      <c r="Q790" s="1180"/>
      <c r="R790" s="1180"/>
    </row>
    <row r="791" spans="1:18">
      <c r="A791" s="1180"/>
      <c r="B791" s="1180"/>
      <c r="C791" s="1180"/>
      <c r="D791" s="1180"/>
      <c r="E791" s="1180"/>
      <c r="F791" s="1180"/>
      <c r="G791" s="1180"/>
      <c r="H791" s="1180"/>
      <c r="I791" s="1180"/>
      <c r="J791" s="1180"/>
      <c r="K791" s="1180"/>
      <c r="L791" s="1180"/>
      <c r="M791" s="1180"/>
      <c r="N791" s="1180"/>
      <c r="O791" s="1180"/>
      <c r="P791" s="1180"/>
      <c r="Q791" s="1180"/>
      <c r="R791" s="1180"/>
    </row>
    <row r="792" spans="1:18">
      <c r="A792" s="1180"/>
      <c r="B792" s="1180"/>
      <c r="C792" s="1180"/>
      <c r="D792" s="1180"/>
      <c r="E792" s="1180"/>
      <c r="F792" s="1180"/>
      <c r="G792" s="1180"/>
      <c r="H792" s="1180"/>
      <c r="I792" s="1180"/>
      <c r="J792" s="1180"/>
      <c r="K792" s="1180"/>
      <c r="L792" s="1180"/>
      <c r="M792" s="1180"/>
      <c r="N792" s="1180"/>
      <c r="O792" s="1180"/>
      <c r="P792" s="1180"/>
      <c r="Q792" s="1180"/>
      <c r="R792" s="1180"/>
    </row>
    <row r="793" spans="1:18">
      <c r="A793" s="1180"/>
      <c r="B793" s="1180"/>
      <c r="C793" s="1180"/>
      <c r="D793" s="1180"/>
      <c r="E793" s="1180"/>
      <c r="F793" s="1180"/>
      <c r="G793" s="1180"/>
      <c r="H793" s="1180"/>
      <c r="I793" s="1180"/>
      <c r="J793" s="1180"/>
      <c r="K793" s="1180"/>
      <c r="L793" s="1180"/>
      <c r="M793" s="1180"/>
      <c r="N793" s="1180"/>
      <c r="O793" s="1180"/>
      <c r="P793" s="1180"/>
      <c r="Q793" s="1180"/>
      <c r="R793" s="1180"/>
    </row>
    <row r="794" spans="1:18">
      <c r="A794" s="1180"/>
      <c r="B794" s="1180"/>
      <c r="C794" s="1180"/>
      <c r="D794" s="1180"/>
      <c r="E794" s="1180"/>
      <c r="F794" s="1180"/>
      <c r="G794" s="1180"/>
      <c r="H794" s="1180"/>
      <c r="I794" s="1180"/>
      <c r="J794" s="1180"/>
      <c r="K794" s="1180"/>
      <c r="L794" s="1180"/>
      <c r="M794" s="1180"/>
      <c r="N794" s="1180"/>
      <c r="O794" s="1180"/>
      <c r="P794" s="1180"/>
      <c r="Q794" s="1180"/>
      <c r="R794" s="1180"/>
    </row>
    <row r="795" spans="1:18">
      <c r="A795" s="1180"/>
      <c r="B795" s="1180"/>
      <c r="C795" s="1180"/>
      <c r="D795" s="1180"/>
      <c r="E795" s="1180"/>
      <c r="F795" s="1180"/>
      <c r="G795" s="1180"/>
      <c r="H795" s="1180"/>
      <c r="I795" s="1180"/>
      <c r="J795" s="1180"/>
      <c r="K795" s="1180"/>
      <c r="L795" s="1180"/>
      <c r="M795" s="1180"/>
      <c r="N795" s="1180"/>
      <c r="O795" s="1180"/>
      <c r="P795" s="1180"/>
      <c r="Q795" s="1180"/>
      <c r="R795" s="1180"/>
    </row>
    <row r="796" spans="1:18">
      <c r="A796" s="1180"/>
      <c r="B796" s="1180"/>
      <c r="C796" s="1180"/>
      <c r="D796" s="1180"/>
      <c r="E796" s="1180"/>
      <c r="F796" s="1180"/>
      <c r="G796" s="1180"/>
      <c r="H796" s="1180"/>
      <c r="I796" s="1180"/>
      <c r="J796" s="1180"/>
      <c r="K796" s="1180"/>
      <c r="L796" s="1180"/>
      <c r="M796" s="1180"/>
      <c r="N796" s="1180"/>
      <c r="O796" s="1180"/>
      <c r="P796" s="1180"/>
      <c r="Q796" s="1180"/>
      <c r="R796" s="1180"/>
    </row>
    <row r="797" spans="1:18">
      <c r="A797" s="1180"/>
      <c r="B797" s="1180"/>
      <c r="C797" s="1180"/>
      <c r="D797" s="1180"/>
      <c r="E797" s="1180"/>
      <c r="F797" s="1180"/>
      <c r="G797" s="1180"/>
      <c r="H797" s="1180"/>
      <c r="I797" s="1180"/>
      <c r="J797" s="1180"/>
      <c r="K797" s="1180"/>
      <c r="L797" s="1180"/>
      <c r="M797" s="1180"/>
      <c r="N797" s="1180"/>
      <c r="O797" s="1180"/>
      <c r="P797" s="1180"/>
      <c r="Q797" s="1180"/>
      <c r="R797" s="1180"/>
    </row>
    <row r="798" spans="1:18">
      <c r="A798" s="1180"/>
      <c r="B798" s="1180"/>
      <c r="C798" s="1180"/>
      <c r="D798" s="1180"/>
      <c r="E798" s="1180"/>
      <c r="F798" s="1180"/>
      <c r="G798" s="1180"/>
      <c r="H798" s="1180"/>
      <c r="I798" s="1180"/>
      <c r="J798" s="1180"/>
      <c r="K798" s="1180"/>
      <c r="L798" s="1180"/>
      <c r="M798" s="1180"/>
      <c r="N798" s="1180"/>
      <c r="O798" s="1180"/>
      <c r="P798" s="1180"/>
      <c r="Q798" s="1180"/>
      <c r="R798" s="1180"/>
    </row>
    <row r="799" spans="1:18">
      <c r="A799" s="1180"/>
      <c r="B799" s="1180"/>
      <c r="C799" s="1180"/>
      <c r="D799" s="1180"/>
      <c r="E799" s="1180"/>
      <c r="F799" s="1180"/>
      <c r="G799" s="1180"/>
      <c r="H799" s="1180"/>
      <c r="I799" s="1180"/>
      <c r="J799" s="1180"/>
      <c r="K799" s="1180"/>
      <c r="L799" s="1180"/>
      <c r="M799" s="1180"/>
      <c r="N799" s="1180"/>
      <c r="O799" s="1180"/>
      <c r="P799" s="1180"/>
      <c r="Q799" s="1180"/>
      <c r="R799" s="1180"/>
    </row>
    <row r="800" spans="1:18">
      <c r="A800" s="1180"/>
      <c r="B800" s="1180"/>
      <c r="C800" s="1180"/>
      <c r="D800" s="1180"/>
      <c r="E800" s="1180"/>
      <c r="F800" s="1180"/>
      <c r="G800" s="1180"/>
      <c r="H800" s="1180"/>
      <c r="I800" s="1180"/>
      <c r="J800" s="1180"/>
      <c r="K800" s="1180"/>
      <c r="L800" s="1180"/>
      <c r="M800" s="1180"/>
      <c r="N800" s="1180"/>
      <c r="O800" s="1180"/>
      <c r="P800" s="1180"/>
      <c r="Q800" s="1180"/>
      <c r="R800" s="1180"/>
    </row>
    <row r="801" spans="1:18">
      <c r="A801" s="1180"/>
      <c r="B801" s="1180"/>
      <c r="C801" s="1180"/>
      <c r="D801" s="1180"/>
      <c r="E801" s="1180"/>
      <c r="F801" s="1180"/>
      <c r="G801" s="1180"/>
      <c r="H801" s="1180"/>
      <c r="I801" s="1180"/>
      <c r="J801" s="1180"/>
      <c r="K801" s="1180"/>
      <c r="L801" s="1180"/>
      <c r="M801" s="1180"/>
      <c r="N801" s="1180"/>
      <c r="O801" s="1180"/>
      <c r="P801" s="1180"/>
      <c r="Q801" s="1180"/>
      <c r="R801" s="1180"/>
    </row>
    <row r="802" spans="1:18">
      <c r="A802" s="1180"/>
      <c r="B802" s="1180"/>
      <c r="C802" s="1180"/>
      <c r="D802" s="1180"/>
      <c r="E802" s="1180"/>
      <c r="F802" s="1180"/>
      <c r="G802" s="1180"/>
      <c r="H802" s="1180"/>
      <c r="I802" s="1180"/>
      <c r="J802" s="1180"/>
      <c r="K802" s="1180"/>
      <c r="L802" s="1180"/>
      <c r="M802" s="1180"/>
      <c r="N802" s="1180"/>
      <c r="O802" s="1180"/>
      <c r="P802" s="1180"/>
      <c r="Q802" s="1180"/>
      <c r="R802" s="1180"/>
    </row>
    <row r="803" spans="1:18">
      <c r="A803" s="1180"/>
      <c r="B803" s="1180"/>
      <c r="C803" s="1180"/>
      <c r="D803" s="1180"/>
      <c r="E803" s="1180"/>
      <c r="F803" s="1180"/>
      <c r="G803" s="1180"/>
      <c r="H803" s="1180"/>
      <c r="I803" s="1180"/>
      <c r="J803" s="1180"/>
      <c r="K803" s="1180"/>
      <c r="L803" s="1180"/>
      <c r="M803" s="1180"/>
      <c r="N803" s="1180"/>
      <c r="O803" s="1180"/>
      <c r="P803" s="1180"/>
      <c r="Q803" s="1180"/>
      <c r="R803" s="1180"/>
    </row>
    <row r="804" spans="1:18">
      <c r="A804" s="1180"/>
      <c r="B804" s="1180"/>
      <c r="C804" s="1180"/>
      <c r="D804" s="1180"/>
      <c r="E804" s="1180"/>
      <c r="F804" s="1180"/>
      <c r="G804" s="1180"/>
      <c r="H804" s="1180"/>
      <c r="I804" s="1180"/>
      <c r="J804" s="1180"/>
      <c r="K804" s="1180"/>
      <c r="L804" s="1180"/>
      <c r="M804" s="1180"/>
      <c r="N804" s="1180"/>
      <c r="O804" s="1180"/>
      <c r="P804" s="1180"/>
      <c r="Q804" s="1180"/>
      <c r="R804" s="1180"/>
    </row>
    <row r="805" spans="1:18">
      <c r="A805" s="1180"/>
      <c r="B805" s="1180"/>
      <c r="C805" s="1180"/>
      <c r="D805" s="1180"/>
      <c r="E805" s="1180"/>
      <c r="F805" s="1180"/>
      <c r="G805" s="1180"/>
      <c r="H805" s="1180"/>
      <c r="I805" s="1180"/>
      <c r="J805" s="1180"/>
      <c r="K805" s="1180"/>
      <c r="L805" s="1180"/>
      <c r="M805" s="1180"/>
      <c r="N805" s="1180"/>
      <c r="O805" s="1180"/>
      <c r="P805" s="1180"/>
      <c r="Q805" s="1180"/>
      <c r="R805" s="1180"/>
    </row>
    <row r="806" spans="1:18">
      <c r="A806" s="1180"/>
      <c r="B806" s="1180"/>
      <c r="C806" s="1180"/>
      <c r="D806" s="1180"/>
      <c r="E806" s="1180"/>
      <c r="F806" s="1180"/>
      <c r="G806" s="1180"/>
      <c r="H806" s="1180"/>
      <c r="I806" s="1180"/>
      <c r="J806" s="1180"/>
      <c r="K806" s="1180"/>
      <c r="L806" s="1180"/>
      <c r="M806" s="1180"/>
      <c r="N806" s="1180"/>
      <c r="O806" s="1180"/>
      <c r="P806" s="1180"/>
      <c r="Q806" s="1180"/>
      <c r="R806" s="1180"/>
    </row>
    <row r="807" spans="1:18">
      <c r="A807" s="1180"/>
      <c r="B807" s="1180"/>
      <c r="C807" s="1180"/>
      <c r="D807" s="1180"/>
      <c r="E807" s="1180"/>
      <c r="F807" s="1180"/>
      <c r="G807" s="1180"/>
      <c r="H807" s="1180"/>
      <c r="I807" s="1180"/>
      <c r="J807" s="1180"/>
      <c r="K807" s="1180"/>
      <c r="L807" s="1180"/>
      <c r="M807" s="1180"/>
      <c r="N807" s="1180"/>
      <c r="O807" s="1180"/>
      <c r="P807" s="1180"/>
      <c r="Q807" s="1180"/>
      <c r="R807" s="1180"/>
    </row>
    <row r="808" spans="1:18">
      <c r="A808" s="1180"/>
      <c r="B808" s="1180"/>
      <c r="C808" s="1180"/>
      <c r="D808" s="1180"/>
      <c r="E808" s="1180"/>
      <c r="F808" s="1180"/>
      <c r="G808" s="1180"/>
      <c r="H808" s="1180"/>
      <c r="I808" s="1180"/>
      <c r="J808" s="1180"/>
      <c r="K808" s="1180"/>
      <c r="L808" s="1180"/>
      <c r="M808" s="1180"/>
      <c r="N808" s="1180"/>
      <c r="O808" s="1180"/>
      <c r="P808" s="1180"/>
      <c r="Q808" s="1180"/>
      <c r="R808" s="1180"/>
    </row>
    <row r="809" spans="1:18">
      <c r="A809" s="1180"/>
      <c r="B809" s="1180"/>
      <c r="C809" s="1180"/>
      <c r="D809" s="1180"/>
      <c r="E809" s="1180"/>
      <c r="F809" s="1180"/>
      <c r="G809" s="1180"/>
      <c r="H809" s="1180"/>
      <c r="I809" s="1180"/>
      <c r="J809" s="1180"/>
      <c r="K809" s="1180"/>
      <c r="L809" s="1180"/>
      <c r="M809" s="1180"/>
      <c r="N809" s="1180"/>
      <c r="O809" s="1180"/>
      <c r="P809" s="1180"/>
      <c r="Q809" s="1180"/>
      <c r="R809" s="1180"/>
    </row>
    <row r="810" spans="1:18">
      <c r="A810" s="1180"/>
      <c r="B810" s="1180"/>
      <c r="C810" s="1180"/>
      <c r="D810" s="1180"/>
      <c r="E810" s="1180"/>
      <c r="F810" s="1180"/>
      <c r="G810" s="1180"/>
      <c r="H810" s="1180"/>
      <c r="I810" s="1180"/>
      <c r="J810" s="1180"/>
      <c r="K810" s="1180"/>
      <c r="L810" s="1180"/>
      <c r="M810" s="1180"/>
      <c r="N810" s="1180"/>
      <c r="O810" s="1180"/>
      <c r="P810" s="1180"/>
      <c r="Q810" s="1180"/>
      <c r="R810" s="1180"/>
    </row>
    <row r="811" spans="1:18">
      <c r="A811" s="1180"/>
      <c r="B811" s="1180"/>
      <c r="C811" s="1180"/>
      <c r="D811" s="1180"/>
      <c r="E811" s="1180"/>
      <c r="F811" s="1180"/>
      <c r="G811" s="1180"/>
      <c r="H811" s="1180"/>
      <c r="I811" s="1180"/>
      <c r="J811" s="1180"/>
      <c r="K811" s="1180"/>
      <c r="L811" s="1180"/>
      <c r="M811" s="1180"/>
      <c r="N811" s="1180"/>
      <c r="O811" s="1180"/>
      <c r="P811" s="1180"/>
      <c r="Q811" s="1180"/>
      <c r="R811" s="1180"/>
    </row>
    <row r="812" spans="1:18">
      <c r="A812" s="1180"/>
      <c r="B812" s="1180"/>
      <c r="C812" s="1180"/>
      <c r="D812" s="1180"/>
      <c r="E812" s="1180"/>
      <c r="F812" s="1180"/>
      <c r="G812" s="1180"/>
      <c r="H812" s="1180"/>
      <c r="I812" s="1180"/>
      <c r="J812" s="1180"/>
      <c r="K812" s="1180"/>
      <c r="L812" s="1180"/>
      <c r="M812" s="1180"/>
      <c r="N812" s="1180"/>
      <c r="O812" s="1180"/>
      <c r="P812" s="1180"/>
      <c r="Q812" s="1180"/>
      <c r="R812" s="1180"/>
    </row>
    <row r="813" spans="1:18">
      <c r="A813" s="1180"/>
      <c r="B813" s="1180"/>
      <c r="C813" s="1180"/>
      <c r="D813" s="1180"/>
      <c r="E813" s="1180"/>
      <c r="F813" s="1180"/>
      <c r="G813" s="1180"/>
      <c r="H813" s="1180"/>
      <c r="I813" s="1180"/>
      <c r="J813" s="1180"/>
      <c r="K813" s="1180"/>
      <c r="L813" s="1180"/>
      <c r="M813" s="1180"/>
      <c r="N813" s="1180"/>
      <c r="O813" s="1180"/>
      <c r="P813" s="1180"/>
      <c r="Q813" s="1180"/>
      <c r="R813" s="1180"/>
    </row>
    <row r="814" spans="1:18">
      <c r="A814" s="1180"/>
      <c r="B814" s="1180"/>
      <c r="C814" s="1180"/>
      <c r="D814" s="1180"/>
      <c r="E814" s="1180"/>
      <c r="F814" s="1180"/>
      <c r="G814" s="1180"/>
      <c r="H814" s="1180"/>
      <c r="I814" s="1180"/>
      <c r="J814" s="1180"/>
      <c r="K814" s="1180"/>
      <c r="L814" s="1180"/>
      <c r="M814" s="1180"/>
      <c r="N814" s="1180"/>
      <c r="O814" s="1180"/>
      <c r="P814" s="1180"/>
      <c r="Q814" s="1180"/>
      <c r="R814" s="1180"/>
    </row>
    <row r="815" spans="1:18">
      <c r="A815" s="1180"/>
      <c r="B815" s="1180"/>
      <c r="C815" s="1180"/>
      <c r="D815" s="1180"/>
      <c r="E815" s="1180"/>
      <c r="F815" s="1180"/>
      <c r="G815" s="1180"/>
      <c r="H815" s="1180"/>
      <c r="I815" s="1180"/>
      <c r="J815" s="1180"/>
      <c r="K815" s="1180"/>
      <c r="L815" s="1180"/>
      <c r="M815" s="1180"/>
      <c r="N815" s="1180"/>
      <c r="O815" s="1180"/>
      <c r="P815" s="1180"/>
      <c r="Q815" s="1180"/>
      <c r="R815" s="1180"/>
    </row>
    <row r="816" spans="1:18">
      <c r="A816" s="1180"/>
      <c r="B816" s="1180"/>
      <c r="C816" s="1180"/>
      <c r="D816" s="1180"/>
      <c r="E816" s="1180"/>
      <c r="F816" s="1180"/>
      <c r="G816" s="1180"/>
      <c r="H816" s="1180"/>
      <c r="I816" s="1180"/>
      <c r="J816" s="1180"/>
      <c r="K816" s="1180"/>
      <c r="L816" s="1180"/>
      <c r="M816" s="1180"/>
      <c r="N816" s="1180"/>
      <c r="O816" s="1180"/>
      <c r="P816" s="1180"/>
      <c r="Q816" s="1180"/>
      <c r="R816" s="1180"/>
    </row>
    <row r="817" spans="1:18">
      <c r="A817" s="1180"/>
      <c r="B817" s="1180"/>
      <c r="C817" s="1180"/>
      <c r="D817" s="1180"/>
      <c r="E817" s="1180"/>
      <c r="F817" s="1180"/>
      <c r="G817" s="1180"/>
      <c r="H817" s="1180"/>
      <c r="I817" s="1180"/>
      <c r="J817" s="1180"/>
      <c r="K817" s="1180"/>
      <c r="L817" s="1180"/>
      <c r="M817" s="1180"/>
      <c r="N817" s="1180"/>
      <c r="O817" s="1180"/>
      <c r="P817" s="1180"/>
      <c r="Q817" s="1180"/>
      <c r="R817" s="1180"/>
    </row>
    <row r="818" spans="1:18">
      <c r="A818" s="1180"/>
      <c r="B818" s="1180"/>
      <c r="C818" s="1180"/>
      <c r="D818" s="1180"/>
      <c r="E818" s="1180"/>
      <c r="F818" s="1180"/>
      <c r="G818" s="1180"/>
      <c r="H818" s="1180"/>
      <c r="I818" s="1180"/>
      <c r="J818" s="1180"/>
      <c r="K818" s="1180"/>
      <c r="L818" s="1180"/>
      <c r="M818" s="1180"/>
      <c r="N818" s="1180"/>
      <c r="O818" s="1180"/>
      <c r="P818" s="1180"/>
      <c r="Q818" s="1180"/>
      <c r="R818" s="1180"/>
    </row>
    <row r="819" spans="1:18">
      <c r="A819" s="1180"/>
      <c r="B819" s="1180"/>
      <c r="C819" s="1180"/>
      <c r="D819" s="1180"/>
      <c r="E819" s="1180"/>
      <c r="F819" s="1180"/>
      <c r="G819" s="1180"/>
      <c r="H819" s="1180"/>
      <c r="I819" s="1180"/>
      <c r="J819" s="1180"/>
      <c r="K819" s="1180"/>
      <c r="L819" s="1180"/>
      <c r="M819" s="1180"/>
      <c r="N819" s="1180"/>
      <c r="O819" s="1180"/>
      <c r="P819" s="1180"/>
      <c r="Q819" s="1180"/>
      <c r="R819" s="1180"/>
    </row>
    <row r="820" spans="1:18">
      <c r="A820" s="1180"/>
      <c r="B820" s="1180"/>
      <c r="C820" s="1180"/>
      <c r="D820" s="1180"/>
      <c r="E820" s="1180"/>
      <c r="F820" s="1180"/>
      <c r="G820" s="1180"/>
      <c r="H820" s="1180"/>
      <c r="I820" s="1180"/>
      <c r="J820" s="1180"/>
      <c r="K820" s="1180"/>
      <c r="L820" s="1180"/>
      <c r="M820" s="1180"/>
      <c r="N820" s="1180"/>
      <c r="O820" s="1180"/>
      <c r="P820" s="1180"/>
      <c r="Q820" s="1180"/>
      <c r="R820" s="1180"/>
    </row>
    <row r="821" spans="1:18">
      <c r="A821" s="1180"/>
      <c r="B821" s="1180"/>
      <c r="C821" s="1180"/>
      <c r="D821" s="1180"/>
      <c r="E821" s="1180"/>
      <c r="F821" s="1180"/>
      <c r="G821" s="1180"/>
      <c r="H821" s="1180"/>
      <c r="I821" s="1180"/>
      <c r="J821" s="1180"/>
      <c r="K821" s="1180"/>
      <c r="L821" s="1180"/>
      <c r="M821" s="1180"/>
      <c r="N821" s="1180"/>
      <c r="O821" s="1180"/>
      <c r="P821" s="1180"/>
      <c r="Q821" s="1180"/>
      <c r="R821" s="1180"/>
    </row>
    <row r="822" spans="1:18">
      <c r="A822" s="1180"/>
      <c r="B822" s="1180"/>
      <c r="C822" s="1180"/>
      <c r="D822" s="1180"/>
      <c r="E822" s="1180"/>
      <c r="F822" s="1180"/>
      <c r="G822" s="1180"/>
      <c r="H822" s="1180"/>
      <c r="I822" s="1180"/>
      <c r="J822" s="1180"/>
      <c r="K822" s="1180"/>
      <c r="L822" s="1180"/>
      <c r="M822" s="1180"/>
      <c r="N822" s="1180"/>
      <c r="O822" s="1180"/>
      <c r="P822" s="1180"/>
      <c r="Q822" s="1180"/>
      <c r="R822" s="1180"/>
    </row>
    <row r="823" spans="1:18">
      <c r="A823" s="1180"/>
      <c r="B823" s="1180"/>
      <c r="C823" s="1180"/>
      <c r="D823" s="1180"/>
      <c r="E823" s="1180"/>
      <c r="F823" s="1180"/>
      <c r="G823" s="1180"/>
      <c r="H823" s="1180"/>
      <c r="I823" s="1180"/>
      <c r="J823" s="1180"/>
      <c r="K823" s="1180"/>
      <c r="L823" s="1180"/>
      <c r="M823" s="1180"/>
      <c r="N823" s="1180"/>
      <c r="O823" s="1180"/>
      <c r="P823" s="1180"/>
      <c r="Q823" s="1180"/>
      <c r="R823" s="1180"/>
    </row>
    <row r="824" spans="1:18">
      <c r="A824" s="1180"/>
      <c r="B824" s="1180"/>
      <c r="C824" s="1180"/>
      <c r="D824" s="1180"/>
      <c r="E824" s="1180"/>
      <c r="F824" s="1180"/>
      <c r="G824" s="1180"/>
      <c r="H824" s="1180"/>
      <c r="I824" s="1180"/>
      <c r="J824" s="1180"/>
      <c r="K824" s="1180"/>
      <c r="L824" s="1180"/>
      <c r="M824" s="1180"/>
      <c r="N824" s="1180"/>
      <c r="O824" s="1180"/>
      <c r="P824" s="1180"/>
      <c r="Q824" s="1180"/>
      <c r="R824" s="1180"/>
    </row>
    <row r="825" spans="1:18">
      <c r="A825" s="1180"/>
      <c r="B825" s="1180"/>
      <c r="C825" s="1180"/>
      <c r="D825" s="1180"/>
      <c r="E825" s="1180"/>
      <c r="F825" s="1180"/>
      <c r="G825" s="1180"/>
      <c r="H825" s="1180"/>
      <c r="I825" s="1180"/>
      <c r="J825" s="1180"/>
      <c r="K825" s="1180"/>
      <c r="L825" s="1180"/>
      <c r="M825" s="1180"/>
      <c r="N825" s="1180"/>
      <c r="O825" s="1180"/>
      <c r="P825" s="1180"/>
      <c r="Q825" s="1180"/>
      <c r="R825" s="1180"/>
    </row>
    <row r="826" spans="1:18">
      <c r="A826" s="1180"/>
      <c r="B826" s="1180"/>
      <c r="C826" s="1180"/>
      <c r="D826" s="1180"/>
      <c r="E826" s="1180"/>
      <c r="F826" s="1180"/>
      <c r="G826" s="1180"/>
      <c r="H826" s="1180"/>
      <c r="I826" s="1180"/>
      <c r="J826" s="1180"/>
      <c r="K826" s="1180"/>
      <c r="L826" s="1180"/>
      <c r="M826" s="1180"/>
      <c r="N826" s="1180"/>
      <c r="O826" s="1180"/>
      <c r="P826" s="1180"/>
      <c r="Q826" s="1180"/>
      <c r="R826" s="1180"/>
    </row>
    <row r="827" spans="1:18">
      <c r="A827" s="1180"/>
      <c r="B827" s="1180"/>
      <c r="C827" s="1180"/>
      <c r="D827" s="1180"/>
      <c r="E827" s="1180"/>
      <c r="F827" s="1180"/>
      <c r="G827" s="1180"/>
      <c r="H827" s="1180"/>
      <c r="I827" s="1180"/>
      <c r="J827" s="1180"/>
      <c r="K827" s="1180"/>
      <c r="L827" s="1180"/>
      <c r="M827" s="1180"/>
      <c r="N827" s="1180"/>
      <c r="O827" s="1180"/>
      <c r="P827" s="1180"/>
      <c r="Q827" s="1180"/>
      <c r="R827" s="1180"/>
    </row>
    <row r="828" spans="1:18">
      <c r="A828" s="1180"/>
      <c r="B828" s="1180"/>
      <c r="C828" s="1180"/>
      <c r="D828" s="1180"/>
      <c r="E828" s="1180"/>
      <c r="F828" s="1180"/>
      <c r="G828" s="1180"/>
      <c r="H828" s="1180"/>
      <c r="I828" s="1180"/>
      <c r="J828" s="1180"/>
      <c r="K828" s="1180"/>
      <c r="L828" s="1180"/>
      <c r="M828" s="1180"/>
      <c r="N828" s="1180"/>
      <c r="O828" s="1180"/>
      <c r="P828" s="1180"/>
      <c r="Q828" s="1180"/>
      <c r="R828" s="1180"/>
    </row>
    <row r="829" spans="1:18">
      <c r="A829" s="1180"/>
      <c r="B829" s="1180"/>
      <c r="C829" s="1180"/>
      <c r="D829" s="1180"/>
      <c r="E829" s="1180"/>
      <c r="F829" s="1180"/>
      <c r="G829" s="1180"/>
      <c r="H829" s="1180"/>
      <c r="I829" s="1180"/>
      <c r="J829" s="1180"/>
      <c r="K829" s="1180"/>
      <c r="L829" s="1180"/>
      <c r="M829" s="1180"/>
      <c r="N829" s="1180"/>
      <c r="O829" s="1180"/>
      <c r="P829" s="1180"/>
      <c r="Q829" s="1180"/>
      <c r="R829" s="1180"/>
    </row>
    <row r="830" spans="1:18">
      <c r="A830" s="1180"/>
      <c r="B830" s="1180"/>
      <c r="C830" s="1180"/>
      <c r="D830" s="1180"/>
      <c r="E830" s="1180"/>
      <c r="F830" s="1180"/>
      <c r="G830" s="1180"/>
      <c r="H830" s="1180"/>
      <c r="I830" s="1180"/>
      <c r="J830" s="1180"/>
      <c r="K830" s="1180"/>
      <c r="L830" s="1180"/>
      <c r="M830" s="1180"/>
      <c r="N830" s="1180"/>
      <c r="O830" s="1180"/>
      <c r="P830" s="1180"/>
      <c r="Q830" s="1180"/>
      <c r="R830" s="1180"/>
    </row>
    <row r="831" spans="1:18">
      <c r="A831" s="1180"/>
      <c r="B831" s="1180"/>
      <c r="C831" s="1180"/>
      <c r="D831" s="1180"/>
      <c r="E831" s="1180"/>
      <c r="F831" s="1180"/>
      <c r="G831" s="1180"/>
      <c r="H831" s="1180"/>
      <c r="I831" s="1180"/>
      <c r="J831" s="1180"/>
      <c r="K831" s="1180"/>
      <c r="L831" s="1180"/>
      <c r="M831" s="1180"/>
      <c r="N831" s="1180"/>
      <c r="O831" s="1180"/>
      <c r="P831" s="1180"/>
      <c r="Q831" s="1180"/>
      <c r="R831" s="1180"/>
    </row>
    <row r="832" spans="1:18">
      <c r="A832" s="1180"/>
      <c r="B832" s="1180"/>
      <c r="C832" s="1180"/>
      <c r="D832" s="1180"/>
      <c r="E832" s="1180"/>
      <c r="F832" s="1180"/>
      <c r="G832" s="1180"/>
      <c r="H832" s="1180"/>
      <c r="I832" s="1180"/>
      <c r="J832" s="1180"/>
      <c r="K832" s="1180"/>
      <c r="L832" s="1180"/>
      <c r="M832" s="1180"/>
      <c r="N832" s="1180"/>
      <c r="O832" s="1180"/>
      <c r="P832" s="1180"/>
      <c r="Q832" s="1180"/>
      <c r="R832" s="1180"/>
    </row>
    <row r="833" spans="1:18">
      <c r="A833" s="1180"/>
      <c r="B833" s="1180"/>
      <c r="C833" s="1180"/>
      <c r="D833" s="1180"/>
      <c r="E833" s="1180"/>
      <c r="F833" s="1180"/>
      <c r="G833" s="1180"/>
      <c r="H833" s="1180"/>
      <c r="I833" s="1180"/>
      <c r="J833" s="1180"/>
      <c r="K833" s="1180"/>
      <c r="L833" s="1180"/>
      <c r="M833" s="1180"/>
      <c r="N833" s="1180"/>
      <c r="O833" s="1180"/>
      <c r="P833" s="1180"/>
      <c r="Q833" s="1180"/>
      <c r="R833" s="1180"/>
    </row>
    <row r="834" spans="1:18">
      <c r="A834" s="1180"/>
      <c r="B834" s="1180"/>
      <c r="C834" s="1180"/>
      <c r="D834" s="1180"/>
      <c r="E834" s="1180"/>
      <c r="F834" s="1180"/>
      <c r="G834" s="1180"/>
      <c r="H834" s="1180"/>
      <c r="I834" s="1180"/>
      <c r="J834" s="1180"/>
      <c r="K834" s="1180"/>
      <c r="L834" s="1180"/>
      <c r="M834" s="1180"/>
      <c r="N834" s="1180"/>
      <c r="O834" s="1180"/>
      <c r="P834" s="1180"/>
      <c r="Q834" s="1180"/>
      <c r="R834" s="1180"/>
    </row>
    <row r="835" spans="1:18">
      <c r="A835" s="1180"/>
      <c r="B835" s="1180"/>
      <c r="C835" s="1180"/>
      <c r="D835" s="1180"/>
      <c r="E835" s="1180"/>
      <c r="F835" s="1180"/>
      <c r="G835" s="1180"/>
      <c r="H835" s="1180"/>
      <c r="I835" s="1180"/>
      <c r="J835" s="1180"/>
      <c r="K835" s="1180"/>
      <c r="L835" s="1180"/>
      <c r="M835" s="1180"/>
      <c r="N835" s="1180"/>
      <c r="O835" s="1180"/>
      <c r="P835" s="1180"/>
      <c r="Q835" s="1180"/>
      <c r="R835" s="1180"/>
    </row>
    <row r="836" spans="1:18">
      <c r="A836" s="1180"/>
      <c r="B836" s="1180"/>
      <c r="C836" s="1180"/>
      <c r="D836" s="1180"/>
      <c r="E836" s="1180"/>
      <c r="F836" s="1180"/>
      <c r="G836" s="1180"/>
      <c r="H836" s="1180"/>
      <c r="I836" s="1180"/>
      <c r="J836" s="1180"/>
      <c r="K836" s="1180"/>
      <c r="L836" s="1180"/>
      <c r="M836" s="1180"/>
      <c r="N836" s="1180"/>
      <c r="O836" s="1180"/>
      <c r="P836" s="1180"/>
      <c r="Q836" s="1180"/>
      <c r="R836" s="1180"/>
    </row>
    <row r="837" spans="1:18">
      <c r="A837" s="1180"/>
      <c r="B837" s="1180"/>
      <c r="C837" s="1180"/>
      <c r="D837" s="1180"/>
      <c r="E837" s="1180"/>
      <c r="F837" s="1180"/>
      <c r="G837" s="1180"/>
      <c r="H837" s="1180"/>
      <c r="I837" s="1180"/>
      <c r="J837" s="1180"/>
      <c r="K837" s="1180"/>
      <c r="L837" s="1180"/>
      <c r="M837" s="1180"/>
      <c r="N837" s="1180"/>
      <c r="O837" s="1180"/>
      <c r="P837" s="1180"/>
      <c r="Q837" s="1180"/>
      <c r="R837" s="1180"/>
    </row>
    <row r="838" spans="1:18">
      <c r="A838" s="1180"/>
      <c r="B838" s="1180"/>
      <c r="C838" s="1180"/>
      <c r="D838" s="1180"/>
      <c r="E838" s="1180"/>
      <c r="F838" s="1180"/>
      <c r="G838" s="1180"/>
      <c r="H838" s="1180"/>
      <c r="I838" s="1180"/>
      <c r="J838" s="1180"/>
      <c r="K838" s="1180"/>
      <c r="L838" s="1180"/>
      <c r="M838" s="1180"/>
      <c r="N838" s="1180"/>
      <c r="O838" s="1180"/>
      <c r="P838" s="1180"/>
      <c r="Q838" s="1180"/>
      <c r="R838" s="1180"/>
    </row>
    <row r="839" spans="1:18">
      <c r="A839" s="1180"/>
      <c r="B839" s="1180"/>
      <c r="C839" s="1180"/>
      <c r="D839" s="1180"/>
      <c r="E839" s="1180"/>
      <c r="F839" s="1180"/>
      <c r="G839" s="1180"/>
      <c r="H839" s="1180"/>
      <c r="I839" s="1180"/>
      <c r="J839" s="1180"/>
      <c r="K839" s="1180"/>
      <c r="L839" s="1180"/>
      <c r="M839" s="1180"/>
      <c r="N839" s="1180"/>
      <c r="O839" s="1180"/>
      <c r="P839" s="1180"/>
      <c r="Q839" s="1180"/>
      <c r="R839" s="1180"/>
    </row>
    <row r="840" spans="1:18">
      <c r="A840" s="1180"/>
      <c r="B840" s="1180"/>
      <c r="C840" s="1180"/>
      <c r="D840" s="1180"/>
      <c r="E840" s="1180"/>
      <c r="F840" s="1180"/>
      <c r="G840" s="1180"/>
      <c r="H840" s="1180"/>
      <c r="I840" s="1180"/>
      <c r="J840" s="1180"/>
      <c r="K840" s="1180"/>
      <c r="L840" s="1180"/>
      <c r="M840" s="1180"/>
      <c r="N840" s="1180"/>
      <c r="O840" s="1180"/>
      <c r="P840" s="1180"/>
      <c r="Q840" s="1180"/>
      <c r="R840" s="1180"/>
    </row>
    <row r="841" spans="1:18">
      <c r="A841" s="1180"/>
      <c r="B841" s="1180"/>
      <c r="C841" s="1180"/>
      <c r="D841" s="1180"/>
      <c r="E841" s="1180"/>
      <c r="F841" s="1180"/>
      <c r="G841" s="1180"/>
      <c r="H841" s="1180"/>
      <c r="I841" s="1180"/>
      <c r="J841" s="1180"/>
      <c r="K841" s="1180"/>
      <c r="L841" s="1180"/>
      <c r="M841" s="1180"/>
      <c r="N841" s="1180"/>
      <c r="O841" s="1180"/>
      <c r="P841" s="1180"/>
      <c r="Q841" s="1180"/>
      <c r="R841" s="1180"/>
    </row>
    <row r="842" spans="1:18">
      <c r="A842" s="1180"/>
      <c r="B842" s="1180"/>
      <c r="C842" s="1180"/>
      <c r="D842" s="1180"/>
      <c r="E842" s="1180"/>
      <c r="F842" s="1180"/>
      <c r="G842" s="1180"/>
      <c r="H842" s="1180"/>
      <c r="I842" s="1180"/>
      <c r="J842" s="1180"/>
      <c r="K842" s="1180"/>
      <c r="L842" s="1180"/>
      <c r="M842" s="1180"/>
      <c r="N842" s="1180"/>
      <c r="O842" s="1180"/>
      <c r="P842" s="1180"/>
      <c r="Q842" s="1180"/>
      <c r="R842" s="1180"/>
    </row>
    <row r="843" spans="1:18">
      <c r="A843" s="1180"/>
      <c r="B843" s="1180"/>
      <c r="C843" s="1180"/>
      <c r="D843" s="1180"/>
      <c r="E843" s="1180"/>
      <c r="F843" s="1180"/>
      <c r="G843" s="1180"/>
      <c r="H843" s="1180"/>
      <c r="I843" s="1180"/>
      <c r="J843" s="1180"/>
      <c r="K843" s="1180"/>
      <c r="L843" s="1180"/>
      <c r="M843" s="1180"/>
      <c r="N843" s="1180"/>
      <c r="O843" s="1180"/>
      <c r="P843" s="1180"/>
      <c r="Q843" s="1180"/>
      <c r="R843" s="1180"/>
    </row>
    <row r="844" spans="1:18">
      <c r="A844" s="1180"/>
      <c r="B844" s="1180"/>
      <c r="C844" s="1180"/>
      <c r="D844" s="1180"/>
      <c r="E844" s="1180"/>
      <c r="F844" s="1180"/>
      <c r="G844" s="1180"/>
      <c r="H844" s="1180"/>
      <c r="I844" s="1180"/>
      <c r="J844" s="1180"/>
      <c r="K844" s="1180"/>
      <c r="L844" s="1180"/>
      <c r="M844" s="1180"/>
      <c r="N844" s="1180"/>
      <c r="O844" s="1180"/>
      <c r="P844" s="1180"/>
      <c r="Q844" s="1180"/>
      <c r="R844" s="1180"/>
    </row>
    <row r="845" spans="1:18">
      <c r="A845" s="1180"/>
      <c r="B845" s="1180"/>
      <c r="C845" s="1180"/>
      <c r="D845" s="1180"/>
      <c r="E845" s="1180"/>
      <c r="F845" s="1180"/>
      <c r="G845" s="1180"/>
      <c r="H845" s="1180"/>
      <c r="I845" s="1180"/>
      <c r="J845" s="1180"/>
      <c r="K845" s="1180"/>
      <c r="L845" s="1180"/>
      <c r="M845" s="1180"/>
      <c r="N845" s="1180"/>
      <c r="O845" s="1180"/>
      <c r="P845" s="1180"/>
      <c r="Q845" s="1180"/>
      <c r="R845" s="1180"/>
    </row>
    <row r="846" spans="1:18">
      <c r="A846" s="1180"/>
      <c r="B846" s="1180"/>
      <c r="C846" s="1180"/>
      <c r="D846" s="1180"/>
      <c r="E846" s="1180"/>
      <c r="F846" s="1180"/>
      <c r="G846" s="1180"/>
      <c r="H846" s="1180"/>
      <c r="I846" s="1180"/>
      <c r="J846" s="1180"/>
      <c r="K846" s="1180"/>
      <c r="L846" s="1180"/>
      <c r="M846" s="1180"/>
      <c r="N846" s="1180"/>
      <c r="O846" s="1180"/>
      <c r="P846" s="1180"/>
      <c r="Q846" s="1180"/>
      <c r="R846" s="1180"/>
    </row>
    <row r="847" spans="1:18">
      <c r="A847" s="1180"/>
      <c r="B847" s="1180"/>
      <c r="C847" s="1180"/>
      <c r="D847" s="1180"/>
      <c r="E847" s="1180"/>
      <c r="F847" s="1180"/>
      <c r="G847" s="1180"/>
      <c r="H847" s="1180"/>
      <c r="I847" s="1180"/>
      <c r="J847" s="1180"/>
      <c r="K847" s="1180"/>
      <c r="L847" s="1180"/>
      <c r="M847" s="1180"/>
      <c r="N847" s="1180"/>
      <c r="O847" s="1180"/>
      <c r="P847" s="1180"/>
      <c r="Q847" s="1180"/>
      <c r="R847" s="1180"/>
    </row>
    <row r="848" spans="1:18">
      <c r="A848" s="1180"/>
      <c r="B848" s="1180"/>
      <c r="C848" s="1180"/>
      <c r="D848" s="1180"/>
      <c r="E848" s="1180"/>
      <c r="F848" s="1180"/>
      <c r="G848" s="1180"/>
      <c r="H848" s="1180"/>
      <c r="I848" s="1180"/>
      <c r="J848" s="1180"/>
      <c r="K848" s="1180"/>
      <c r="L848" s="1180"/>
      <c r="M848" s="1180"/>
      <c r="N848" s="1180"/>
      <c r="O848" s="1180"/>
      <c r="P848" s="1180"/>
      <c r="Q848" s="1180"/>
      <c r="R848" s="1180"/>
    </row>
    <row r="849" spans="1:18">
      <c r="A849" s="1180"/>
      <c r="B849" s="1180"/>
      <c r="C849" s="1180"/>
      <c r="D849" s="1180"/>
      <c r="E849" s="1180"/>
      <c r="F849" s="1180"/>
      <c r="G849" s="1180"/>
      <c r="H849" s="1180"/>
      <c r="I849" s="1180"/>
      <c r="J849" s="1180"/>
      <c r="K849" s="1180"/>
      <c r="L849" s="1180"/>
      <c r="M849" s="1180"/>
      <c r="N849" s="1180"/>
      <c r="O849" s="1180"/>
      <c r="P849" s="1180"/>
      <c r="Q849" s="1180"/>
      <c r="R849" s="1180"/>
    </row>
    <row r="850" spans="1:18">
      <c r="A850" s="1180"/>
      <c r="B850" s="1180"/>
      <c r="C850" s="1180"/>
      <c r="D850" s="1180"/>
      <c r="E850" s="1180"/>
      <c r="F850" s="1180"/>
      <c r="G850" s="1180"/>
      <c r="H850" s="1180"/>
      <c r="I850" s="1180"/>
      <c r="J850" s="1180"/>
      <c r="K850" s="1180"/>
      <c r="L850" s="1180"/>
      <c r="M850" s="1180"/>
      <c r="N850" s="1180"/>
      <c r="O850" s="1180"/>
      <c r="P850" s="1180"/>
      <c r="Q850" s="1180"/>
      <c r="R850" s="1180"/>
    </row>
    <row r="851" spans="1:18">
      <c r="A851" s="1180"/>
      <c r="B851" s="1180"/>
      <c r="C851" s="1180"/>
      <c r="D851" s="1180"/>
      <c r="E851" s="1180"/>
      <c r="F851" s="1180"/>
      <c r="G851" s="1180"/>
      <c r="H851" s="1180"/>
      <c r="I851" s="1180"/>
      <c r="J851" s="1180"/>
      <c r="K851" s="1180"/>
      <c r="L851" s="1180"/>
      <c r="M851" s="1180"/>
      <c r="N851" s="1180"/>
      <c r="O851" s="1180"/>
      <c r="P851" s="1180"/>
      <c r="Q851" s="1180"/>
      <c r="R851" s="1180"/>
    </row>
    <row r="852" spans="1:18">
      <c r="A852" s="1180"/>
      <c r="B852" s="1180"/>
      <c r="C852" s="1180"/>
      <c r="D852" s="1180"/>
      <c r="E852" s="1180"/>
      <c r="F852" s="1180"/>
      <c r="G852" s="1180"/>
      <c r="H852" s="1180"/>
      <c r="I852" s="1180"/>
      <c r="J852" s="1180"/>
      <c r="K852" s="1180"/>
      <c r="L852" s="1180"/>
      <c r="M852" s="1180"/>
      <c r="N852" s="1180"/>
      <c r="O852" s="1180"/>
      <c r="P852" s="1180"/>
      <c r="Q852" s="1180"/>
      <c r="R852" s="1180"/>
    </row>
    <row r="853" spans="1:18">
      <c r="A853" s="1180"/>
      <c r="B853" s="1180"/>
      <c r="C853" s="1180"/>
      <c r="D853" s="1180"/>
      <c r="E853" s="1180"/>
      <c r="F853" s="1180"/>
      <c r="G853" s="1180"/>
      <c r="H853" s="1180"/>
      <c r="I853" s="1180"/>
      <c r="J853" s="1180"/>
      <c r="K853" s="1180"/>
      <c r="L853" s="1180"/>
      <c r="M853" s="1180"/>
      <c r="N853" s="1180"/>
      <c r="O853" s="1180"/>
      <c r="P853" s="1180"/>
      <c r="Q853" s="1180"/>
      <c r="R853" s="1180"/>
    </row>
    <row r="854" spans="1:18">
      <c r="A854" s="1180"/>
      <c r="B854" s="1180"/>
      <c r="C854" s="1180"/>
      <c r="D854" s="1180"/>
      <c r="E854" s="1180"/>
      <c r="F854" s="1180"/>
      <c r="G854" s="1180"/>
      <c r="H854" s="1180"/>
      <c r="I854" s="1180"/>
      <c r="J854" s="1180"/>
      <c r="K854" s="1180"/>
      <c r="L854" s="1180"/>
      <c r="M854" s="1180"/>
      <c r="N854" s="1180"/>
      <c r="O854" s="1180"/>
      <c r="P854" s="1180"/>
      <c r="Q854" s="1180"/>
      <c r="R854" s="1180"/>
    </row>
    <row r="855" spans="1:18">
      <c r="A855" s="1180"/>
      <c r="B855" s="1180"/>
      <c r="C855" s="1180"/>
      <c r="D855" s="1180"/>
      <c r="E855" s="1180"/>
      <c r="F855" s="1180"/>
      <c r="G855" s="1180"/>
      <c r="H855" s="1180"/>
      <c r="I855" s="1180"/>
      <c r="J855" s="1180"/>
      <c r="K855" s="1180"/>
      <c r="L855" s="1180"/>
      <c r="M855" s="1180"/>
      <c r="N855" s="1180"/>
      <c r="O855" s="1180"/>
      <c r="P855" s="1180"/>
      <c r="Q855" s="1180"/>
      <c r="R855" s="1180"/>
    </row>
    <row r="856" spans="1:18">
      <c r="A856" s="1180"/>
      <c r="B856" s="1180"/>
      <c r="C856" s="1180"/>
      <c r="D856" s="1180"/>
      <c r="E856" s="1180"/>
      <c r="F856" s="1180"/>
      <c r="G856" s="1180"/>
      <c r="H856" s="1180"/>
      <c r="I856" s="1180"/>
      <c r="J856" s="1180"/>
      <c r="K856" s="1180"/>
      <c r="L856" s="1180"/>
      <c r="M856" s="1180"/>
      <c r="N856" s="1180"/>
      <c r="O856" s="1180"/>
      <c r="P856" s="1180"/>
      <c r="Q856" s="1180"/>
      <c r="R856" s="1180"/>
    </row>
    <row r="857" spans="1:18">
      <c r="A857" s="1180"/>
      <c r="B857" s="1180"/>
      <c r="C857" s="1180"/>
      <c r="D857" s="1180"/>
      <c r="E857" s="1180"/>
      <c r="F857" s="1180"/>
      <c r="G857" s="1180"/>
      <c r="H857" s="1180"/>
      <c r="I857" s="1180"/>
      <c r="J857" s="1180"/>
      <c r="K857" s="1180"/>
      <c r="L857" s="1180"/>
      <c r="M857" s="1180"/>
      <c r="N857" s="1180"/>
      <c r="O857" s="1180"/>
      <c r="P857" s="1180"/>
      <c r="Q857" s="1180"/>
      <c r="R857" s="1180"/>
    </row>
    <row r="858" spans="1:18">
      <c r="A858" s="1180"/>
      <c r="B858" s="1180"/>
      <c r="C858" s="1180"/>
      <c r="D858" s="1180"/>
      <c r="E858" s="1180"/>
      <c r="F858" s="1180"/>
      <c r="G858" s="1180"/>
      <c r="H858" s="1180"/>
      <c r="I858" s="1180"/>
      <c r="J858" s="1180"/>
      <c r="K858" s="1180"/>
      <c r="L858" s="1180"/>
      <c r="M858" s="1180"/>
      <c r="N858" s="1180"/>
      <c r="O858" s="1180"/>
      <c r="P858" s="1180"/>
      <c r="Q858" s="1180"/>
      <c r="R858" s="1180"/>
    </row>
    <row r="859" spans="1:18">
      <c r="A859" s="1180"/>
      <c r="B859" s="1180"/>
      <c r="C859" s="1180"/>
      <c r="D859" s="1180"/>
      <c r="E859" s="1180"/>
      <c r="F859" s="1180"/>
      <c r="G859" s="1180"/>
      <c r="H859" s="1180"/>
      <c r="I859" s="1180"/>
      <c r="J859" s="1180"/>
      <c r="K859" s="1180"/>
      <c r="L859" s="1180"/>
      <c r="M859" s="1180"/>
      <c r="N859" s="1180"/>
      <c r="O859" s="1180"/>
      <c r="P859" s="1180"/>
      <c r="Q859" s="1180"/>
      <c r="R859" s="1180"/>
    </row>
    <row r="860" spans="1:18">
      <c r="A860" s="1180"/>
      <c r="B860" s="1180"/>
      <c r="C860" s="1180"/>
      <c r="D860" s="1180"/>
      <c r="E860" s="1180"/>
      <c r="F860" s="1180"/>
      <c r="G860" s="1180"/>
      <c r="H860" s="1180"/>
      <c r="I860" s="1180"/>
      <c r="J860" s="1180"/>
      <c r="K860" s="1180"/>
      <c r="L860" s="1180"/>
      <c r="M860" s="1180"/>
      <c r="N860" s="1180"/>
      <c r="O860" s="1180"/>
      <c r="P860" s="1180"/>
      <c r="Q860" s="1180"/>
      <c r="R860" s="1180"/>
    </row>
    <row r="861" spans="1:18">
      <c r="A861" s="1180"/>
      <c r="B861" s="1180"/>
      <c r="C861" s="1180"/>
      <c r="D861" s="1180"/>
      <c r="E861" s="1180"/>
      <c r="F861" s="1180"/>
      <c r="G861" s="1180"/>
      <c r="H861" s="1180"/>
      <c r="I861" s="1180"/>
      <c r="J861" s="1180"/>
      <c r="K861" s="1180"/>
      <c r="L861" s="1180"/>
      <c r="M861" s="1180"/>
      <c r="N861" s="1180"/>
      <c r="O861" s="1180"/>
      <c r="P861" s="1180"/>
      <c r="Q861" s="1180"/>
      <c r="R861" s="1180"/>
    </row>
    <row r="862" spans="1:18">
      <c r="A862" s="1180"/>
      <c r="B862" s="1180"/>
      <c r="C862" s="1180"/>
      <c r="D862" s="1180"/>
      <c r="E862" s="1180"/>
      <c r="F862" s="1180"/>
      <c r="G862" s="1180"/>
      <c r="H862" s="1180"/>
      <c r="I862" s="1180"/>
      <c r="J862" s="1180"/>
      <c r="K862" s="1180"/>
      <c r="L862" s="1180"/>
      <c r="M862" s="1180"/>
      <c r="N862" s="1180"/>
      <c r="O862" s="1180"/>
      <c r="P862" s="1180"/>
      <c r="Q862" s="1180"/>
      <c r="R862" s="1180"/>
    </row>
    <row r="863" spans="1:18">
      <c r="A863" s="1180"/>
      <c r="B863" s="1180"/>
      <c r="C863" s="1180"/>
      <c r="D863" s="1180"/>
      <c r="E863" s="1180"/>
      <c r="F863" s="1180"/>
      <c r="G863" s="1180"/>
      <c r="H863" s="1180"/>
      <c r="I863" s="1180"/>
      <c r="J863" s="1180"/>
      <c r="K863" s="1180"/>
      <c r="L863" s="1180"/>
      <c r="M863" s="1180"/>
      <c r="N863" s="1180"/>
      <c r="O863" s="1180"/>
      <c r="P863" s="1180"/>
      <c r="Q863" s="1180"/>
      <c r="R863" s="1180"/>
    </row>
    <row r="864" spans="1:18">
      <c r="A864" s="1180"/>
      <c r="B864" s="1180"/>
      <c r="C864" s="1180"/>
      <c r="D864" s="1180"/>
      <c r="E864" s="1180"/>
      <c r="F864" s="1180"/>
      <c r="G864" s="1180"/>
      <c r="H864" s="1180"/>
      <c r="I864" s="1180"/>
      <c r="J864" s="1180"/>
      <c r="K864" s="1180"/>
      <c r="L864" s="1180"/>
      <c r="M864" s="1180"/>
      <c r="N864" s="1180"/>
      <c r="O864" s="1180"/>
      <c r="P864" s="1180"/>
      <c r="Q864" s="1180"/>
      <c r="R864" s="1180"/>
    </row>
    <row r="865" spans="1:18">
      <c r="A865" s="1180"/>
      <c r="B865" s="1180"/>
      <c r="C865" s="1180"/>
      <c r="D865" s="1180"/>
      <c r="E865" s="1180"/>
      <c r="F865" s="1180"/>
      <c r="G865" s="1180"/>
      <c r="H865" s="1180"/>
      <c r="I865" s="1180"/>
      <c r="J865" s="1180"/>
      <c r="K865" s="1180"/>
      <c r="L865" s="1180"/>
      <c r="M865" s="1180"/>
      <c r="N865" s="1180"/>
      <c r="O865" s="1180"/>
      <c r="P865" s="1180"/>
      <c r="Q865" s="1180"/>
      <c r="R865" s="1180"/>
    </row>
    <row r="866" spans="1:18">
      <c r="A866" s="1180"/>
      <c r="B866" s="1180"/>
      <c r="C866" s="1180"/>
      <c r="D866" s="1180"/>
      <c r="E866" s="1180"/>
      <c r="F866" s="1180"/>
      <c r="G866" s="1180"/>
      <c r="H866" s="1180"/>
      <c r="I866" s="1180"/>
      <c r="J866" s="1180"/>
      <c r="K866" s="1180"/>
      <c r="L866" s="1180"/>
      <c r="M866" s="1180"/>
      <c r="N866" s="1180"/>
      <c r="O866" s="1180"/>
      <c r="P866" s="1180"/>
      <c r="Q866" s="1180"/>
      <c r="R866" s="1180"/>
    </row>
    <row r="867" spans="1:18">
      <c r="A867" s="1180"/>
      <c r="B867" s="1180"/>
      <c r="C867" s="1180"/>
      <c r="D867" s="1180"/>
      <c r="E867" s="1180"/>
      <c r="F867" s="1180"/>
      <c r="G867" s="1180"/>
      <c r="H867" s="1180"/>
      <c r="I867" s="1180"/>
      <c r="J867" s="1180"/>
      <c r="K867" s="1180"/>
      <c r="L867" s="1180"/>
      <c r="M867" s="1180"/>
      <c r="N867" s="1180"/>
      <c r="O867" s="1180"/>
      <c r="P867" s="1180"/>
      <c r="Q867" s="1180"/>
      <c r="R867" s="1180"/>
    </row>
    <row r="868" spans="1:18">
      <c r="A868" s="1180"/>
      <c r="B868" s="1180"/>
      <c r="C868" s="1180"/>
      <c r="D868" s="1180"/>
      <c r="E868" s="1180"/>
      <c r="F868" s="1180"/>
      <c r="G868" s="1180"/>
      <c r="H868" s="1180"/>
      <c r="I868" s="1180"/>
      <c r="J868" s="1180"/>
      <c r="K868" s="1180"/>
      <c r="L868" s="1180"/>
      <c r="M868" s="1180"/>
      <c r="N868" s="1180"/>
      <c r="O868" s="1180"/>
      <c r="P868" s="1180"/>
      <c r="Q868" s="1180"/>
      <c r="R868" s="1180"/>
    </row>
    <row r="869" spans="1:18">
      <c r="A869" s="1180"/>
      <c r="B869" s="1180"/>
      <c r="C869" s="1180"/>
      <c r="D869" s="1180"/>
      <c r="E869" s="1180"/>
      <c r="F869" s="1180"/>
      <c r="G869" s="1180"/>
      <c r="H869" s="1180"/>
      <c r="I869" s="1180"/>
      <c r="J869" s="1180"/>
      <c r="K869" s="1180"/>
      <c r="L869" s="1180"/>
      <c r="M869" s="1180"/>
      <c r="N869" s="1180"/>
      <c r="O869" s="1180"/>
      <c r="P869" s="1180"/>
      <c r="Q869" s="1180"/>
      <c r="R869" s="1180"/>
    </row>
    <row r="870" spans="1:18">
      <c r="A870" s="1180"/>
      <c r="B870" s="1180"/>
      <c r="C870" s="1180"/>
      <c r="D870" s="1180"/>
      <c r="E870" s="1180"/>
      <c r="F870" s="1180"/>
      <c r="G870" s="1180"/>
      <c r="H870" s="1180"/>
      <c r="I870" s="1180"/>
      <c r="J870" s="1180"/>
      <c r="K870" s="1180"/>
      <c r="L870" s="1180"/>
      <c r="M870" s="1180"/>
      <c r="N870" s="1180"/>
      <c r="O870" s="1180"/>
      <c r="P870" s="1180"/>
      <c r="Q870" s="1180"/>
      <c r="R870" s="1180"/>
    </row>
    <row r="871" spans="1:18">
      <c r="A871" s="1180"/>
      <c r="B871" s="1180"/>
      <c r="C871" s="1180"/>
      <c r="D871" s="1180"/>
      <c r="E871" s="1180"/>
      <c r="F871" s="1180"/>
      <c r="G871" s="1180"/>
      <c r="H871" s="1180"/>
      <c r="I871" s="1180"/>
      <c r="J871" s="1180"/>
      <c r="K871" s="1180"/>
      <c r="L871" s="1180"/>
      <c r="M871" s="1180"/>
      <c r="N871" s="1180"/>
      <c r="O871" s="1180"/>
      <c r="P871" s="1180"/>
      <c r="Q871" s="1180"/>
      <c r="R871" s="1180"/>
    </row>
    <row r="872" spans="1:18">
      <c r="A872" s="1180"/>
      <c r="B872" s="1180"/>
      <c r="C872" s="1180"/>
      <c r="D872" s="1180"/>
      <c r="E872" s="1180"/>
      <c r="F872" s="1180"/>
      <c r="G872" s="1180"/>
      <c r="H872" s="1180"/>
      <c r="I872" s="1180"/>
      <c r="J872" s="1180"/>
      <c r="K872" s="1180"/>
      <c r="L872" s="1180"/>
      <c r="M872" s="1180"/>
      <c r="N872" s="1180"/>
      <c r="O872" s="1180"/>
      <c r="P872" s="1180"/>
      <c r="Q872" s="1180"/>
      <c r="R872" s="1180"/>
    </row>
    <row r="873" spans="1:18">
      <c r="A873" s="1180"/>
      <c r="B873" s="1180"/>
      <c r="C873" s="1180"/>
      <c r="D873" s="1180"/>
      <c r="E873" s="1180"/>
      <c r="F873" s="1180"/>
      <c r="G873" s="1180"/>
      <c r="H873" s="1180"/>
      <c r="I873" s="1180"/>
      <c r="J873" s="1180"/>
      <c r="K873" s="1180"/>
      <c r="L873" s="1180"/>
      <c r="M873" s="1180"/>
      <c r="N873" s="1180"/>
      <c r="O873" s="1180"/>
      <c r="P873" s="1180"/>
      <c r="Q873" s="1180"/>
      <c r="R873" s="1180"/>
    </row>
    <row r="874" spans="1:18">
      <c r="A874" s="1180"/>
      <c r="B874" s="1180"/>
      <c r="C874" s="1180"/>
      <c r="D874" s="1180"/>
      <c r="E874" s="1180"/>
      <c r="F874" s="1180"/>
      <c r="G874" s="1180"/>
      <c r="H874" s="1180"/>
      <c r="I874" s="1180"/>
      <c r="J874" s="1180"/>
      <c r="K874" s="1180"/>
      <c r="L874" s="1180"/>
      <c r="M874" s="1180"/>
      <c r="N874" s="1180"/>
      <c r="O874" s="1180"/>
      <c r="P874" s="1180"/>
      <c r="Q874" s="1180"/>
      <c r="R874" s="1180"/>
    </row>
    <row r="875" spans="1:18">
      <c r="A875" s="1180"/>
      <c r="B875" s="1180"/>
      <c r="C875" s="1180"/>
      <c r="D875" s="1180"/>
      <c r="E875" s="1180"/>
      <c r="F875" s="1180"/>
      <c r="G875" s="1180"/>
      <c r="H875" s="1180"/>
      <c r="I875" s="1180"/>
      <c r="J875" s="1180"/>
      <c r="K875" s="1180"/>
      <c r="L875" s="1180"/>
      <c r="M875" s="1180"/>
      <c r="N875" s="1180"/>
      <c r="O875" s="1180"/>
      <c r="P875" s="1180"/>
      <c r="Q875" s="1180"/>
      <c r="R875" s="1180"/>
    </row>
    <row r="876" spans="1:18">
      <c r="A876" s="1180"/>
      <c r="B876" s="1180"/>
      <c r="C876" s="1180"/>
      <c r="D876" s="1180"/>
      <c r="E876" s="1180"/>
      <c r="F876" s="1180"/>
      <c r="G876" s="1180"/>
      <c r="H876" s="1180"/>
      <c r="I876" s="1180"/>
      <c r="J876" s="1180"/>
      <c r="K876" s="1180"/>
      <c r="L876" s="1180"/>
      <c r="M876" s="1180"/>
      <c r="N876" s="1180"/>
      <c r="O876" s="1180"/>
      <c r="P876" s="1180"/>
      <c r="Q876" s="1180"/>
      <c r="R876" s="1180"/>
    </row>
    <row r="877" spans="1:18">
      <c r="A877" s="1180"/>
      <c r="B877" s="1180"/>
      <c r="C877" s="1180"/>
      <c r="D877" s="1180"/>
      <c r="E877" s="1180"/>
      <c r="F877" s="1180"/>
      <c r="G877" s="1180"/>
      <c r="H877" s="1180"/>
      <c r="I877" s="1180"/>
      <c r="J877" s="1180"/>
      <c r="K877" s="1180"/>
      <c r="L877" s="1180"/>
      <c r="M877" s="1180"/>
      <c r="N877" s="1180"/>
      <c r="O877" s="1180"/>
      <c r="P877" s="1180"/>
      <c r="Q877" s="1180"/>
      <c r="R877" s="1180"/>
    </row>
    <row r="878" spans="1:18">
      <c r="A878" s="1180"/>
      <c r="B878" s="1180"/>
      <c r="C878" s="1180"/>
      <c r="D878" s="1180"/>
      <c r="E878" s="1180"/>
      <c r="F878" s="1180"/>
      <c r="G878" s="1180"/>
      <c r="H878" s="1180"/>
      <c r="I878" s="1180"/>
      <c r="J878" s="1180"/>
      <c r="K878" s="1180"/>
      <c r="L878" s="1180"/>
      <c r="M878" s="1180"/>
      <c r="N878" s="1180"/>
      <c r="O878" s="1180"/>
      <c r="P878" s="1180"/>
      <c r="Q878" s="1180"/>
      <c r="R878" s="1180"/>
    </row>
    <row r="879" spans="1:18">
      <c r="A879" s="1180"/>
      <c r="B879" s="1180"/>
      <c r="C879" s="1180"/>
      <c r="D879" s="1180"/>
      <c r="E879" s="1180"/>
      <c r="F879" s="1180"/>
      <c r="G879" s="1180"/>
      <c r="H879" s="1180"/>
      <c r="I879" s="1180"/>
      <c r="J879" s="1180"/>
      <c r="K879" s="1180"/>
      <c r="L879" s="1180"/>
      <c r="M879" s="1180"/>
      <c r="N879" s="1180"/>
      <c r="O879" s="1180"/>
      <c r="P879" s="1180"/>
      <c r="Q879" s="1180"/>
      <c r="R879" s="1180"/>
    </row>
    <row r="880" spans="1:18">
      <c r="A880" s="1180"/>
      <c r="B880" s="1180"/>
      <c r="C880" s="1180"/>
      <c r="D880" s="1180"/>
      <c r="E880" s="1180"/>
      <c r="F880" s="1180"/>
      <c r="G880" s="1180"/>
      <c r="H880" s="1180"/>
      <c r="I880" s="1180"/>
      <c r="J880" s="1180"/>
      <c r="K880" s="1180"/>
      <c r="L880" s="1180"/>
      <c r="M880" s="1180"/>
      <c r="N880" s="1180"/>
      <c r="O880" s="1180"/>
      <c r="P880" s="1180"/>
      <c r="Q880" s="1180"/>
      <c r="R880" s="1180"/>
    </row>
    <row r="881" spans="1:18">
      <c r="A881" s="1180"/>
      <c r="B881" s="1180"/>
      <c r="C881" s="1180"/>
      <c r="D881" s="1180"/>
      <c r="E881" s="1180"/>
      <c r="F881" s="1180"/>
      <c r="G881" s="1180"/>
      <c r="H881" s="1180"/>
      <c r="I881" s="1180"/>
      <c r="J881" s="1180"/>
      <c r="K881" s="1180"/>
      <c r="L881" s="1180"/>
      <c r="M881" s="1180"/>
      <c r="N881" s="1180"/>
      <c r="O881" s="1180"/>
      <c r="P881" s="1180"/>
      <c r="Q881" s="1180"/>
      <c r="R881" s="1180"/>
    </row>
    <row r="882" spans="1:18">
      <c r="A882" s="1180"/>
      <c r="B882" s="1180"/>
      <c r="C882" s="1180"/>
      <c r="D882" s="1180"/>
      <c r="E882" s="1180"/>
      <c r="F882" s="1180"/>
      <c r="G882" s="1180"/>
      <c r="H882" s="1180"/>
      <c r="I882" s="1180"/>
      <c r="J882" s="1180"/>
      <c r="K882" s="1180"/>
      <c r="L882" s="1180"/>
      <c r="M882" s="1180"/>
      <c r="N882" s="1180"/>
      <c r="O882" s="1180"/>
      <c r="P882" s="1180"/>
      <c r="Q882" s="1180"/>
      <c r="R882" s="1180"/>
    </row>
    <row r="883" spans="1:18">
      <c r="A883" s="1180"/>
      <c r="B883" s="1180"/>
      <c r="C883" s="1180"/>
      <c r="D883" s="1180"/>
      <c r="E883" s="1180"/>
      <c r="F883" s="1180"/>
      <c r="G883" s="1180"/>
      <c r="H883" s="1180"/>
      <c r="I883" s="1180"/>
      <c r="J883" s="1180"/>
      <c r="K883" s="1180"/>
      <c r="L883" s="1180"/>
      <c r="M883" s="1180"/>
      <c r="N883" s="1180"/>
      <c r="O883" s="1180"/>
      <c r="P883" s="1180"/>
      <c r="Q883" s="1180"/>
      <c r="R883" s="1180"/>
    </row>
    <row r="884" spans="1:18">
      <c r="A884" s="1180"/>
      <c r="B884" s="1180"/>
      <c r="C884" s="1180"/>
      <c r="D884" s="1180"/>
      <c r="E884" s="1180"/>
      <c r="F884" s="1180"/>
      <c r="G884" s="1180"/>
      <c r="H884" s="1180"/>
      <c r="I884" s="1180"/>
      <c r="J884" s="1180"/>
      <c r="K884" s="1180"/>
      <c r="L884" s="1180"/>
      <c r="M884" s="1180"/>
      <c r="N884" s="1180"/>
      <c r="O884" s="1180"/>
      <c r="P884" s="1180"/>
      <c r="Q884" s="1180"/>
      <c r="R884" s="1180"/>
    </row>
    <row r="885" spans="1:18">
      <c r="A885" s="1180"/>
      <c r="B885" s="1180"/>
      <c r="C885" s="1180"/>
      <c r="D885" s="1180"/>
      <c r="E885" s="1180"/>
      <c r="F885" s="1180"/>
      <c r="G885" s="1180"/>
      <c r="H885" s="1180"/>
      <c r="I885" s="1180"/>
      <c r="J885" s="1180"/>
      <c r="K885" s="1180"/>
      <c r="L885" s="1180"/>
      <c r="M885" s="1180"/>
      <c r="N885" s="1180"/>
      <c r="O885" s="1180"/>
      <c r="P885" s="1180"/>
      <c r="Q885" s="1180"/>
      <c r="R885" s="1180"/>
    </row>
    <row r="886" spans="1:18">
      <c r="A886" s="1180"/>
      <c r="B886" s="1180"/>
      <c r="C886" s="1180"/>
      <c r="D886" s="1180"/>
      <c r="E886" s="1180"/>
      <c r="F886" s="1180"/>
      <c r="G886" s="1180"/>
      <c r="H886" s="1180"/>
      <c r="I886" s="1180"/>
      <c r="J886" s="1180"/>
      <c r="K886" s="1180"/>
      <c r="L886" s="1180"/>
      <c r="M886" s="1180"/>
      <c r="N886" s="1180"/>
      <c r="O886" s="1180"/>
      <c r="P886" s="1180"/>
      <c r="Q886" s="1180"/>
      <c r="R886" s="1180"/>
    </row>
    <row r="887" spans="1:18">
      <c r="A887" s="1180"/>
      <c r="B887" s="1180"/>
      <c r="C887" s="1180"/>
      <c r="D887" s="1180"/>
      <c r="E887" s="1180"/>
      <c r="F887" s="1180"/>
      <c r="G887" s="1180"/>
      <c r="H887" s="1180"/>
      <c r="I887" s="1180"/>
      <c r="J887" s="1180"/>
      <c r="K887" s="1180"/>
      <c r="L887" s="1180"/>
      <c r="M887" s="1180"/>
      <c r="N887" s="1180"/>
      <c r="O887" s="1180"/>
      <c r="P887" s="1180"/>
      <c r="Q887" s="1180"/>
      <c r="R887" s="1180"/>
    </row>
    <row r="888" spans="1:18">
      <c r="A888" s="1180"/>
      <c r="B888" s="1180"/>
      <c r="C888" s="1180"/>
      <c r="D888" s="1180"/>
      <c r="E888" s="1180"/>
      <c r="F888" s="1180"/>
      <c r="G888" s="1180"/>
      <c r="H888" s="1180"/>
      <c r="I888" s="1180"/>
      <c r="J888" s="1180"/>
      <c r="K888" s="1180"/>
      <c r="L888" s="1180"/>
      <c r="M888" s="1180"/>
      <c r="N888" s="1180"/>
      <c r="O888" s="1180"/>
      <c r="P888" s="1180"/>
      <c r="Q888" s="1180"/>
      <c r="R888" s="1180"/>
    </row>
    <row r="889" spans="1:18">
      <c r="A889" s="1180"/>
      <c r="B889" s="1180"/>
      <c r="C889" s="1180"/>
      <c r="D889" s="1180"/>
      <c r="E889" s="1180"/>
      <c r="F889" s="1180"/>
      <c r="G889" s="1180"/>
      <c r="H889" s="1180"/>
      <c r="I889" s="1180"/>
      <c r="J889" s="1180"/>
      <c r="K889" s="1180"/>
      <c r="L889" s="1180"/>
      <c r="M889" s="1180"/>
      <c r="N889" s="1180"/>
      <c r="O889" s="1180"/>
      <c r="P889" s="1180"/>
      <c r="Q889" s="1180"/>
      <c r="R889" s="1180"/>
    </row>
    <row r="890" spans="1:18">
      <c r="A890" s="1180"/>
      <c r="B890" s="1180"/>
      <c r="C890" s="1180"/>
      <c r="D890" s="1180"/>
      <c r="E890" s="1180"/>
      <c r="F890" s="1180"/>
      <c r="G890" s="1180"/>
      <c r="H890" s="1180"/>
      <c r="I890" s="1180"/>
      <c r="J890" s="1180"/>
      <c r="K890" s="1180"/>
      <c r="L890" s="1180"/>
      <c r="M890" s="1180"/>
      <c r="N890" s="1180"/>
      <c r="O890" s="1180"/>
      <c r="P890" s="1180"/>
      <c r="Q890" s="1180"/>
      <c r="R890" s="1180"/>
    </row>
    <row r="891" spans="1:18">
      <c r="A891" s="1180"/>
      <c r="B891" s="1180"/>
      <c r="C891" s="1180"/>
      <c r="D891" s="1180"/>
      <c r="E891" s="1180"/>
      <c r="F891" s="1180"/>
      <c r="G891" s="1180"/>
      <c r="H891" s="1180"/>
      <c r="I891" s="1180"/>
      <c r="J891" s="1180"/>
      <c r="K891" s="1180"/>
      <c r="L891" s="1180"/>
      <c r="M891" s="1180"/>
      <c r="N891" s="1180"/>
      <c r="O891" s="1180"/>
      <c r="P891" s="1180"/>
      <c r="Q891" s="1180"/>
      <c r="R891" s="1180"/>
    </row>
    <row r="892" spans="1:18">
      <c r="A892" s="1180"/>
      <c r="B892" s="1180"/>
      <c r="C892" s="1180"/>
      <c r="D892" s="1180"/>
      <c r="E892" s="1180"/>
      <c r="F892" s="1180"/>
      <c r="G892" s="1180"/>
      <c r="H892" s="1180"/>
      <c r="I892" s="1180"/>
      <c r="J892" s="1180"/>
      <c r="K892" s="1180"/>
      <c r="L892" s="1180"/>
      <c r="M892" s="1180"/>
      <c r="N892" s="1180"/>
      <c r="O892" s="1180"/>
      <c r="P892" s="1180"/>
      <c r="Q892" s="1180"/>
      <c r="R892" s="1180"/>
    </row>
    <row r="893" spans="1:18">
      <c r="A893" s="1180"/>
      <c r="B893" s="1180"/>
      <c r="C893" s="1180"/>
      <c r="D893" s="1180"/>
      <c r="E893" s="1180"/>
      <c r="F893" s="1180"/>
      <c r="G893" s="1180"/>
      <c r="H893" s="1180"/>
      <c r="I893" s="1180"/>
      <c r="J893" s="1180"/>
      <c r="K893" s="1180"/>
      <c r="L893" s="1180"/>
      <c r="M893" s="1180"/>
      <c r="N893" s="1180"/>
      <c r="O893" s="1180"/>
      <c r="P893" s="1180"/>
      <c r="Q893" s="1180"/>
      <c r="R893" s="1180"/>
    </row>
    <row r="894" spans="1:18">
      <c r="A894" s="1180"/>
      <c r="B894" s="1180"/>
      <c r="C894" s="1180"/>
      <c r="D894" s="1180"/>
      <c r="E894" s="1180"/>
      <c r="F894" s="1180"/>
      <c r="G894" s="1180"/>
      <c r="H894" s="1180"/>
      <c r="I894" s="1180"/>
      <c r="J894" s="1180"/>
      <c r="K894" s="1180"/>
      <c r="L894" s="1180"/>
      <c r="M894" s="1180"/>
      <c r="N894" s="1180"/>
      <c r="O894" s="1180"/>
      <c r="P894" s="1180"/>
      <c r="Q894" s="1180"/>
      <c r="R894" s="1180"/>
    </row>
    <row r="895" spans="1:18">
      <c r="A895" s="1180"/>
      <c r="B895" s="1180"/>
      <c r="C895" s="1180"/>
      <c r="D895" s="1180"/>
      <c r="E895" s="1180"/>
      <c r="F895" s="1180"/>
      <c r="G895" s="1180"/>
      <c r="H895" s="1180"/>
      <c r="I895" s="1180"/>
      <c r="J895" s="1180"/>
      <c r="K895" s="1180"/>
      <c r="L895" s="1180"/>
      <c r="M895" s="1180"/>
      <c r="N895" s="1180"/>
      <c r="O895" s="1180"/>
      <c r="P895" s="1180"/>
      <c r="Q895" s="1180"/>
      <c r="R895" s="1180"/>
    </row>
    <row r="896" spans="1:18">
      <c r="A896" s="1180"/>
      <c r="B896" s="1180"/>
      <c r="C896" s="1180"/>
      <c r="D896" s="1180"/>
      <c r="E896" s="1180"/>
      <c r="F896" s="1180"/>
      <c r="G896" s="1180"/>
      <c r="H896" s="1180"/>
      <c r="I896" s="1180"/>
      <c r="J896" s="1180"/>
      <c r="K896" s="1180"/>
      <c r="L896" s="1180"/>
      <c r="M896" s="1180"/>
      <c r="N896" s="1180"/>
      <c r="O896" s="1180"/>
      <c r="P896" s="1180"/>
      <c r="Q896" s="1180"/>
      <c r="R896" s="1180"/>
    </row>
    <row r="897" spans="1:18">
      <c r="A897" s="1180"/>
      <c r="B897" s="1180"/>
      <c r="C897" s="1180"/>
      <c r="D897" s="1180"/>
      <c r="E897" s="1180"/>
      <c r="F897" s="1180"/>
      <c r="G897" s="1180"/>
      <c r="H897" s="1180"/>
      <c r="I897" s="1180"/>
      <c r="J897" s="1180"/>
      <c r="K897" s="1180"/>
      <c r="L897" s="1180"/>
      <c r="M897" s="1180"/>
      <c r="N897" s="1180"/>
      <c r="O897" s="1180"/>
      <c r="P897" s="1180"/>
      <c r="Q897" s="1180"/>
      <c r="R897" s="1180"/>
    </row>
    <row r="898" spans="1:18">
      <c r="A898" s="1180"/>
      <c r="B898" s="1180"/>
      <c r="C898" s="1180"/>
      <c r="D898" s="1180"/>
      <c r="E898" s="1180"/>
      <c r="F898" s="1180"/>
      <c r="G898" s="1180"/>
      <c r="H898" s="1180"/>
      <c r="I898" s="1180"/>
      <c r="J898" s="1180"/>
      <c r="K898" s="1180"/>
      <c r="L898" s="1180"/>
      <c r="M898" s="1180"/>
      <c r="N898" s="1180"/>
      <c r="O898" s="1180"/>
      <c r="P898" s="1180"/>
      <c r="Q898" s="1180"/>
      <c r="R898" s="1180"/>
    </row>
    <row r="899" spans="1:18">
      <c r="A899" s="1180"/>
      <c r="B899" s="1180"/>
      <c r="C899" s="1180"/>
      <c r="D899" s="1180"/>
      <c r="E899" s="1180"/>
      <c r="F899" s="1180"/>
      <c r="G899" s="1180"/>
      <c r="H899" s="1180"/>
      <c r="I899" s="1180"/>
      <c r="J899" s="1180"/>
      <c r="K899" s="1180"/>
      <c r="L899" s="1180"/>
      <c r="M899" s="1180"/>
      <c r="N899" s="1180"/>
      <c r="O899" s="1180"/>
      <c r="P899" s="1180"/>
      <c r="Q899" s="1180"/>
      <c r="R899" s="1180"/>
    </row>
    <row r="900" spans="1:18">
      <c r="A900" s="1180"/>
      <c r="B900" s="1180"/>
      <c r="C900" s="1180"/>
      <c r="D900" s="1180"/>
      <c r="E900" s="1180"/>
      <c r="F900" s="1180"/>
      <c r="G900" s="1180"/>
      <c r="H900" s="1180"/>
      <c r="I900" s="1180"/>
      <c r="J900" s="1180"/>
      <c r="K900" s="1180"/>
      <c r="L900" s="1180"/>
      <c r="M900" s="1180"/>
      <c r="N900" s="1180"/>
      <c r="O900" s="1180"/>
      <c r="P900" s="1180"/>
      <c r="Q900" s="1180"/>
      <c r="R900" s="1180"/>
    </row>
    <row r="901" spans="1:18">
      <c r="A901" s="1180"/>
      <c r="B901" s="1180"/>
      <c r="C901" s="1180"/>
      <c r="D901" s="1180"/>
      <c r="E901" s="1180"/>
      <c r="F901" s="1180"/>
      <c r="G901" s="1180"/>
      <c r="H901" s="1180"/>
      <c r="I901" s="1180"/>
      <c r="J901" s="1180"/>
      <c r="K901" s="1180"/>
      <c r="L901" s="1180"/>
      <c r="M901" s="1180"/>
      <c r="N901" s="1180"/>
      <c r="O901" s="1180"/>
      <c r="P901" s="1180"/>
      <c r="Q901" s="1180"/>
      <c r="R901" s="1180"/>
    </row>
    <row r="902" spans="1:18">
      <c r="A902" s="1180"/>
      <c r="B902" s="1180"/>
      <c r="C902" s="1180"/>
      <c r="D902" s="1180"/>
      <c r="E902" s="1180"/>
      <c r="F902" s="1180"/>
      <c r="G902" s="1180"/>
      <c r="H902" s="1180"/>
      <c r="I902" s="1180"/>
      <c r="J902" s="1180"/>
      <c r="K902" s="1180"/>
      <c r="L902" s="1180"/>
      <c r="M902" s="1180"/>
      <c r="N902" s="1180"/>
      <c r="O902" s="1180"/>
      <c r="P902" s="1180"/>
      <c r="Q902" s="1180"/>
      <c r="R902" s="1180"/>
    </row>
    <row r="903" spans="1:18">
      <c r="A903" s="1180"/>
      <c r="B903" s="1180"/>
      <c r="C903" s="1180"/>
      <c r="D903" s="1180"/>
      <c r="E903" s="1180"/>
      <c r="F903" s="1180"/>
      <c r="G903" s="1180"/>
      <c r="H903" s="1180"/>
      <c r="I903" s="1180"/>
      <c r="J903" s="1180"/>
      <c r="K903" s="1180"/>
      <c r="L903" s="1180"/>
      <c r="M903" s="1180"/>
      <c r="N903" s="1180"/>
      <c r="O903" s="1180"/>
      <c r="P903" s="1180"/>
      <c r="Q903" s="1180"/>
      <c r="R903" s="1180"/>
    </row>
    <row r="904" spans="1:18">
      <c r="A904" s="1180"/>
      <c r="B904" s="1180"/>
      <c r="C904" s="1180"/>
      <c r="D904" s="1180"/>
      <c r="E904" s="1180"/>
      <c r="F904" s="1180"/>
      <c r="G904" s="1180"/>
      <c r="H904" s="1180"/>
      <c r="I904" s="1180"/>
      <c r="J904" s="1180"/>
      <c r="K904" s="1180"/>
      <c r="L904" s="1180"/>
      <c r="M904" s="1180"/>
      <c r="N904" s="1180"/>
      <c r="O904" s="1180"/>
      <c r="P904" s="1180"/>
      <c r="Q904" s="1180"/>
      <c r="R904" s="1180"/>
    </row>
    <row r="905" spans="1:18">
      <c r="A905" s="1180"/>
      <c r="B905" s="1180"/>
      <c r="C905" s="1180"/>
      <c r="D905" s="1180"/>
      <c r="E905" s="1180"/>
      <c r="F905" s="1180"/>
      <c r="G905" s="1180"/>
      <c r="H905" s="1180"/>
      <c r="I905" s="1180"/>
      <c r="J905" s="1180"/>
      <c r="K905" s="1180"/>
      <c r="L905" s="1180"/>
      <c r="M905" s="1180"/>
      <c r="N905" s="1180"/>
      <c r="O905" s="1180"/>
      <c r="P905" s="1180"/>
      <c r="Q905" s="1180"/>
      <c r="R905" s="1180"/>
    </row>
    <row r="906" spans="1:18">
      <c r="A906" s="1180"/>
      <c r="B906" s="1180"/>
      <c r="C906" s="1180"/>
      <c r="D906" s="1180"/>
      <c r="E906" s="1180"/>
      <c r="F906" s="1180"/>
      <c r="G906" s="1180"/>
      <c r="H906" s="1180"/>
      <c r="I906" s="1180"/>
      <c r="J906" s="1180"/>
      <c r="K906" s="1180"/>
      <c r="L906" s="1180"/>
      <c r="M906" s="1180"/>
      <c r="N906" s="1180"/>
      <c r="O906" s="1180"/>
      <c r="P906" s="1180"/>
      <c r="Q906" s="1180"/>
      <c r="R906" s="1180"/>
    </row>
    <row r="907" spans="1:18">
      <c r="A907" s="1180"/>
      <c r="B907" s="1180"/>
      <c r="C907" s="1180"/>
      <c r="D907" s="1180"/>
      <c r="E907" s="1180"/>
      <c r="F907" s="1180"/>
      <c r="G907" s="1180"/>
      <c r="H907" s="1180"/>
      <c r="I907" s="1180"/>
      <c r="J907" s="1180"/>
      <c r="K907" s="1180"/>
      <c r="L907" s="1180"/>
      <c r="M907" s="1180"/>
      <c r="N907" s="1180"/>
      <c r="O907" s="1180"/>
      <c r="P907" s="1180"/>
      <c r="Q907" s="1180"/>
      <c r="R907" s="1180"/>
    </row>
    <row r="908" spans="1:18">
      <c r="A908" s="1180"/>
      <c r="B908" s="1180"/>
      <c r="C908" s="1180"/>
      <c r="D908" s="1180"/>
      <c r="E908" s="1180"/>
      <c r="F908" s="1180"/>
      <c r="G908" s="1180"/>
      <c r="H908" s="1180"/>
      <c r="I908" s="1180"/>
      <c r="J908" s="1180"/>
      <c r="K908" s="1180"/>
      <c r="L908" s="1180"/>
      <c r="M908" s="1180"/>
      <c r="N908" s="1180"/>
      <c r="O908" s="1180"/>
      <c r="P908" s="1180"/>
      <c r="Q908" s="1180"/>
      <c r="R908" s="1180"/>
    </row>
    <row r="909" spans="1:18">
      <c r="A909" s="1180"/>
      <c r="B909" s="1180"/>
      <c r="C909" s="1180"/>
      <c r="D909" s="1180"/>
      <c r="E909" s="1180"/>
      <c r="F909" s="1180"/>
      <c r="G909" s="1180"/>
      <c r="H909" s="1180"/>
      <c r="I909" s="1180"/>
      <c r="J909" s="1180"/>
      <c r="K909" s="1180"/>
      <c r="L909" s="1180"/>
      <c r="M909" s="1180"/>
      <c r="N909" s="1180"/>
      <c r="O909" s="1180"/>
      <c r="P909" s="1180"/>
      <c r="Q909" s="1180"/>
      <c r="R909" s="1180"/>
    </row>
    <row r="910" spans="1:18">
      <c r="A910" s="1180"/>
      <c r="B910" s="1180"/>
      <c r="C910" s="1180"/>
      <c r="D910" s="1180"/>
      <c r="E910" s="1180"/>
      <c r="F910" s="1180"/>
      <c r="G910" s="1180"/>
      <c r="H910" s="1180"/>
      <c r="I910" s="1180"/>
      <c r="J910" s="1180"/>
      <c r="K910" s="1180"/>
      <c r="L910" s="1180"/>
      <c r="M910" s="1180"/>
      <c r="N910" s="1180"/>
      <c r="O910" s="1180"/>
      <c r="P910" s="1180"/>
      <c r="Q910" s="1180"/>
      <c r="R910" s="1180"/>
    </row>
    <row r="911" spans="1:18">
      <c r="A911" s="1180"/>
      <c r="B911" s="1180"/>
      <c r="C911" s="1180"/>
      <c r="D911" s="1180"/>
      <c r="E911" s="1180"/>
      <c r="F911" s="1180"/>
      <c r="G911" s="1180"/>
      <c r="H911" s="1180"/>
      <c r="I911" s="1180"/>
      <c r="J911" s="1180"/>
      <c r="K911" s="1180"/>
      <c r="L911" s="1180"/>
      <c r="M911" s="1180"/>
      <c r="N911" s="1180"/>
      <c r="O911" s="1180"/>
      <c r="P911" s="1180"/>
      <c r="Q911" s="1180"/>
      <c r="R911" s="1180"/>
    </row>
    <row r="912" spans="1:18">
      <c r="A912" s="1180"/>
      <c r="B912" s="1180"/>
      <c r="C912" s="1180"/>
      <c r="D912" s="1180"/>
      <c r="E912" s="1180"/>
      <c r="F912" s="1180"/>
      <c r="G912" s="1180"/>
      <c r="H912" s="1180"/>
      <c r="I912" s="1180"/>
      <c r="J912" s="1180"/>
      <c r="K912" s="1180"/>
      <c r="L912" s="1180"/>
      <c r="M912" s="1180"/>
      <c r="N912" s="1180"/>
      <c r="O912" s="1180"/>
      <c r="P912" s="1180"/>
      <c r="Q912" s="1180"/>
      <c r="R912" s="1180"/>
    </row>
    <row r="913" spans="1:18">
      <c r="A913" s="1180"/>
      <c r="B913" s="1180"/>
      <c r="C913" s="1180"/>
      <c r="D913" s="1180"/>
      <c r="E913" s="1180"/>
      <c r="F913" s="1180"/>
      <c r="G913" s="1180"/>
      <c r="H913" s="1180"/>
      <c r="I913" s="1180"/>
      <c r="J913" s="1180"/>
      <c r="K913" s="1180"/>
      <c r="L913" s="1180"/>
      <c r="M913" s="1180"/>
      <c r="N913" s="1180"/>
      <c r="O913" s="1180"/>
      <c r="P913" s="1180"/>
      <c r="Q913" s="1180"/>
      <c r="R913" s="1180"/>
    </row>
    <row r="914" spans="1:18">
      <c r="A914" s="1180"/>
      <c r="B914" s="1180"/>
      <c r="C914" s="1180"/>
      <c r="D914" s="1180"/>
      <c r="E914" s="1180"/>
      <c r="F914" s="1180"/>
      <c r="G914" s="1180"/>
      <c r="H914" s="1180"/>
      <c r="I914" s="1180"/>
      <c r="J914" s="1180"/>
      <c r="K914" s="1180"/>
      <c r="L914" s="1180"/>
      <c r="M914" s="1180"/>
      <c r="N914" s="1180"/>
      <c r="O914" s="1180"/>
      <c r="P914" s="1180"/>
      <c r="Q914" s="1180"/>
      <c r="R914" s="1180"/>
    </row>
    <row r="915" spans="1:18">
      <c r="A915" s="1180"/>
      <c r="B915" s="1180"/>
      <c r="C915" s="1180"/>
      <c r="D915" s="1180"/>
      <c r="E915" s="1180"/>
      <c r="F915" s="1180"/>
      <c r="G915" s="1180"/>
      <c r="H915" s="1180"/>
      <c r="I915" s="1180"/>
      <c r="J915" s="1180"/>
      <c r="K915" s="1180"/>
      <c r="L915" s="1180"/>
      <c r="M915" s="1180"/>
      <c r="N915" s="1180"/>
      <c r="O915" s="1180"/>
      <c r="P915" s="1180"/>
      <c r="Q915" s="1180"/>
      <c r="R915" s="1180"/>
    </row>
    <row r="916" spans="1:18">
      <c r="A916" s="1180"/>
      <c r="B916" s="1180"/>
      <c r="C916" s="1180"/>
      <c r="D916" s="1180"/>
      <c r="E916" s="1180"/>
      <c r="F916" s="1180"/>
      <c r="G916" s="1180"/>
      <c r="H916" s="1180"/>
      <c r="I916" s="1180"/>
      <c r="J916" s="1180"/>
      <c r="K916" s="1180"/>
      <c r="L916" s="1180"/>
      <c r="M916" s="1180"/>
      <c r="N916" s="1180"/>
      <c r="O916" s="1180"/>
      <c r="P916" s="1180"/>
      <c r="Q916" s="1180"/>
      <c r="R916" s="1180"/>
    </row>
    <row r="917" spans="1:18">
      <c r="A917" s="1180"/>
      <c r="B917" s="1180"/>
      <c r="C917" s="1180"/>
      <c r="D917" s="1180"/>
      <c r="E917" s="1180"/>
      <c r="F917" s="1180"/>
      <c r="G917" s="1180"/>
      <c r="H917" s="1180"/>
      <c r="I917" s="1180"/>
      <c r="J917" s="1180"/>
      <c r="K917" s="1180"/>
      <c r="L917" s="1180"/>
      <c r="M917" s="1180"/>
      <c r="N917" s="1180"/>
      <c r="O917" s="1180"/>
      <c r="P917" s="1180"/>
      <c r="Q917" s="1180"/>
      <c r="R917" s="1180"/>
    </row>
    <row r="918" spans="1:18">
      <c r="A918" s="1180"/>
      <c r="B918" s="1180"/>
      <c r="C918" s="1180"/>
      <c r="D918" s="1180"/>
      <c r="E918" s="1180"/>
      <c r="F918" s="1180"/>
      <c r="G918" s="1180"/>
      <c r="H918" s="1180"/>
      <c r="I918" s="1180"/>
      <c r="J918" s="1180"/>
      <c r="K918" s="1180"/>
      <c r="L918" s="1180"/>
      <c r="M918" s="1180"/>
      <c r="N918" s="1180"/>
      <c r="O918" s="1180"/>
      <c r="P918" s="1180"/>
      <c r="Q918" s="1180"/>
      <c r="R918" s="1180"/>
    </row>
    <row r="919" spans="1:18">
      <c r="A919" s="1180"/>
      <c r="B919" s="1180"/>
      <c r="C919" s="1180"/>
      <c r="D919" s="1180"/>
      <c r="E919" s="1180"/>
      <c r="F919" s="1180"/>
      <c r="G919" s="1180"/>
      <c r="H919" s="1180"/>
      <c r="I919" s="1180"/>
      <c r="J919" s="1180"/>
      <c r="K919" s="1180"/>
      <c r="L919" s="1180"/>
      <c r="M919" s="1180"/>
      <c r="N919" s="1180"/>
      <c r="O919" s="1180"/>
      <c r="P919" s="1180"/>
      <c r="Q919" s="1180"/>
      <c r="R919" s="1180"/>
    </row>
    <row r="920" spans="1:18">
      <c r="A920" s="1180"/>
      <c r="B920" s="1180"/>
      <c r="C920" s="1180"/>
      <c r="D920" s="1180"/>
      <c r="E920" s="1180"/>
      <c r="F920" s="1180"/>
      <c r="G920" s="1180"/>
      <c r="H920" s="1180"/>
      <c r="I920" s="1180"/>
      <c r="J920" s="1180"/>
      <c r="K920" s="1180"/>
      <c r="L920" s="1180"/>
      <c r="M920" s="1180"/>
      <c r="N920" s="1180"/>
      <c r="O920" s="1180"/>
      <c r="P920" s="1180"/>
      <c r="Q920" s="1180"/>
      <c r="R920" s="1180"/>
    </row>
    <row r="921" spans="1:18">
      <c r="A921" s="1180"/>
      <c r="B921" s="1180"/>
      <c r="C921" s="1180"/>
      <c r="D921" s="1180"/>
      <c r="E921" s="1180"/>
      <c r="F921" s="1180"/>
      <c r="G921" s="1180"/>
      <c r="H921" s="1180"/>
      <c r="I921" s="1180"/>
      <c r="J921" s="1180"/>
      <c r="K921" s="1180"/>
      <c r="L921" s="1180"/>
      <c r="M921" s="1180"/>
      <c r="N921" s="1180"/>
      <c r="O921" s="1180"/>
      <c r="P921" s="1180"/>
      <c r="Q921" s="1180"/>
      <c r="R921" s="1180"/>
    </row>
    <row r="922" spans="1:18">
      <c r="A922" s="1180"/>
      <c r="B922" s="1180"/>
      <c r="C922" s="1180"/>
      <c r="D922" s="1180"/>
      <c r="E922" s="1180"/>
      <c r="F922" s="1180"/>
      <c r="G922" s="1180"/>
      <c r="H922" s="1180"/>
      <c r="I922" s="1180"/>
      <c r="J922" s="1180"/>
      <c r="K922" s="1180"/>
      <c r="L922" s="1180"/>
      <c r="M922" s="1180"/>
      <c r="N922" s="1180"/>
      <c r="O922" s="1180"/>
      <c r="P922" s="1180"/>
      <c r="Q922" s="1180"/>
      <c r="R922" s="1180"/>
    </row>
    <row r="923" spans="1:18">
      <c r="A923" s="1180"/>
      <c r="B923" s="1180"/>
      <c r="C923" s="1180"/>
      <c r="D923" s="1180"/>
      <c r="E923" s="1180"/>
      <c r="F923" s="1180"/>
      <c r="G923" s="1180"/>
      <c r="H923" s="1180"/>
      <c r="I923" s="1180"/>
      <c r="J923" s="1180"/>
      <c r="K923" s="1180"/>
      <c r="L923" s="1180"/>
      <c r="M923" s="1180"/>
      <c r="N923" s="1180"/>
      <c r="O923" s="1180"/>
      <c r="P923" s="1180"/>
      <c r="Q923" s="1180"/>
      <c r="R923" s="1180"/>
    </row>
    <row r="924" spans="1:18">
      <c r="A924" s="1180"/>
      <c r="B924" s="1180"/>
      <c r="C924" s="1180"/>
      <c r="D924" s="1180"/>
      <c r="E924" s="1180"/>
      <c r="F924" s="1180"/>
      <c r="G924" s="1180"/>
      <c r="H924" s="1180"/>
      <c r="I924" s="1180"/>
      <c r="J924" s="1180"/>
      <c r="K924" s="1180"/>
      <c r="L924" s="1180"/>
      <c r="M924" s="1180"/>
      <c r="N924" s="1180"/>
      <c r="O924" s="1180"/>
      <c r="P924" s="1180"/>
      <c r="Q924" s="1180"/>
      <c r="R924" s="1180"/>
    </row>
    <row r="925" spans="1:18">
      <c r="A925" s="1180"/>
      <c r="B925" s="1180"/>
      <c r="C925" s="1180"/>
      <c r="D925" s="1180"/>
      <c r="E925" s="1180"/>
      <c r="F925" s="1180"/>
      <c r="G925" s="1180"/>
      <c r="H925" s="1180"/>
      <c r="I925" s="1180"/>
      <c r="J925" s="1180"/>
      <c r="K925" s="1180"/>
      <c r="L925" s="1180"/>
      <c r="M925" s="1180"/>
      <c r="N925" s="1180"/>
      <c r="O925" s="1180"/>
      <c r="P925" s="1180"/>
      <c r="Q925" s="1180"/>
      <c r="R925" s="1180"/>
    </row>
    <row r="926" spans="1:18">
      <c r="A926" s="1180"/>
      <c r="B926" s="1180"/>
      <c r="C926" s="1180"/>
      <c r="D926" s="1180"/>
      <c r="E926" s="1180"/>
      <c r="F926" s="1180"/>
      <c r="G926" s="1180"/>
      <c r="H926" s="1180"/>
      <c r="I926" s="1180"/>
      <c r="J926" s="1180"/>
      <c r="K926" s="1180"/>
      <c r="L926" s="1180"/>
      <c r="M926" s="1180"/>
      <c r="N926" s="1180"/>
      <c r="O926" s="1180"/>
      <c r="P926" s="1180"/>
      <c r="Q926" s="1180"/>
      <c r="R926" s="1180"/>
    </row>
    <row r="927" spans="1:18">
      <c r="A927" s="1180"/>
      <c r="B927" s="1180"/>
      <c r="C927" s="1180"/>
      <c r="D927" s="1180"/>
      <c r="E927" s="1180"/>
      <c r="F927" s="1180"/>
      <c r="G927" s="1180"/>
      <c r="H927" s="1180"/>
      <c r="I927" s="1180"/>
      <c r="J927" s="1180"/>
      <c r="K927" s="1180"/>
      <c r="L927" s="1180"/>
      <c r="M927" s="1180"/>
      <c r="N927" s="1180"/>
      <c r="O927" s="1180"/>
      <c r="P927" s="1180"/>
      <c r="Q927" s="1180"/>
      <c r="R927" s="1180"/>
    </row>
    <row r="928" spans="1:18">
      <c r="A928" s="1180"/>
      <c r="B928" s="1180"/>
      <c r="C928" s="1180"/>
      <c r="D928" s="1180"/>
      <c r="E928" s="1180"/>
      <c r="F928" s="1180"/>
      <c r="G928" s="1180"/>
      <c r="H928" s="1180"/>
      <c r="I928" s="1180"/>
      <c r="J928" s="1180"/>
      <c r="K928" s="1180"/>
      <c r="L928" s="1180"/>
      <c r="M928" s="1180"/>
      <c r="N928" s="1180"/>
      <c r="O928" s="1180"/>
      <c r="P928" s="1180"/>
      <c r="Q928" s="1180"/>
      <c r="R928" s="1180"/>
    </row>
    <row r="929" spans="1:18">
      <c r="A929" s="1180"/>
      <c r="B929" s="1180"/>
      <c r="C929" s="1180"/>
      <c r="D929" s="1180"/>
      <c r="E929" s="1180"/>
      <c r="F929" s="1180"/>
      <c r="G929" s="1180"/>
      <c r="H929" s="1180"/>
      <c r="I929" s="1180"/>
      <c r="J929" s="1180"/>
      <c r="K929" s="1180"/>
      <c r="L929" s="1180"/>
      <c r="M929" s="1180"/>
      <c r="N929" s="1180"/>
      <c r="O929" s="1180"/>
      <c r="P929" s="1180"/>
      <c r="Q929" s="1180"/>
      <c r="R929" s="1180"/>
    </row>
    <row r="930" spans="1:18">
      <c r="A930" s="1180"/>
      <c r="B930" s="1180"/>
      <c r="C930" s="1180"/>
      <c r="D930" s="1180"/>
      <c r="E930" s="1180"/>
      <c r="F930" s="1180"/>
      <c r="G930" s="1180"/>
      <c r="H930" s="1180"/>
      <c r="I930" s="1180"/>
      <c r="J930" s="1180"/>
      <c r="K930" s="1180"/>
      <c r="L930" s="1180"/>
      <c r="M930" s="1180"/>
      <c r="N930" s="1180"/>
      <c r="O930" s="1180"/>
      <c r="P930" s="1180"/>
      <c r="Q930" s="1180"/>
      <c r="R930" s="1180"/>
    </row>
    <row r="931" spans="1:18">
      <c r="A931" s="1180"/>
      <c r="B931" s="1180"/>
      <c r="C931" s="1180"/>
      <c r="D931" s="1180"/>
      <c r="E931" s="1180"/>
      <c r="F931" s="1180"/>
      <c r="G931" s="1180"/>
      <c r="H931" s="1180"/>
      <c r="I931" s="1180"/>
      <c r="J931" s="1180"/>
      <c r="K931" s="1180"/>
      <c r="L931" s="1180"/>
      <c r="M931" s="1180"/>
      <c r="N931" s="1180"/>
      <c r="O931" s="1180"/>
      <c r="P931" s="1180"/>
      <c r="Q931" s="1180"/>
      <c r="R931" s="1180"/>
    </row>
    <row r="932" spans="1:18">
      <c r="A932" s="1180"/>
      <c r="B932" s="1180"/>
      <c r="C932" s="1180"/>
      <c r="D932" s="1180"/>
      <c r="E932" s="1180"/>
      <c r="F932" s="1180"/>
      <c r="G932" s="1180"/>
      <c r="H932" s="1180"/>
      <c r="I932" s="1180"/>
      <c r="J932" s="1180"/>
      <c r="K932" s="1180"/>
      <c r="L932" s="1180"/>
      <c r="M932" s="1180"/>
      <c r="N932" s="1180"/>
      <c r="O932" s="1180"/>
      <c r="P932" s="1180"/>
      <c r="Q932" s="1180"/>
      <c r="R932" s="1180"/>
    </row>
    <row r="933" spans="1:18">
      <c r="A933" s="1180"/>
      <c r="B933" s="1180"/>
      <c r="C933" s="1180"/>
      <c r="D933" s="1180"/>
      <c r="E933" s="1180"/>
      <c r="F933" s="1180"/>
      <c r="G933" s="1180"/>
      <c r="H933" s="1180"/>
      <c r="I933" s="1180"/>
      <c r="J933" s="1180"/>
      <c r="K933" s="1180"/>
      <c r="L933" s="1180"/>
      <c r="M933" s="1180"/>
      <c r="N933" s="1180"/>
      <c r="O933" s="1180"/>
      <c r="P933" s="1180"/>
      <c r="Q933" s="1180"/>
      <c r="R933" s="1180"/>
    </row>
    <row r="934" spans="1:18">
      <c r="A934" s="1180"/>
      <c r="B934" s="1180"/>
      <c r="C934" s="1180"/>
      <c r="D934" s="1180"/>
      <c r="E934" s="1180"/>
      <c r="F934" s="1180"/>
      <c r="G934" s="1180"/>
      <c r="H934" s="1180"/>
      <c r="I934" s="1180"/>
      <c r="J934" s="1180"/>
      <c r="K934" s="1180"/>
      <c r="L934" s="1180"/>
      <c r="M934" s="1180"/>
      <c r="N934" s="1180"/>
      <c r="O934" s="1180"/>
      <c r="P934" s="1180"/>
      <c r="Q934" s="1180"/>
      <c r="R934" s="1180"/>
    </row>
    <row r="935" spans="1:18">
      <c r="A935" s="1180"/>
      <c r="B935" s="1180"/>
      <c r="C935" s="1180"/>
      <c r="D935" s="1180"/>
      <c r="E935" s="1180"/>
      <c r="F935" s="1180"/>
      <c r="G935" s="1180"/>
      <c r="H935" s="1180"/>
      <c r="I935" s="1180"/>
      <c r="J935" s="1180"/>
      <c r="K935" s="1180"/>
      <c r="L935" s="1180"/>
      <c r="M935" s="1180"/>
      <c r="N935" s="1180"/>
      <c r="O935" s="1180"/>
      <c r="P935" s="1180"/>
      <c r="Q935" s="1180"/>
      <c r="R935" s="1180"/>
    </row>
    <row r="936" spans="1:18">
      <c r="A936" s="1180"/>
      <c r="B936" s="1180"/>
      <c r="C936" s="1180"/>
      <c r="D936" s="1180"/>
      <c r="E936" s="1180"/>
      <c r="F936" s="1180"/>
      <c r="G936" s="1180"/>
      <c r="H936" s="1180"/>
      <c r="I936" s="1180"/>
      <c r="J936" s="1180"/>
      <c r="K936" s="1180"/>
      <c r="L936" s="1180"/>
      <c r="M936" s="1180"/>
      <c r="N936" s="1180"/>
      <c r="O936" s="1180"/>
      <c r="P936" s="1180"/>
      <c r="Q936" s="1180"/>
      <c r="R936" s="1180"/>
    </row>
    <row r="937" spans="1:18">
      <c r="A937" s="1180"/>
      <c r="B937" s="1180"/>
      <c r="C937" s="1180"/>
      <c r="D937" s="1180"/>
      <c r="E937" s="1180"/>
      <c r="F937" s="1180"/>
      <c r="G937" s="1180"/>
      <c r="H937" s="1180"/>
      <c r="I937" s="1180"/>
      <c r="J937" s="1180"/>
      <c r="K937" s="1180"/>
      <c r="L937" s="1180"/>
      <c r="M937" s="1180"/>
      <c r="N937" s="1180"/>
      <c r="O937" s="1180"/>
      <c r="P937" s="1180"/>
      <c r="Q937" s="1180"/>
      <c r="R937" s="1180"/>
    </row>
    <row r="938" spans="1:18">
      <c r="A938" s="1180"/>
      <c r="B938" s="1180"/>
      <c r="C938" s="1180"/>
      <c r="D938" s="1180"/>
      <c r="E938" s="1180"/>
      <c r="F938" s="1180"/>
      <c r="G938" s="1180"/>
      <c r="H938" s="1180"/>
      <c r="I938" s="1180"/>
      <c r="J938" s="1180"/>
      <c r="K938" s="1180"/>
      <c r="L938" s="1180"/>
      <c r="M938" s="1180"/>
      <c r="N938" s="1180"/>
      <c r="O938" s="1180"/>
      <c r="P938" s="1180"/>
      <c r="Q938" s="1180"/>
      <c r="R938" s="1180"/>
    </row>
    <row r="939" spans="1:18">
      <c r="A939" s="1180"/>
      <c r="B939" s="1180"/>
      <c r="C939" s="1180"/>
      <c r="D939" s="1180"/>
      <c r="E939" s="1180"/>
      <c r="F939" s="1180"/>
      <c r="G939" s="1180"/>
      <c r="H939" s="1180"/>
      <c r="I939" s="1180"/>
      <c r="J939" s="1180"/>
      <c r="K939" s="1180"/>
      <c r="L939" s="1180"/>
      <c r="M939" s="1180"/>
      <c r="N939" s="1180"/>
      <c r="O939" s="1180"/>
      <c r="P939" s="1180"/>
      <c r="Q939" s="1180"/>
      <c r="R939" s="1180"/>
    </row>
    <row r="940" spans="1:18">
      <c r="A940" s="1180"/>
      <c r="B940" s="1180"/>
      <c r="C940" s="1180"/>
      <c r="D940" s="1180"/>
      <c r="E940" s="1180"/>
      <c r="F940" s="1180"/>
      <c r="G940" s="1180"/>
      <c r="H940" s="1180"/>
      <c r="I940" s="1180"/>
      <c r="J940" s="1180"/>
      <c r="K940" s="1180"/>
      <c r="L940" s="1180"/>
      <c r="M940" s="1180"/>
      <c r="N940" s="1180"/>
      <c r="O940" s="1180"/>
      <c r="P940" s="1180"/>
      <c r="Q940" s="1180"/>
      <c r="R940" s="1180"/>
    </row>
    <row r="941" spans="1:18">
      <c r="A941" s="1180"/>
      <c r="B941" s="1180"/>
      <c r="C941" s="1180"/>
      <c r="D941" s="1180"/>
      <c r="E941" s="1180"/>
      <c r="F941" s="1180"/>
      <c r="G941" s="1180"/>
      <c r="H941" s="1180"/>
      <c r="I941" s="1180"/>
      <c r="J941" s="1180"/>
      <c r="K941" s="1180"/>
      <c r="L941" s="1180"/>
      <c r="M941" s="1180"/>
      <c r="N941" s="1180"/>
      <c r="O941" s="1180"/>
      <c r="P941" s="1180"/>
      <c r="Q941" s="1180"/>
      <c r="R941" s="1180"/>
    </row>
    <row r="942" spans="1:18">
      <c r="A942" s="1180"/>
      <c r="B942" s="1180"/>
      <c r="C942" s="1180"/>
      <c r="D942" s="1180"/>
      <c r="E942" s="1180"/>
      <c r="F942" s="1180"/>
      <c r="G942" s="1180"/>
      <c r="H942" s="1180"/>
      <c r="I942" s="1180"/>
      <c r="J942" s="1180"/>
      <c r="K942" s="1180"/>
      <c r="L942" s="1180"/>
      <c r="M942" s="1180"/>
      <c r="N942" s="1180"/>
      <c r="O942" s="1180"/>
      <c r="P942" s="1180"/>
      <c r="Q942" s="1180"/>
      <c r="R942" s="1180"/>
    </row>
    <row r="943" spans="1:18">
      <c r="A943" s="1180"/>
      <c r="B943" s="1180"/>
      <c r="C943" s="1180"/>
      <c r="D943" s="1180"/>
      <c r="E943" s="1180"/>
      <c r="F943" s="1180"/>
      <c r="G943" s="1180"/>
      <c r="H943" s="1180"/>
      <c r="I943" s="1180"/>
      <c r="J943" s="1180"/>
      <c r="K943" s="1180"/>
      <c r="L943" s="1180"/>
      <c r="M943" s="1180"/>
      <c r="N943" s="1180"/>
      <c r="O943" s="1180"/>
      <c r="P943" s="1180"/>
      <c r="Q943" s="1180"/>
      <c r="R943" s="1180"/>
    </row>
    <row r="944" spans="1:18">
      <c r="A944" s="1180"/>
      <c r="B944" s="1180"/>
      <c r="C944" s="1180"/>
      <c r="D944" s="1180"/>
      <c r="E944" s="1180"/>
      <c r="F944" s="1180"/>
      <c r="G944" s="1180"/>
      <c r="H944" s="1180"/>
      <c r="I944" s="1180"/>
      <c r="J944" s="1180"/>
      <c r="K944" s="1180"/>
      <c r="L944" s="1180"/>
      <c r="M944" s="1180"/>
      <c r="N944" s="1180"/>
      <c r="O944" s="1180"/>
      <c r="P944" s="1180"/>
      <c r="Q944" s="1180"/>
      <c r="R944" s="1180"/>
    </row>
    <row r="945" spans="1:18">
      <c r="A945" s="1180"/>
      <c r="B945" s="1180"/>
      <c r="C945" s="1180"/>
      <c r="D945" s="1180"/>
      <c r="E945" s="1180"/>
      <c r="F945" s="1180"/>
      <c r="G945" s="1180"/>
      <c r="H945" s="1180"/>
      <c r="I945" s="1180"/>
      <c r="J945" s="1180"/>
      <c r="K945" s="1180"/>
      <c r="L945" s="1180"/>
      <c r="M945" s="1180"/>
      <c r="N945" s="1180"/>
      <c r="O945" s="1180"/>
      <c r="P945" s="1180"/>
      <c r="Q945" s="1180"/>
      <c r="R945" s="1180"/>
    </row>
    <row r="946" spans="1:18">
      <c r="A946" s="1180"/>
      <c r="B946" s="1180"/>
      <c r="C946" s="1180"/>
      <c r="D946" s="1180"/>
      <c r="E946" s="1180"/>
      <c r="F946" s="1180"/>
      <c r="G946" s="1180"/>
      <c r="H946" s="1180"/>
      <c r="I946" s="1180"/>
      <c r="J946" s="1180"/>
      <c r="K946" s="1180"/>
      <c r="L946" s="1180"/>
      <c r="M946" s="1180"/>
      <c r="N946" s="1180"/>
      <c r="O946" s="1180"/>
      <c r="P946" s="1180"/>
      <c r="Q946" s="1180"/>
      <c r="R946" s="1180"/>
    </row>
    <row r="947" spans="1:18">
      <c r="A947" s="1180"/>
      <c r="B947" s="1180"/>
      <c r="C947" s="1180"/>
      <c r="D947" s="1180"/>
      <c r="E947" s="1180"/>
      <c r="F947" s="1180"/>
      <c r="G947" s="1180"/>
      <c r="H947" s="1180"/>
      <c r="I947" s="1180"/>
      <c r="J947" s="1180"/>
      <c r="K947" s="1180"/>
      <c r="L947" s="1180"/>
      <c r="M947" s="1180"/>
      <c r="N947" s="1180"/>
      <c r="O947" s="1180"/>
      <c r="P947" s="1180"/>
      <c r="Q947" s="1180"/>
      <c r="R947" s="1180"/>
    </row>
    <row r="948" spans="1:18">
      <c r="A948" s="1180"/>
      <c r="B948" s="1180"/>
      <c r="C948" s="1180"/>
      <c r="D948" s="1180"/>
      <c r="E948" s="1180"/>
      <c r="F948" s="1180"/>
      <c r="G948" s="1180"/>
      <c r="H948" s="1180"/>
      <c r="I948" s="1180"/>
      <c r="J948" s="1180"/>
      <c r="K948" s="1180"/>
      <c r="L948" s="1180"/>
      <c r="M948" s="1180"/>
      <c r="N948" s="1180"/>
      <c r="O948" s="1180"/>
      <c r="P948" s="1180"/>
      <c r="Q948" s="1180"/>
      <c r="R948" s="1180"/>
    </row>
    <row r="949" spans="1:18">
      <c r="A949" s="1180"/>
      <c r="B949" s="1180"/>
      <c r="C949" s="1180"/>
      <c r="D949" s="1180"/>
      <c r="E949" s="1180"/>
      <c r="F949" s="1180"/>
      <c r="G949" s="1180"/>
      <c r="H949" s="1180"/>
      <c r="I949" s="1180"/>
      <c r="J949" s="1180"/>
      <c r="K949" s="1180"/>
      <c r="L949" s="1180"/>
      <c r="M949" s="1180"/>
      <c r="N949" s="1180"/>
      <c r="O949" s="1180"/>
      <c r="P949" s="1180"/>
      <c r="Q949" s="1180"/>
      <c r="R949" s="1180"/>
    </row>
    <row r="950" spans="1:18">
      <c r="A950" s="1180"/>
      <c r="B950" s="1180"/>
      <c r="C950" s="1180"/>
      <c r="D950" s="1180"/>
      <c r="E950" s="1180"/>
      <c r="F950" s="1180"/>
      <c r="G950" s="1180"/>
      <c r="H950" s="1180"/>
      <c r="I950" s="1180"/>
      <c r="J950" s="1180"/>
      <c r="K950" s="1180"/>
      <c r="L950" s="1180"/>
      <c r="M950" s="1180"/>
      <c r="N950" s="1180"/>
      <c r="O950" s="1180"/>
      <c r="P950" s="1180"/>
      <c r="Q950" s="1180"/>
      <c r="R950" s="1180"/>
    </row>
    <row r="951" spans="1:18">
      <c r="A951" s="1180"/>
      <c r="B951" s="1180"/>
      <c r="C951" s="1180"/>
      <c r="D951" s="1180"/>
      <c r="E951" s="1180"/>
      <c r="F951" s="1180"/>
      <c r="G951" s="1180"/>
      <c r="H951" s="1180"/>
      <c r="I951" s="1180"/>
      <c r="J951" s="1180"/>
      <c r="K951" s="1180"/>
      <c r="L951" s="1180"/>
      <c r="M951" s="1180"/>
      <c r="N951" s="1180"/>
      <c r="O951" s="1180"/>
      <c r="P951" s="1180"/>
      <c r="Q951" s="1180"/>
      <c r="R951" s="1180"/>
    </row>
    <row r="952" spans="1:18">
      <c r="A952" s="1180"/>
      <c r="B952" s="1180"/>
      <c r="C952" s="1180"/>
      <c r="D952" s="1180"/>
      <c r="E952" s="1180"/>
      <c r="F952" s="1180"/>
      <c r="G952" s="1180"/>
      <c r="H952" s="1180"/>
      <c r="I952" s="1180"/>
      <c r="J952" s="1180"/>
      <c r="K952" s="1180"/>
      <c r="L952" s="1180"/>
      <c r="M952" s="1180"/>
      <c r="N952" s="1180"/>
      <c r="O952" s="1180"/>
      <c r="P952" s="1180"/>
      <c r="Q952" s="1180"/>
      <c r="R952" s="1180"/>
    </row>
    <row r="953" spans="1:18">
      <c r="A953" s="1180"/>
      <c r="B953" s="1180"/>
      <c r="C953" s="1180"/>
      <c r="D953" s="1180"/>
      <c r="E953" s="1180"/>
      <c r="F953" s="1180"/>
      <c r="G953" s="1180"/>
      <c r="H953" s="1180"/>
      <c r="I953" s="1180"/>
      <c r="J953" s="1180"/>
      <c r="K953" s="1180"/>
      <c r="L953" s="1180"/>
      <c r="M953" s="1180"/>
      <c r="N953" s="1180"/>
      <c r="O953" s="1180"/>
      <c r="P953" s="1180"/>
      <c r="Q953" s="1180"/>
      <c r="R953" s="1180"/>
    </row>
    <row r="954" spans="1:18">
      <c r="A954" s="1180"/>
      <c r="B954" s="1180"/>
      <c r="C954" s="1180"/>
      <c r="D954" s="1180"/>
      <c r="E954" s="1180"/>
      <c r="F954" s="1180"/>
      <c r="G954" s="1180"/>
      <c r="H954" s="1180"/>
      <c r="I954" s="1180"/>
      <c r="J954" s="1180"/>
      <c r="K954" s="1180"/>
      <c r="L954" s="1180"/>
      <c r="M954" s="1180"/>
      <c r="N954" s="1180"/>
      <c r="O954" s="1180"/>
      <c r="P954" s="1180"/>
      <c r="Q954" s="1180"/>
      <c r="R954" s="1180"/>
    </row>
    <row r="955" spans="1:18">
      <c r="A955" s="1180"/>
      <c r="B955" s="1180"/>
      <c r="C955" s="1180"/>
      <c r="D955" s="1180"/>
      <c r="E955" s="1180"/>
      <c r="F955" s="1180"/>
      <c r="G955" s="1180"/>
      <c r="H955" s="1180"/>
      <c r="I955" s="1180"/>
      <c r="J955" s="1180"/>
      <c r="K955" s="1180"/>
      <c r="L955" s="1180"/>
      <c r="M955" s="1180"/>
      <c r="N955" s="1180"/>
      <c r="O955" s="1180"/>
      <c r="P955" s="1180"/>
      <c r="Q955" s="1180"/>
      <c r="R955" s="1180"/>
    </row>
    <row r="956" spans="1:18">
      <c r="A956" s="1180"/>
      <c r="B956" s="1180"/>
      <c r="C956" s="1180"/>
      <c r="D956" s="1180"/>
      <c r="E956" s="1180"/>
      <c r="F956" s="1180"/>
      <c r="G956" s="1180"/>
      <c r="H956" s="1180"/>
      <c r="I956" s="1180"/>
      <c r="J956" s="1180"/>
      <c r="K956" s="1180"/>
      <c r="L956" s="1180"/>
      <c r="M956" s="1180"/>
      <c r="N956" s="1180"/>
      <c r="O956" s="1180"/>
      <c r="P956" s="1180"/>
      <c r="Q956" s="1180"/>
      <c r="R956" s="1180"/>
    </row>
    <row r="957" spans="1:18">
      <c r="A957" s="1180"/>
      <c r="B957" s="1180"/>
      <c r="C957" s="1180"/>
      <c r="D957" s="1180"/>
      <c r="E957" s="1180"/>
      <c r="F957" s="1180"/>
      <c r="G957" s="1180"/>
      <c r="H957" s="1180"/>
      <c r="I957" s="1180"/>
      <c r="J957" s="1180"/>
      <c r="K957" s="1180"/>
      <c r="L957" s="1180"/>
      <c r="M957" s="1180"/>
      <c r="N957" s="1180"/>
      <c r="O957" s="1180"/>
      <c r="P957" s="1180"/>
      <c r="Q957" s="1180"/>
      <c r="R957" s="1180"/>
    </row>
    <row r="958" spans="1:18">
      <c r="A958" s="1180"/>
      <c r="B958" s="1180"/>
      <c r="C958" s="1180"/>
      <c r="D958" s="1180"/>
      <c r="E958" s="1180"/>
      <c r="F958" s="1180"/>
      <c r="G958" s="1180"/>
      <c r="H958" s="1180"/>
      <c r="I958" s="1180"/>
      <c r="J958" s="1180"/>
      <c r="K958" s="1180"/>
      <c r="L958" s="1180"/>
      <c r="M958" s="1180"/>
      <c r="N958" s="1180"/>
      <c r="O958" s="1180"/>
      <c r="P958" s="1180"/>
      <c r="Q958" s="1180"/>
      <c r="R958" s="1180"/>
    </row>
    <row r="959" spans="1:18">
      <c r="A959" s="1180"/>
      <c r="B959" s="1180"/>
      <c r="C959" s="1180"/>
      <c r="D959" s="1180"/>
      <c r="E959" s="1180"/>
      <c r="F959" s="1180"/>
      <c r="G959" s="1180"/>
      <c r="H959" s="1180"/>
      <c r="I959" s="1180"/>
      <c r="J959" s="1180"/>
      <c r="K959" s="1180"/>
      <c r="L959" s="1180"/>
      <c r="M959" s="1180"/>
      <c r="N959" s="1180"/>
      <c r="O959" s="1180"/>
      <c r="P959" s="1180"/>
      <c r="Q959" s="1180"/>
      <c r="R959" s="1180"/>
    </row>
    <row r="960" spans="1:18">
      <c r="A960" s="1180"/>
      <c r="B960" s="1180"/>
      <c r="C960" s="1180"/>
      <c r="D960" s="1180"/>
      <c r="E960" s="1180"/>
      <c r="F960" s="1180"/>
      <c r="G960" s="1180"/>
      <c r="H960" s="1180"/>
      <c r="I960" s="1180"/>
      <c r="J960" s="1180"/>
      <c r="K960" s="1180"/>
      <c r="L960" s="1180"/>
      <c r="M960" s="1180"/>
      <c r="N960" s="1180"/>
      <c r="O960" s="1180"/>
      <c r="P960" s="1180"/>
      <c r="Q960" s="1180"/>
      <c r="R960" s="1180"/>
    </row>
    <row r="961" spans="1:18">
      <c r="A961" s="1180"/>
      <c r="B961" s="1180"/>
      <c r="C961" s="1180"/>
      <c r="D961" s="1180"/>
      <c r="E961" s="1180"/>
      <c r="F961" s="1180"/>
      <c r="G961" s="1180"/>
      <c r="H961" s="1180"/>
      <c r="I961" s="1180"/>
      <c r="J961" s="1180"/>
      <c r="K961" s="1180"/>
      <c r="L961" s="1180"/>
      <c r="M961" s="1180"/>
      <c r="N961" s="1180"/>
      <c r="O961" s="1180"/>
      <c r="P961" s="1180"/>
      <c r="Q961" s="1180"/>
      <c r="R961" s="1180"/>
    </row>
    <row r="962" spans="1:18">
      <c r="A962" s="1180"/>
      <c r="B962" s="1180"/>
      <c r="C962" s="1180"/>
      <c r="D962" s="1180"/>
      <c r="E962" s="1180"/>
      <c r="F962" s="1180"/>
      <c r="G962" s="1180"/>
      <c r="H962" s="1180"/>
      <c r="I962" s="1180"/>
      <c r="J962" s="1180"/>
      <c r="K962" s="1180"/>
      <c r="L962" s="1180"/>
      <c r="M962" s="1180"/>
      <c r="N962" s="1180"/>
      <c r="O962" s="1180"/>
      <c r="P962" s="1180"/>
      <c r="Q962" s="1180"/>
      <c r="R962" s="1180"/>
    </row>
    <row r="963" spans="1:18">
      <c r="A963" s="1180"/>
      <c r="B963" s="1180"/>
      <c r="C963" s="1180"/>
      <c r="D963" s="1180"/>
      <c r="E963" s="1180"/>
      <c r="F963" s="1180"/>
      <c r="G963" s="1180"/>
      <c r="H963" s="1180"/>
      <c r="I963" s="1180"/>
      <c r="J963" s="1180"/>
      <c r="K963" s="1180"/>
      <c r="L963" s="1180"/>
      <c r="M963" s="1180"/>
      <c r="N963" s="1180"/>
      <c r="O963" s="1180"/>
      <c r="P963" s="1180"/>
      <c r="Q963" s="1180"/>
      <c r="R963" s="1180"/>
    </row>
    <row r="964" spans="1:18">
      <c r="A964" s="1180"/>
      <c r="B964" s="1180"/>
      <c r="C964" s="1180"/>
      <c r="D964" s="1180"/>
      <c r="E964" s="1180"/>
      <c r="F964" s="1180"/>
      <c r="G964" s="1180"/>
      <c r="H964" s="1180"/>
      <c r="I964" s="1180"/>
      <c r="J964" s="1180"/>
      <c r="K964" s="1180"/>
      <c r="L964" s="1180"/>
      <c r="M964" s="1180"/>
      <c r="N964" s="1180"/>
      <c r="O964" s="1180"/>
      <c r="P964" s="1180"/>
      <c r="Q964" s="1180"/>
      <c r="R964" s="1180"/>
    </row>
    <row r="965" spans="1:18">
      <c r="A965" s="1180"/>
      <c r="B965" s="1180"/>
      <c r="C965" s="1180"/>
      <c r="D965" s="1180"/>
      <c r="E965" s="1180"/>
      <c r="F965" s="1180"/>
      <c r="G965" s="1180"/>
      <c r="H965" s="1180"/>
      <c r="I965" s="1180"/>
      <c r="J965" s="1180"/>
      <c r="K965" s="1180"/>
      <c r="L965" s="1180"/>
      <c r="M965" s="1180"/>
      <c r="N965" s="1180"/>
      <c r="O965" s="1180"/>
      <c r="P965" s="1180"/>
      <c r="Q965" s="1180"/>
      <c r="R965" s="1180"/>
    </row>
    <row r="966" spans="1:18">
      <c r="A966" s="1180"/>
      <c r="B966" s="1180"/>
      <c r="C966" s="1180"/>
      <c r="D966" s="1180"/>
      <c r="E966" s="1180"/>
      <c r="F966" s="1180"/>
      <c r="G966" s="1180"/>
      <c r="H966" s="1180"/>
      <c r="I966" s="1180"/>
      <c r="J966" s="1180"/>
      <c r="K966" s="1180"/>
      <c r="L966" s="1180"/>
      <c r="M966" s="1180"/>
      <c r="N966" s="1180"/>
      <c r="O966" s="1180"/>
      <c r="P966" s="1180"/>
      <c r="Q966" s="1180"/>
      <c r="R966" s="1180"/>
    </row>
    <row r="967" spans="1:18">
      <c r="A967" s="1180"/>
      <c r="B967" s="1180"/>
      <c r="C967" s="1180"/>
      <c r="D967" s="1180"/>
      <c r="E967" s="1180"/>
      <c r="F967" s="1180"/>
      <c r="G967" s="1180"/>
      <c r="H967" s="1180"/>
      <c r="I967" s="1180"/>
      <c r="J967" s="1180"/>
      <c r="K967" s="1180"/>
      <c r="L967" s="1180"/>
      <c r="M967" s="1180"/>
      <c r="N967" s="1180"/>
      <c r="O967" s="1180"/>
      <c r="P967" s="1180"/>
      <c r="Q967" s="1180"/>
      <c r="R967" s="1180"/>
    </row>
    <row r="968" spans="1:18">
      <c r="A968" s="1180"/>
      <c r="B968" s="1180"/>
      <c r="C968" s="1180"/>
      <c r="D968" s="1180"/>
      <c r="E968" s="1180"/>
      <c r="F968" s="1180"/>
      <c r="G968" s="1180"/>
      <c r="H968" s="1180"/>
      <c r="I968" s="1180"/>
      <c r="J968" s="1180"/>
      <c r="K968" s="1180"/>
      <c r="L968" s="1180"/>
      <c r="M968" s="1180"/>
      <c r="N968" s="1180"/>
      <c r="O968" s="1180"/>
      <c r="P968" s="1180"/>
      <c r="Q968" s="1180"/>
      <c r="R968" s="1180"/>
    </row>
    <row r="969" spans="1:18">
      <c r="A969" s="1180"/>
      <c r="B969" s="1180"/>
      <c r="C969" s="1180"/>
      <c r="D969" s="1180"/>
      <c r="E969" s="1180"/>
      <c r="F969" s="1180"/>
      <c r="G969" s="1180"/>
      <c r="H969" s="1180"/>
      <c r="I969" s="1180"/>
      <c r="J969" s="1180"/>
      <c r="K969" s="1180"/>
      <c r="L969" s="1180"/>
      <c r="M969" s="1180"/>
      <c r="N969" s="1180"/>
      <c r="O969" s="1180"/>
      <c r="P969" s="1180"/>
      <c r="Q969" s="1180"/>
      <c r="R969" s="1180"/>
    </row>
    <row r="970" spans="1:18">
      <c r="A970" s="1180"/>
      <c r="B970" s="1180"/>
      <c r="C970" s="1180"/>
      <c r="D970" s="1180"/>
      <c r="E970" s="1180"/>
      <c r="F970" s="1180"/>
      <c r="G970" s="1180"/>
      <c r="H970" s="1180"/>
      <c r="I970" s="1180"/>
      <c r="J970" s="1180"/>
      <c r="K970" s="1180"/>
      <c r="L970" s="1180"/>
      <c r="M970" s="1180"/>
      <c r="N970" s="1180"/>
      <c r="O970" s="1180"/>
      <c r="P970" s="1180"/>
      <c r="Q970" s="1180"/>
      <c r="R970" s="1180"/>
    </row>
    <row r="971" spans="1:18">
      <c r="A971" s="1180"/>
      <c r="B971" s="1180"/>
      <c r="C971" s="1180"/>
      <c r="D971" s="1180"/>
      <c r="E971" s="1180"/>
      <c r="F971" s="1180"/>
      <c r="G971" s="1180"/>
      <c r="H971" s="1180"/>
      <c r="I971" s="1180"/>
      <c r="J971" s="1180"/>
      <c r="K971" s="1180"/>
      <c r="L971" s="1180"/>
      <c r="M971" s="1180"/>
      <c r="N971" s="1180"/>
      <c r="O971" s="1180"/>
      <c r="P971" s="1180"/>
      <c r="Q971" s="1180"/>
      <c r="R971" s="1180"/>
    </row>
    <row r="972" spans="1:18">
      <c r="A972" s="1180"/>
      <c r="B972" s="1180"/>
      <c r="C972" s="1180"/>
      <c r="D972" s="1180"/>
      <c r="E972" s="1180"/>
      <c r="F972" s="1180"/>
      <c r="G972" s="1180"/>
      <c r="H972" s="1180"/>
      <c r="I972" s="1180"/>
      <c r="J972" s="1180"/>
      <c r="K972" s="1180"/>
      <c r="L972" s="1180"/>
      <c r="M972" s="1180"/>
      <c r="N972" s="1180"/>
      <c r="O972" s="1180"/>
      <c r="P972" s="1180"/>
      <c r="Q972" s="1180"/>
      <c r="R972" s="1180"/>
    </row>
    <row r="973" spans="1:18">
      <c r="A973" s="1180"/>
      <c r="B973" s="1180"/>
      <c r="C973" s="1180"/>
      <c r="D973" s="1180"/>
      <c r="E973" s="1180"/>
      <c r="F973" s="1180"/>
      <c r="G973" s="1180"/>
      <c r="H973" s="1180"/>
      <c r="I973" s="1180"/>
      <c r="J973" s="1180"/>
      <c r="K973" s="1180"/>
      <c r="L973" s="1180"/>
      <c r="M973" s="1180"/>
      <c r="N973" s="1180"/>
      <c r="O973" s="1180"/>
      <c r="P973" s="1180"/>
      <c r="Q973" s="1180"/>
      <c r="R973" s="1180"/>
    </row>
    <row r="974" spans="1:18">
      <c r="A974" s="1180"/>
      <c r="B974" s="1180"/>
      <c r="C974" s="1180"/>
      <c r="D974" s="1180"/>
      <c r="E974" s="1180"/>
      <c r="F974" s="1180"/>
      <c r="G974" s="1180"/>
      <c r="H974" s="1180"/>
      <c r="I974" s="1180"/>
      <c r="J974" s="1180"/>
      <c r="K974" s="1180"/>
      <c r="L974" s="1180"/>
      <c r="M974" s="1180"/>
      <c r="N974" s="1180"/>
      <c r="O974" s="1180"/>
      <c r="P974" s="1180"/>
      <c r="Q974" s="1180"/>
      <c r="R974" s="1180"/>
    </row>
    <row r="975" spans="1:18">
      <c r="A975" s="1180"/>
      <c r="B975" s="1180"/>
      <c r="C975" s="1180"/>
      <c r="D975" s="1180"/>
      <c r="E975" s="1180"/>
      <c r="F975" s="1180"/>
      <c r="G975" s="1180"/>
      <c r="H975" s="1180"/>
      <c r="I975" s="1180"/>
      <c r="J975" s="1180"/>
      <c r="K975" s="1180"/>
      <c r="L975" s="1180"/>
      <c r="M975" s="1180"/>
      <c r="N975" s="1180"/>
      <c r="O975" s="1180"/>
      <c r="P975" s="1180"/>
      <c r="Q975" s="1180"/>
      <c r="R975" s="1180"/>
    </row>
    <row r="976" spans="1:18">
      <c r="A976" s="1180"/>
      <c r="B976" s="1180"/>
      <c r="C976" s="1180"/>
      <c r="D976" s="1180"/>
      <c r="E976" s="1180"/>
      <c r="F976" s="1180"/>
      <c r="G976" s="1180"/>
      <c r="H976" s="1180"/>
      <c r="I976" s="1180"/>
      <c r="J976" s="1180"/>
      <c r="K976" s="1180"/>
      <c r="L976" s="1180"/>
      <c r="M976" s="1180"/>
      <c r="N976" s="1180"/>
      <c r="O976" s="1180"/>
      <c r="P976" s="1180"/>
      <c r="Q976" s="1180"/>
      <c r="R976" s="1180"/>
    </row>
    <row r="977" spans="1:18">
      <c r="A977" s="1180"/>
      <c r="B977" s="1180"/>
      <c r="C977" s="1180"/>
      <c r="D977" s="1180"/>
      <c r="E977" s="1180"/>
      <c r="F977" s="1180"/>
      <c r="G977" s="1180"/>
      <c r="H977" s="1180"/>
      <c r="I977" s="1180"/>
      <c r="J977" s="1180"/>
      <c r="K977" s="1180"/>
      <c r="L977" s="1180"/>
      <c r="M977" s="1180"/>
      <c r="N977" s="1180"/>
      <c r="O977" s="1180"/>
      <c r="P977" s="1180"/>
      <c r="Q977" s="1180"/>
      <c r="R977" s="1180"/>
    </row>
    <row r="978" spans="1:18">
      <c r="A978" s="1180"/>
      <c r="B978" s="1180"/>
      <c r="C978" s="1180"/>
      <c r="D978" s="1180"/>
      <c r="E978" s="1180"/>
      <c r="F978" s="1180"/>
      <c r="G978" s="1180"/>
      <c r="H978" s="1180"/>
      <c r="I978" s="1180"/>
      <c r="J978" s="1180"/>
      <c r="K978" s="1180"/>
      <c r="L978" s="1180"/>
      <c r="M978" s="1180"/>
      <c r="N978" s="1180"/>
      <c r="O978" s="1180"/>
      <c r="P978" s="1180"/>
      <c r="Q978" s="1180"/>
      <c r="R978" s="1180"/>
    </row>
    <row r="979" spans="1:18">
      <c r="A979" s="1180"/>
      <c r="B979" s="1180"/>
      <c r="C979" s="1180"/>
      <c r="D979" s="1180"/>
      <c r="E979" s="1180"/>
      <c r="F979" s="1180"/>
      <c r="G979" s="1180"/>
      <c r="H979" s="1180"/>
      <c r="I979" s="1180"/>
      <c r="J979" s="1180"/>
      <c r="K979" s="1180"/>
      <c r="L979" s="1180"/>
      <c r="M979" s="1180"/>
      <c r="N979" s="1180"/>
      <c r="O979" s="1180"/>
      <c r="P979" s="1180"/>
      <c r="Q979" s="1180"/>
      <c r="R979" s="1180"/>
    </row>
    <row r="980" spans="1:18">
      <c r="A980" s="1180"/>
      <c r="B980" s="1180"/>
      <c r="C980" s="1180"/>
      <c r="D980" s="1180"/>
      <c r="E980" s="1180"/>
      <c r="F980" s="1180"/>
      <c r="G980" s="1180"/>
      <c r="H980" s="1180"/>
      <c r="I980" s="1180"/>
      <c r="J980" s="1180"/>
      <c r="K980" s="1180"/>
      <c r="L980" s="1180"/>
      <c r="M980" s="1180"/>
      <c r="N980" s="1180"/>
      <c r="O980" s="1180"/>
      <c r="P980" s="1180"/>
      <c r="Q980" s="1180"/>
      <c r="R980" s="1180"/>
    </row>
    <row r="981" spans="1:18">
      <c r="A981" s="1180"/>
      <c r="B981" s="1180"/>
      <c r="C981" s="1180"/>
      <c r="D981" s="1180"/>
      <c r="E981" s="1180"/>
      <c r="F981" s="1180"/>
      <c r="G981" s="1180"/>
      <c r="H981" s="1180"/>
      <c r="I981" s="1180"/>
      <c r="J981" s="1180"/>
      <c r="K981" s="1180"/>
      <c r="L981" s="1180"/>
      <c r="M981" s="1180"/>
      <c r="N981" s="1180"/>
      <c r="O981" s="1180"/>
      <c r="P981" s="1180"/>
      <c r="Q981" s="1180"/>
      <c r="R981" s="1180"/>
    </row>
    <row r="982" spans="1:18">
      <c r="A982" s="1180"/>
      <c r="B982" s="1180"/>
      <c r="C982" s="1180"/>
      <c r="D982" s="1180"/>
      <c r="E982" s="1180"/>
      <c r="F982" s="1180"/>
      <c r="G982" s="1180"/>
      <c r="H982" s="1180"/>
      <c r="I982" s="1180"/>
      <c r="J982" s="1180"/>
      <c r="K982" s="1180"/>
      <c r="L982" s="1180"/>
      <c r="M982" s="1180"/>
      <c r="N982" s="1180"/>
      <c r="O982" s="1180"/>
      <c r="P982" s="1180"/>
      <c r="Q982" s="1180"/>
      <c r="R982" s="1180"/>
    </row>
    <row r="983" spans="1:18">
      <c r="A983" s="1180"/>
      <c r="B983" s="1180"/>
      <c r="C983" s="1180"/>
      <c r="D983" s="1180"/>
      <c r="E983" s="1180"/>
      <c r="F983" s="1180"/>
      <c r="G983" s="1180"/>
      <c r="H983" s="1180"/>
      <c r="I983" s="1180"/>
      <c r="J983" s="1180"/>
      <c r="K983" s="1180"/>
      <c r="L983" s="1180"/>
      <c r="M983" s="1180"/>
      <c r="N983" s="1180"/>
      <c r="O983" s="1180"/>
      <c r="P983" s="1180"/>
      <c r="Q983" s="1180"/>
      <c r="R983" s="1180"/>
    </row>
    <row r="984" spans="1:18">
      <c r="A984" s="1180"/>
      <c r="B984" s="1180"/>
      <c r="C984" s="1180"/>
      <c r="D984" s="1180"/>
      <c r="E984" s="1180"/>
      <c r="F984" s="1180"/>
      <c r="G984" s="1180"/>
      <c r="H984" s="1180"/>
      <c r="I984" s="1180"/>
      <c r="J984" s="1180"/>
      <c r="K984" s="1180"/>
      <c r="L984" s="1180"/>
      <c r="M984" s="1180"/>
      <c r="N984" s="1180"/>
      <c r="O984" s="1180"/>
      <c r="P984" s="1180"/>
      <c r="Q984" s="1180"/>
      <c r="R984" s="1180"/>
    </row>
    <row r="985" spans="1:18">
      <c r="A985" s="1180"/>
      <c r="B985" s="1180"/>
      <c r="C985" s="1180"/>
      <c r="D985" s="1180"/>
      <c r="E985" s="1180"/>
      <c r="F985" s="1180"/>
      <c r="G985" s="1180"/>
      <c r="H985" s="1180"/>
      <c r="I985" s="1180"/>
      <c r="J985" s="1180"/>
      <c r="K985" s="1180"/>
      <c r="L985" s="1180"/>
      <c r="M985" s="1180"/>
      <c r="N985" s="1180"/>
      <c r="O985" s="1180"/>
      <c r="P985" s="1180"/>
      <c r="Q985" s="1180"/>
      <c r="R985" s="1180"/>
    </row>
    <row r="986" spans="1:18">
      <c r="A986" s="1180"/>
      <c r="B986" s="1180"/>
      <c r="C986" s="1180"/>
      <c r="D986" s="1180"/>
      <c r="E986" s="1180"/>
      <c r="F986" s="1180"/>
      <c r="G986" s="1180"/>
      <c r="H986" s="1180"/>
      <c r="I986" s="1180"/>
      <c r="J986" s="1180"/>
      <c r="K986" s="1180"/>
      <c r="L986" s="1180"/>
      <c r="M986" s="1180"/>
      <c r="N986" s="1180"/>
      <c r="O986" s="1180"/>
      <c r="P986" s="1180"/>
      <c r="Q986" s="1180"/>
      <c r="R986" s="1180"/>
    </row>
    <row r="987" spans="1:18">
      <c r="A987" s="1180"/>
      <c r="B987" s="1180"/>
      <c r="C987" s="1180"/>
      <c r="D987" s="1180"/>
      <c r="E987" s="1180"/>
      <c r="F987" s="1180"/>
      <c r="G987" s="1180"/>
      <c r="H987" s="1180"/>
      <c r="I987" s="1180"/>
      <c r="J987" s="1180"/>
      <c r="K987" s="1180"/>
      <c r="L987" s="1180"/>
      <c r="M987" s="1180"/>
      <c r="N987" s="1180"/>
      <c r="O987" s="1180"/>
      <c r="P987" s="1180"/>
      <c r="Q987" s="1180"/>
      <c r="R987" s="1180"/>
    </row>
    <row r="988" spans="1:18">
      <c r="A988" s="1180"/>
      <c r="B988" s="1180"/>
      <c r="C988" s="1180"/>
      <c r="D988" s="1180"/>
      <c r="E988" s="1180"/>
      <c r="F988" s="1180"/>
      <c r="G988" s="1180"/>
      <c r="H988" s="1180"/>
      <c r="I988" s="1180"/>
      <c r="J988" s="1180"/>
      <c r="K988" s="1180"/>
      <c r="L988" s="1180"/>
      <c r="M988" s="1180"/>
      <c r="N988" s="1180"/>
      <c r="O988" s="1180"/>
      <c r="P988" s="1180"/>
      <c r="Q988" s="1180"/>
      <c r="R988" s="1180"/>
    </row>
    <row r="989" spans="1:18">
      <c r="A989" s="1180"/>
      <c r="B989" s="1180"/>
      <c r="C989" s="1180"/>
      <c r="D989" s="1180"/>
      <c r="E989" s="1180"/>
      <c r="F989" s="1180"/>
      <c r="G989" s="1180"/>
      <c r="H989" s="1180"/>
      <c r="I989" s="1180"/>
      <c r="J989" s="1180"/>
      <c r="K989" s="1180"/>
      <c r="L989" s="1180"/>
      <c r="M989" s="1180"/>
      <c r="N989" s="1180"/>
      <c r="O989" s="1180"/>
      <c r="P989" s="1180"/>
      <c r="Q989" s="1180"/>
      <c r="R989" s="1180"/>
    </row>
    <row r="990" spans="1:18">
      <c r="A990" s="1180"/>
      <c r="B990" s="1180"/>
      <c r="C990" s="1180"/>
      <c r="D990" s="1180"/>
      <c r="E990" s="1180"/>
      <c r="F990" s="1180"/>
      <c r="G990" s="1180"/>
      <c r="H990" s="1180"/>
      <c r="I990" s="1180"/>
      <c r="J990" s="1180"/>
      <c r="K990" s="1180"/>
      <c r="L990" s="1180"/>
      <c r="M990" s="1180"/>
      <c r="N990" s="1180"/>
      <c r="O990" s="1180"/>
      <c r="P990" s="1180"/>
      <c r="Q990" s="1180"/>
      <c r="R990" s="1180"/>
    </row>
    <row r="991" spans="1:18">
      <c r="A991" s="1180"/>
      <c r="B991" s="1180"/>
      <c r="C991" s="1180"/>
      <c r="D991" s="1180"/>
      <c r="E991" s="1180"/>
      <c r="F991" s="1180"/>
      <c r="G991" s="1180"/>
      <c r="H991" s="1180"/>
      <c r="I991" s="1180"/>
      <c r="J991" s="1180"/>
      <c r="K991" s="1180"/>
      <c r="L991" s="1180"/>
      <c r="M991" s="1180"/>
      <c r="N991" s="1180"/>
      <c r="O991" s="1180"/>
      <c r="P991" s="1180"/>
      <c r="Q991" s="1180"/>
      <c r="R991" s="1180"/>
    </row>
    <row r="992" spans="1:18">
      <c r="A992" s="1180"/>
      <c r="B992" s="1180"/>
      <c r="C992" s="1180"/>
      <c r="D992" s="1180"/>
      <c r="E992" s="1180"/>
      <c r="F992" s="1180"/>
      <c r="G992" s="1180"/>
      <c r="H992" s="1180"/>
      <c r="I992" s="1180"/>
      <c r="J992" s="1180"/>
      <c r="K992" s="1180"/>
      <c r="L992" s="1180"/>
      <c r="M992" s="1180"/>
      <c r="N992" s="1180"/>
      <c r="O992" s="1180"/>
      <c r="P992" s="1180"/>
      <c r="Q992" s="1180"/>
      <c r="R992" s="1180"/>
    </row>
    <row r="993" spans="1:18">
      <c r="A993" s="1180"/>
      <c r="B993" s="1180"/>
      <c r="C993" s="1180"/>
      <c r="D993" s="1180"/>
      <c r="E993" s="1180"/>
      <c r="F993" s="1180"/>
      <c r="G993" s="1180"/>
      <c r="H993" s="1180"/>
      <c r="I993" s="1180"/>
      <c r="J993" s="1180"/>
      <c r="K993" s="1180"/>
      <c r="L993" s="1180"/>
      <c r="M993" s="1180"/>
      <c r="N993" s="1180"/>
      <c r="O993" s="1180"/>
      <c r="P993" s="1180"/>
      <c r="Q993" s="1180"/>
      <c r="R993" s="1180"/>
    </row>
    <row r="994" spans="1:18">
      <c r="A994" s="1180"/>
      <c r="B994" s="1180"/>
      <c r="C994" s="1180"/>
      <c r="D994" s="1180"/>
      <c r="E994" s="1180"/>
      <c r="F994" s="1180"/>
      <c r="G994" s="1180"/>
      <c r="H994" s="1180"/>
      <c r="I994" s="1180"/>
      <c r="J994" s="1180"/>
      <c r="K994" s="1180"/>
      <c r="L994" s="1180"/>
      <c r="M994" s="1180"/>
      <c r="N994" s="1180"/>
      <c r="O994" s="1180"/>
      <c r="P994" s="1180"/>
      <c r="Q994" s="1180"/>
      <c r="R994" s="1180"/>
    </row>
    <row r="995" spans="1:18">
      <c r="A995" s="1180"/>
      <c r="B995" s="1180"/>
      <c r="C995" s="1180"/>
      <c r="D995" s="1180"/>
      <c r="E995" s="1180"/>
      <c r="F995" s="1180"/>
      <c r="G995" s="1180"/>
      <c r="H995" s="1180"/>
      <c r="I995" s="1180"/>
      <c r="J995" s="1180"/>
      <c r="K995" s="1180"/>
      <c r="L995" s="1180"/>
      <c r="M995" s="1180"/>
      <c r="N995" s="1180"/>
      <c r="O995" s="1180"/>
      <c r="P995" s="1180"/>
      <c r="Q995" s="1180"/>
      <c r="R995" s="1180"/>
    </row>
    <row r="996" spans="1:18">
      <c r="A996" s="1180"/>
      <c r="B996" s="1180"/>
      <c r="C996" s="1180"/>
      <c r="D996" s="1180"/>
      <c r="E996" s="1180"/>
      <c r="F996" s="1180"/>
      <c r="G996" s="1180"/>
      <c r="H996" s="1180"/>
      <c r="I996" s="1180"/>
      <c r="J996" s="1180"/>
      <c r="K996" s="1180"/>
      <c r="L996" s="1180"/>
      <c r="M996" s="1180"/>
      <c r="N996" s="1180"/>
      <c r="O996" s="1180"/>
      <c r="P996" s="1180"/>
      <c r="Q996" s="1180"/>
      <c r="R996" s="1180"/>
    </row>
    <row r="997" spans="1:18">
      <c r="A997" s="1180"/>
      <c r="B997" s="1180"/>
      <c r="C997" s="1180"/>
      <c r="D997" s="1180"/>
      <c r="E997" s="1180"/>
      <c r="F997" s="1180"/>
      <c r="G997" s="1180"/>
      <c r="H997" s="1180"/>
      <c r="I997" s="1180"/>
      <c r="J997" s="1180"/>
      <c r="K997" s="1180"/>
      <c r="L997" s="1180"/>
      <c r="M997" s="1180"/>
      <c r="N997" s="1180"/>
      <c r="O997" s="1180"/>
      <c r="P997" s="1180"/>
      <c r="Q997" s="1180"/>
      <c r="R997" s="1180"/>
    </row>
    <row r="998" spans="1:18">
      <c r="A998" s="1180"/>
      <c r="B998" s="1180"/>
      <c r="C998" s="1180"/>
      <c r="D998" s="1180"/>
      <c r="E998" s="1180"/>
      <c r="F998" s="1180"/>
      <c r="G998" s="1180"/>
      <c r="H998" s="1180"/>
      <c r="I998" s="1180"/>
      <c r="J998" s="1180"/>
      <c r="K998" s="1180"/>
      <c r="L998" s="1180"/>
      <c r="M998" s="1180"/>
      <c r="N998" s="1180"/>
      <c r="O998" s="1180"/>
      <c r="P998" s="1180"/>
      <c r="Q998" s="1180"/>
      <c r="R998" s="1180"/>
    </row>
    <row r="999" spans="1:18">
      <c r="A999" s="1180"/>
      <c r="B999" s="1180"/>
      <c r="C999" s="1180"/>
      <c r="D999" s="1180"/>
      <c r="E999" s="1180"/>
      <c r="F999" s="1180"/>
      <c r="G999" s="1180"/>
      <c r="H999" s="1180"/>
      <c r="I999" s="1180"/>
      <c r="J999" s="1180"/>
      <c r="K999" s="1180"/>
      <c r="L999" s="1180"/>
      <c r="M999" s="1180"/>
      <c r="N999" s="1180"/>
      <c r="O999" s="1180"/>
      <c r="P999" s="1180"/>
      <c r="Q999" s="1180"/>
      <c r="R999" s="1180"/>
    </row>
    <row r="1000" spans="1:18">
      <c r="A1000" s="1180"/>
      <c r="B1000" s="1180"/>
      <c r="C1000" s="1180"/>
      <c r="D1000" s="1180"/>
      <c r="E1000" s="1180"/>
      <c r="F1000" s="1180"/>
      <c r="G1000" s="1180"/>
      <c r="H1000" s="1180"/>
      <c r="I1000" s="1180"/>
      <c r="J1000" s="1180"/>
      <c r="K1000" s="1180"/>
      <c r="L1000" s="1180"/>
      <c r="M1000" s="1180"/>
      <c r="N1000" s="1180"/>
      <c r="O1000" s="1180"/>
      <c r="P1000" s="1180"/>
      <c r="Q1000" s="1180"/>
      <c r="R1000" s="1180"/>
    </row>
    <row r="1001" spans="1:18">
      <c r="A1001" s="1180"/>
      <c r="B1001" s="1180"/>
      <c r="C1001" s="1180"/>
      <c r="D1001" s="1180"/>
      <c r="E1001" s="1180"/>
      <c r="F1001" s="1180"/>
      <c r="G1001" s="1180"/>
      <c r="H1001" s="1180"/>
      <c r="I1001" s="1180"/>
      <c r="J1001" s="1180"/>
      <c r="K1001" s="1180"/>
      <c r="L1001" s="1180"/>
      <c r="M1001" s="1180"/>
      <c r="N1001" s="1180"/>
      <c r="O1001" s="1180"/>
      <c r="P1001" s="1180"/>
      <c r="Q1001" s="1180"/>
      <c r="R1001" s="1180"/>
    </row>
    <row r="1002" spans="1:18">
      <c r="A1002" s="1180"/>
      <c r="B1002" s="1180"/>
      <c r="C1002" s="1180"/>
      <c r="D1002" s="1180"/>
      <c r="E1002" s="1180"/>
      <c r="F1002" s="1180"/>
      <c r="G1002" s="1180"/>
      <c r="H1002" s="1180"/>
      <c r="I1002" s="1180"/>
      <c r="J1002" s="1180"/>
      <c r="K1002" s="1180"/>
      <c r="L1002" s="1180"/>
      <c r="M1002" s="1180"/>
      <c r="N1002" s="1180"/>
      <c r="O1002" s="1180"/>
      <c r="P1002" s="1180"/>
      <c r="Q1002" s="1180"/>
      <c r="R1002" s="1180"/>
    </row>
    <row r="1003" spans="1:18">
      <c r="A1003" s="1180"/>
      <c r="B1003" s="1180"/>
      <c r="C1003" s="1180"/>
      <c r="D1003" s="1180"/>
      <c r="E1003" s="1180"/>
      <c r="F1003" s="1180"/>
      <c r="G1003" s="1180"/>
      <c r="H1003" s="1180"/>
      <c r="I1003" s="1180"/>
      <c r="J1003" s="1180"/>
      <c r="K1003" s="1180"/>
      <c r="L1003" s="1180"/>
      <c r="M1003" s="1180"/>
      <c r="N1003" s="1180"/>
      <c r="O1003" s="1180"/>
      <c r="P1003" s="1180"/>
      <c r="Q1003" s="1180"/>
      <c r="R1003" s="1180"/>
    </row>
    <row r="1004" spans="1:18">
      <c r="A1004" s="1180"/>
      <c r="B1004" s="1180"/>
      <c r="C1004" s="1180"/>
      <c r="D1004" s="1180"/>
      <c r="E1004" s="1180"/>
      <c r="F1004" s="1180"/>
      <c r="G1004" s="1180"/>
      <c r="H1004" s="1180"/>
      <c r="I1004" s="1180"/>
      <c r="J1004" s="1180"/>
      <c r="K1004" s="1180"/>
      <c r="L1004" s="1180"/>
      <c r="M1004" s="1180"/>
      <c r="N1004" s="1180"/>
      <c r="O1004" s="1180"/>
      <c r="P1004" s="1180"/>
      <c r="Q1004" s="1180"/>
      <c r="R1004" s="1180"/>
    </row>
    <row r="1005" spans="1:18">
      <c r="A1005" s="1180"/>
      <c r="B1005" s="1180"/>
      <c r="C1005" s="1180"/>
      <c r="D1005" s="1180"/>
      <c r="E1005" s="1180"/>
      <c r="F1005" s="1180"/>
      <c r="G1005" s="1180"/>
      <c r="H1005" s="1180"/>
      <c r="I1005" s="1180"/>
      <c r="J1005" s="1180"/>
      <c r="K1005" s="1180"/>
      <c r="L1005" s="1180"/>
      <c r="M1005" s="1180"/>
      <c r="N1005" s="1180"/>
      <c r="O1005" s="1180"/>
      <c r="P1005" s="1180"/>
      <c r="Q1005" s="1180"/>
      <c r="R1005" s="1180"/>
    </row>
    <row r="1006" spans="1:18">
      <c r="A1006" s="1180"/>
      <c r="B1006" s="1180"/>
      <c r="C1006" s="1180"/>
      <c r="D1006" s="1180"/>
      <c r="E1006" s="1180"/>
      <c r="F1006" s="1180"/>
      <c r="G1006" s="1180"/>
      <c r="H1006" s="1180"/>
      <c r="I1006" s="1180"/>
      <c r="J1006" s="1180"/>
      <c r="K1006" s="1180"/>
      <c r="L1006" s="1180"/>
      <c r="M1006" s="1180"/>
      <c r="N1006" s="1180"/>
      <c r="O1006" s="1180"/>
      <c r="P1006" s="1180"/>
      <c r="Q1006" s="1180"/>
      <c r="R1006" s="1180"/>
    </row>
    <row r="1007" spans="1:18">
      <c r="A1007" s="1180"/>
      <c r="B1007" s="1180"/>
      <c r="C1007" s="1180"/>
      <c r="D1007" s="1180"/>
      <c r="E1007" s="1180"/>
      <c r="F1007" s="1180"/>
      <c r="G1007" s="1180"/>
      <c r="H1007" s="1180"/>
      <c r="I1007" s="1180"/>
      <c r="J1007" s="1180"/>
      <c r="K1007" s="1180"/>
      <c r="L1007" s="1180"/>
      <c r="M1007" s="1180"/>
      <c r="N1007" s="1180"/>
      <c r="O1007" s="1180"/>
      <c r="P1007" s="1180"/>
      <c r="Q1007" s="1180"/>
      <c r="R1007" s="1180"/>
    </row>
    <row r="1008" spans="1:18">
      <c r="A1008" s="1180"/>
      <c r="B1008" s="1180"/>
      <c r="C1008" s="1180"/>
      <c r="D1008" s="1180"/>
      <c r="E1008" s="1180"/>
      <c r="F1008" s="1180"/>
      <c r="G1008" s="1180"/>
      <c r="H1008" s="1180"/>
      <c r="I1008" s="1180"/>
      <c r="J1008" s="1180"/>
      <c r="K1008" s="1180"/>
      <c r="L1008" s="1180"/>
      <c r="M1008" s="1180"/>
      <c r="N1008" s="1180"/>
      <c r="O1008" s="1180"/>
      <c r="P1008" s="1180"/>
      <c r="Q1008" s="1180"/>
      <c r="R1008" s="1180"/>
    </row>
    <row r="1009" spans="1:18">
      <c r="A1009" s="1180"/>
      <c r="B1009" s="1180"/>
      <c r="C1009" s="1180"/>
      <c r="D1009" s="1180"/>
      <c r="E1009" s="1180"/>
      <c r="F1009" s="1180"/>
      <c r="G1009" s="1180"/>
      <c r="H1009" s="1180"/>
      <c r="I1009" s="1180"/>
      <c r="J1009" s="1180"/>
      <c r="K1009" s="1180"/>
      <c r="L1009" s="1180"/>
      <c r="M1009" s="1180"/>
      <c r="N1009" s="1180"/>
      <c r="O1009" s="1180"/>
      <c r="P1009" s="1180"/>
      <c r="Q1009" s="1180"/>
      <c r="R1009" s="1180"/>
    </row>
    <row r="1010" spans="1:18">
      <c r="A1010" s="1180"/>
      <c r="B1010" s="1180"/>
      <c r="C1010" s="1180"/>
      <c r="D1010" s="1180"/>
      <c r="E1010" s="1180"/>
      <c r="F1010" s="1180"/>
      <c r="G1010" s="1180"/>
      <c r="H1010" s="1180"/>
      <c r="I1010" s="1180"/>
      <c r="J1010" s="1180"/>
      <c r="K1010" s="1180"/>
      <c r="L1010" s="1180"/>
      <c r="M1010" s="1180"/>
      <c r="N1010" s="1180"/>
      <c r="O1010" s="1180"/>
      <c r="P1010" s="1180"/>
      <c r="Q1010" s="1180"/>
      <c r="R1010" s="1180"/>
    </row>
    <row r="1011" spans="1:18">
      <c r="A1011" s="1180"/>
      <c r="B1011" s="1180"/>
      <c r="C1011" s="1180"/>
      <c r="D1011" s="1180"/>
      <c r="E1011" s="1180"/>
      <c r="F1011" s="1180"/>
      <c r="G1011" s="1180"/>
      <c r="H1011" s="1180"/>
      <c r="I1011" s="1180"/>
      <c r="J1011" s="1180"/>
      <c r="K1011" s="1180"/>
      <c r="L1011" s="1180"/>
      <c r="M1011" s="1180"/>
      <c r="N1011" s="1180"/>
      <c r="O1011" s="1180"/>
      <c r="P1011" s="1180"/>
      <c r="Q1011" s="1180"/>
      <c r="R1011" s="1180"/>
    </row>
    <row r="1012" spans="1:18">
      <c r="A1012" s="1180"/>
      <c r="B1012" s="1180"/>
      <c r="C1012" s="1180"/>
      <c r="D1012" s="1180"/>
      <c r="E1012" s="1180"/>
      <c r="F1012" s="1180"/>
      <c r="G1012" s="1180"/>
      <c r="H1012" s="1180"/>
      <c r="I1012" s="1180"/>
      <c r="J1012" s="1180"/>
      <c r="K1012" s="1180"/>
      <c r="L1012" s="1180"/>
      <c r="M1012" s="1180"/>
      <c r="N1012" s="1180"/>
      <c r="O1012" s="1180"/>
      <c r="P1012" s="1180"/>
      <c r="Q1012" s="1180"/>
      <c r="R1012" s="1180"/>
    </row>
    <row r="1013" spans="1:18">
      <c r="A1013" s="1180"/>
      <c r="B1013" s="1180"/>
      <c r="C1013" s="1180"/>
      <c r="D1013" s="1180"/>
      <c r="E1013" s="1180"/>
      <c r="F1013" s="1180"/>
      <c r="G1013" s="1180"/>
      <c r="H1013" s="1180"/>
      <c r="I1013" s="1180"/>
      <c r="J1013" s="1180"/>
      <c r="K1013" s="1180"/>
      <c r="L1013" s="1180"/>
      <c r="M1013" s="1180"/>
      <c r="N1013" s="1180"/>
      <c r="O1013" s="1180"/>
      <c r="P1013" s="1180"/>
      <c r="Q1013" s="1180"/>
      <c r="R1013" s="1180"/>
    </row>
    <row r="1014" spans="1:18">
      <c r="A1014" s="1180"/>
      <c r="B1014" s="1180"/>
      <c r="C1014" s="1180"/>
      <c r="D1014" s="1180"/>
      <c r="E1014" s="1180"/>
      <c r="F1014" s="1180"/>
      <c r="G1014" s="1180"/>
      <c r="H1014" s="1180"/>
      <c r="I1014" s="1180"/>
      <c r="J1014" s="1180"/>
      <c r="K1014" s="1180"/>
      <c r="L1014" s="1180"/>
      <c r="M1014" s="1180"/>
      <c r="N1014" s="1180"/>
      <c r="O1014" s="1180"/>
      <c r="P1014" s="1180"/>
      <c r="Q1014" s="1180"/>
      <c r="R1014" s="1180"/>
    </row>
    <row r="1015" spans="1:18">
      <c r="A1015" s="1180"/>
      <c r="B1015" s="1180"/>
      <c r="C1015" s="1180"/>
      <c r="D1015" s="1180"/>
      <c r="E1015" s="1180"/>
      <c r="F1015" s="1180"/>
      <c r="G1015" s="1180"/>
      <c r="H1015" s="1180"/>
      <c r="I1015" s="1180"/>
      <c r="J1015" s="1180"/>
      <c r="K1015" s="1180"/>
      <c r="L1015" s="1180"/>
      <c r="M1015" s="1180"/>
      <c r="N1015" s="1180"/>
      <c r="O1015" s="1180"/>
      <c r="P1015" s="1180"/>
      <c r="Q1015" s="1180"/>
      <c r="R1015" s="1180"/>
    </row>
    <row r="1016" spans="1:18">
      <c r="A1016" s="1180"/>
      <c r="B1016" s="1180"/>
      <c r="C1016" s="1180"/>
      <c r="D1016" s="1180"/>
      <c r="E1016" s="1180"/>
      <c r="F1016" s="1180"/>
      <c r="G1016" s="1180"/>
      <c r="H1016" s="1180"/>
      <c r="I1016" s="1180"/>
      <c r="J1016" s="1180"/>
      <c r="K1016" s="1180"/>
      <c r="L1016" s="1180"/>
      <c r="M1016" s="1180"/>
      <c r="N1016" s="1180"/>
      <c r="O1016" s="1180"/>
      <c r="P1016" s="1180"/>
      <c r="Q1016" s="1180"/>
      <c r="R1016" s="1180"/>
    </row>
    <row r="1017" spans="1:18">
      <c r="A1017" s="1180"/>
      <c r="B1017" s="1180"/>
      <c r="C1017" s="1180"/>
      <c r="D1017" s="1180"/>
      <c r="E1017" s="1180"/>
      <c r="F1017" s="1180"/>
      <c r="G1017" s="1180"/>
      <c r="H1017" s="1180"/>
      <c r="I1017" s="1180"/>
      <c r="J1017" s="1180"/>
      <c r="K1017" s="1180"/>
      <c r="L1017" s="1180"/>
      <c r="M1017" s="1180"/>
      <c r="N1017" s="1180"/>
      <c r="O1017" s="1180"/>
      <c r="P1017" s="1180"/>
      <c r="Q1017" s="1180"/>
      <c r="R1017" s="1180"/>
    </row>
    <row r="1018" spans="1:18">
      <c r="A1018" s="1180"/>
      <c r="B1018" s="1180"/>
      <c r="C1018" s="1180"/>
      <c r="D1018" s="1180"/>
      <c r="E1018" s="1180"/>
      <c r="F1018" s="1180"/>
      <c r="G1018" s="1180"/>
      <c r="H1018" s="1180"/>
      <c r="I1018" s="1180"/>
      <c r="J1018" s="1180"/>
      <c r="K1018" s="1180"/>
      <c r="L1018" s="1180"/>
      <c r="M1018" s="1180"/>
      <c r="N1018" s="1180"/>
      <c r="O1018" s="1180"/>
      <c r="P1018" s="1180"/>
      <c r="Q1018" s="1180"/>
      <c r="R1018" s="1180"/>
    </row>
    <row r="1019" spans="1:18">
      <c r="A1019" s="1180"/>
      <c r="B1019" s="1180"/>
      <c r="C1019" s="1180"/>
      <c r="D1019" s="1180"/>
      <c r="E1019" s="1180"/>
      <c r="F1019" s="1180"/>
      <c r="G1019" s="1180"/>
      <c r="H1019" s="1180"/>
      <c r="I1019" s="1180"/>
      <c r="J1019" s="1180"/>
      <c r="K1019" s="1180"/>
      <c r="L1019" s="1180"/>
      <c r="M1019" s="1180"/>
      <c r="N1019" s="1180"/>
      <c r="O1019" s="1180"/>
      <c r="P1019" s="1180"/>
      <c r="Q1019" s="1180"/>
      <c r="R1019" s="1180"/>
    </row>
    <row r="1020" spans="1:18">
      <c r="A1020" s="1180"/>
      <c r="B1020" s="1180"/>
      <c r="C1020" s="1180"/>
      <c r="D1020" s="1180"/>
      <c r="E1020" s="1180"/>
      <c r="F1020" s="1180"/>
      <c r="G1020" s="1180"/>
      <c r="H1020" s="1180"/>
      <c r="I1020" s="1180"/>
      <c r="J1020" s="1180"/>
      <c r="K1020" s="1180"/>
      <c r="L1020" s="1180"/>
      <c r="M1020" s="1180"/>
      <c r="N1020" s="1180"/>
      <c r="O1020" s="1180"/>
      <c r="P1020" s="1180"/>
      <c r="Q1020" s="1180"/>
      <c r="R1020" s="1180"/>
    </row>
    <row r="1021" spans="1:18">
      <c r="A1021" s="1180"/>
      <c r="B1021" s="1180"/>
      <c r="C1021" s="1180"/>
      <c r="D1021" s="1180"/>
      <c r="E1021" s="1180"/>
      <c r="F1021" s="1180"/>
      <c r="G1021" s="1180"/>
      <c r="H1021" s="1180"/>
      <c r="I1021" s="1180"/>
      <c r="J1021" s="1180"/>
      <c r="K1021" s="1180"/>
      <c r="L1021" s="1180"/>
      <c r="M1021" s="1180"/>
      <c r="N1021" s="1180"/>
      <c r="O1021" s="1180"/>
      <c r="P1021" s="1180"/>
      <c r="Q1021" s="1180"/>
      <c r="R1021" s="1180"/>
    </row>
    <row r="1022" spans="1:18">
      <c r="A1022" s="1180"/>
      <c r="B1022" s="1180"/>
      <c r="C1022" s="1180"/>
      <c r="D1022" s="1180"/>
      <c r="E1022" s="1180"/>
      <c r="F1022" s="1180"/>
      <c r="G1022" s="1180"/>
      <c r="H1022" s="1180"/>
      <c r="I1022" s="1180"/>
      <c r="J1022" s="1180"/>
      <c r="K1022" s="1180"/>
      <c r="L1022" s="1180"/>
      <c r="M1022" s="1180"/>
      <c r="N1022" s="1180"/>
      <c r="O1022" s="1180"/>
      <c r="P1022" s="1180"/>
      <c r="Q1022" s="1180"/>
      <c r="R1022" s="1180"/>
    </row>
    <row r="1023" spans="1:18">
      <c r="A1023" s="1180"/>
      <c r="B1023" s="1180"/>
      <c r="C1023" s="1180"/>
      <c r="D1023" s="1180"/>
      <c r="E1023" s="1180"/>
      <c r="F1023" s="1180"/>
      <c r="G1023" s="1180"/>
      <c r="H1023" s="1180"/>
      <c r="I1023" s="1180"/>
      <c r="J1023" s="1180"/>
      <c r="K1023" s="1180"/>
      <c r="L1023" s="1180"/>
      <c r="M1023" s="1180"/>
      <c r="N1023" s="1180"/>
      <c r="O1023" s="1180"/>
      <c r="P1023" s="1180"/>
      <c r="Q1023" s="1180"/>
      <c r="R1023" s="1180"/>
    </row>
    <row r="1024" spans="1:18">
      <c r="A1024" s="1180"/>
      <c r="B1024" s="1180"/>
      <c r="C1024" s="1180"/>
      <c r="D1024" s="1180"/>
      <c r="E1024" s="1180"/>
      <c r="F1024" s="1180"/>
      <c r="G1024" s="1180"/>
      <c r="H1024" s="1180"/>
      <c r="I1024" s="1180"/>
      <c r="J1024" s="1180"/>
      <c r="K1024" s="1180"/>
      <c r="L1024" s="1180"/>
      <c r="M1024" s="1180"/>
      <c r="N1024" s="1180"/>
      <c r="O1024" s="1180"/>
      <c r="P1024" s="1180"/>
      <c r="Q1024" s="1180"/>
      <c r="R1024" s="1180"/>
    </row>
    <row r="1025" spans="1:18">
      <c r="A1025" s="1180"/>
      <c r="B1025" s="1180"/>
      <c r="C1025" s="1180"/>
      <c r="D1025" s="1180"/>
      <c r="E1025" s="1180"/>
      <c r="F1025" s="1180"/>
      <c r="G1025" s="1180"/>
      <c r="H1025" s="1180"/>
      <c r="I1025" s="1180"/>
      <c r="J1025" s="1180"/>
      <c r="K1025" s="1180"/>
      <c r="L1025" s="1180"/>
      <c r="M1025" s="1180"/>
      <c r="N1025" s="1180"/>
      <c r="O1025" s="1180"/>
      <c r="P1025" s="1180"/>
      <c r="Q1025" s="1180"/>
      <c r="R1025" s="1180"/>
    </row>
    <row r="1026" spans="1:18">
      <c r="A1026" s="1180"/>
      <c r="B1026" s="1180"/>
      <c r="C1026" s="1180"/>
      <c r="D1026" s="1180"/>
      <c r="E1026" s="1180"/>
      <c r="F1026" s="1180"/>
      <c r="G1026" s="1180"/>
      <c r="H1026" s="1180"/>
      <c r="I1026" s="1180"/>
      <c r="J1026" s="1180"/>
      <c r="K1026" s="1180"/>
      <c r="L1026" s="1180"/>
      <c r="M1026" s="1180"/>
      <c r="N1026" s="1180"/>
      <c r="O1026" s="1180"/>
      <c r="P1026" s="1180"/>
      <c r="Q1026" s="1180"/>
      <c r="R1026" s="1180"/>
    </row>
    <row r="1027" spans="1:18">
      <c r="A1027" s="1180"/>
      <c r="B1027" s="1180"/>
      <c r="C1027" s="1180"/>
      <c r="D1027" s="1180"/>
      <c r="E1027" s="1180"/>
      <c r="F1027" s="1180"/>
      <c r="G1027" s="1180"/>
      <c r="H1027" s="1180"/>
      <c r="I1027" s="1180"/>
      <c r="J1027" s="1180"/>
      <c r="K1027" s="1180"/>
      <c r="L1027" s="1180"/>
      <c r="M1027" s="1180"/>
      <c r="N1027" s="1180"/>
      <c r="O1027" s="1180"/>
      <c r="P1027" s="1180"/>
      <c r="Q1027" s="1180"/>
      <c r="R1027" s="1180"/>
    </row>
    <row r="1028" spans="1:18">
      <c r="A1028" s="1180"/>
      <c r="B1028" s="1180"/>
      <c r="C1028" s="1180"/>
      <c r="D1028" s="1180"/>
      <c r="E1028" s="1180"/>
      <c r="F1028" s="1180"/>
      <c r="G1028" s="1180"/>
      <c r="H1028" s="1180"/>
      <c r="I1028" s="1180"/>
      <c r="J1028" s="1180"/>
      <c r="K1028" s="1180"/>
      <c r="L1028" s="1180"/>
      <c r="M1028" s="1180"/>
      <c r="N1028" s="1180"/>
      <c r="O1028" s="1180"/>
      <c r="P1028" s="1180"/>
      <c r="Q1028" s="1180"/>
      <c r="R1028" s="1180"/>
    </row>
    <row r="1029" spans="1:18">
      <c r="A1029" s="1180"/>
      <c r="B1029" s="1180"/>
      <c r="C1029" s="1180"/>
      <c r="D1029" s="1180"/>
      <c r="E1029" s="1180"/>
      <c r="F1029" s="1180"/>
      <c r="G1029" s="1180"/>
      <c r="H1029" s="1180"/>
      <c r="I1029" s="1180"/>
      <c r="J1029" s="1180"/>
      <c r="K1029" s="1180"/>
      <c r="L1029" s="1180"/>
      <c r="M1029" s="1180"/>
      <c r="N1029" s="1180"/>
      <c r="O1029" s="1180"/>
      <c r="P1029" s="1180"/>
      <c r="Q1029" s="1180"/>
      <c r="R1029" s="1180"/>
    </row>
    <row r="1030" spans="1:18">
      <c r="A1030" s="1180"/>
      <c r="B1030" s="1180"/>
      <c r="C1030" s="1180"/>
      <c r="D1030" s="1180"/>
      <c r="E1030" s="1180"/>
      <c r="F1030" s="1180"/>
      <c r="G1030" s="1180"/>
      <c r="H1030" s="1180"/>
      <c r="I1030" s="1180"/>
      <c r="J1030" s="1180"/>
      <c r="K1030" s="1180"/>
      <c r="L1030" s="1180"/>
      <c r="M1030" s="1180"/>
      <c r="N1030" s="1180"/>
      <c r="O1030" s="1180"/>
      <c r="P1030" s="1180"/>
      <c r="Q1030" s="1180"/>
      <c r="R1030" s="1180"/>
    </row>
    <row r="1031" spans="1:18">
      <c r="A1031" s="1180"/>
      <c r="B1031" s="1180"/>
      <c r="C1031" s="1180"/>
      <c r="D1031" s="1180"/>
      <c r="E1031" s="1180"/>
      <c r="F1031" s="1180"/>
      <c r="G1031" s="1180"/>
      <c r="H1031" s="1180"/>
      <c r="I1031" s="1180"/>
      <c r="J1031" s="1180"/>
      <c r="K1031" s="1180"/>
      <c r="L1031" s="1180"/>
      <c r="M1031" s="1180"/>
      <c r="N1031" s="1180"/>
      <c r="O1031" s="1180"/>
      <c r="P1031" s="1180"/>
      <c r="Q1031" s="1180"/>
      <c r="R1031" s="1180"/>
    </row>
    <row r="1032" spans="1:18">
      <c r="A1032" s="1180"/>
      <c r="B1032" s="1180"/>
      <c r="C1032" s="1180"/>
      <c r="D1032" s="1180"/>
      <c r="E1032" s="1180"/>
      <c r="F1032" s="1180"/>
      <c r="G1032" s="1180"/>
      <c r="H1032" s="1180"/>
      <c r="I1032" s="1180"/>
      <c r="J1032" s="1180"/>
      <c r="K1032" s="1180"/>
      <c r="L1032" s="1180"/>
      <c r="M1032" s="1180"/>
      <c r="N1032" s="1180"/>
      <c r="O1032" s="1180"/>
      <c r="P1032" s="1180"/>
      <c r="Q1032" s="1180"/>
      <c r="R1032" s="1180"/>
    </row>
    <row r="1033" spans="1:18">
      <c r="A1033" s="1180"/>
      <c r="B1033" s="1180"/>
      <c r="C1033" s="1180"/>
      <c r="D1033" s="1180"/>
      <c r="E1033" s="1180"/>
      <c r="F1033" s="1180"/>
      <c r="G1033" s="1180"/>
      <c r="H1033" s="1180"/>
      <c r="I1033" s="1180"/>
      <c r="J1033" s="1180"/>
      <c r="K1033" s="1180"/>
      <c r="L1033" s="1180"/>
      <c r="M1033" s="1180"/>
      <c r="N1033" s="1180"/>
      <c r="O1033" s="1180"/>
      <c r="P1033" s="1180"/>
      <c r="Q1033" s="1180"/>
      <c r="R1033" s="1180"/>
    </row>
    <row r="1034" spans="1:18">
      <c r="A1034" s="1180"/>
      <c r="B1034" s="1180"/>
      <c r="C1034" s="1180"/>
      <c r="D1034" s="1180"/>
      <c r="E1034" s="1180"/>
      <c r="F1034" s="1180"/>
      <c r="G1034" s="1180"/>
      <c r="H1034" s="1180"/>
      <c r="I1034" s="1180"/>
      <c r="J1034" s="1180"/>
      <c r="K1034" s="1180"/>
      <c r="L1034" s="1180"/>
      <c r="M1034" s="1180"/>
      <c r="N1034" s="1180"/>
      <c r="O1034" s="1180"/>
      <c r="P1034" s="1180"/>
      <c r="Q1034" s="1180"/>
      <c r="R1034" s="1180"/>
    </row>
    <row r="1035" spans="1:18">
      <c r="A1035" s="1180"/>
      <c r="B1035" s="1180"/>
      <c r="C1035" s="1180"/>
      <c r="D1035" s="1180"/>
      <c r="E1035" s="1180"/>
      <c r="F1035" s="1180"/>
      <c r="G1035" s="1180"/>
      <c r="H1035" s="1180"/>
      <c r="I1035" s="1180"/>
      <c r="J1035" s="1180"/>
      <c r="K1035" s="1180"/>
      <c r="L1035" s="1180"/>
      <c r="M1035" s="1180"/>
      <c r="N1035" s="1180"/>
      <c r="O1035" s="1180"/>
      <c r="P1035" s="1180"/>
      <c r="Q1035" s="1180"/>
      <c r="R1035" s="1180"/>
    </row>
    <row r="1036" spans="1:18">
      <c r="A1036" s="1180"/>
      <c r="B1036" s="1180"/>
      <c r="C1036" s="1180"/>
      <c r="D1036" s="1180"/>
      <c r="E1036" s="1180"/>
      <c r="F1036" s="1180"/>
      <c r="G1036" s="1180"/>
      <c r="H1036" s="1180"/>
      <c r="I1036" s="1180"/>
      <c r="J1036" s="1180"/>
      <c r="K1036" s="1180"/>
      <c r="L1036" s="1180"/>
      <c r="M1036" s="1180"/>
      <c r="N1036" s="1180"/>
      <c r="O1036" s="1180"/>
      <c r="P1036" s="1180"/>
      <c r="Q1036" s="1180"/>
      <c r="R1036" s="1180"/>
    </row>
    <row r="1037" spans="1:18">
      <c r="A1037" s="1180"/>
      <c r="B1037" s="1180"/>
      <c r="C1037" s="1180"/>
      <c r="D1037" s="1180"/>
      <c r="E1037" s="1180"/>
      <c r="F1037" s="1180"/>
      <c r="G1037" s="1180"/>
      <c r="H1037" s="1180"/>
      <c r="I1037" s="1180"/>
      <c r="J1037" s="1180"/>
      <c r="K1037" s="1180"/>
      <c r="L1037" s="1180"/>
      <c r="M1037" s="1180"/>
      <c r="N1037" s="1180"/>
      <c r="O1037" s="1180"/>
      <c r="P1037" s="1180"/>
      <c r="Q1037" s="1180"/>
      <c r="R1037" s="1180"/>
    </row>
    <row r="1038" spans="1:18">
      <c r="A1038" s="1180"/>
      <c r="B1038" s="1180"/>
      <c r="C1038" s="1180"/>
      <c r="D1038" s="1180"/>
      <c r="E1038" s="1180"/>
      <c r="F1038" s="1180"/>
      <c r="G1038" s="1180"/>
      <c r="H1038" s="1180"/>
      <c r="I1038" s="1180"/>
      <c r="J1038" s="1180"/>
      <c r="K1038" s="1180"/>
      <c r="L1038" s="1180"/>
      <c r="M1038" s="1180"/>
      <c r="N1038" s="1180"/>
      <c r="O1038" s="1180"/>
      <c r="P1038" s="1180"/>
      <c r="Q1038" s="1180"/>
      <c r="R1038" s="1180"/>
    </row>
    <row r="1039" spans="1:18">
      <c r="A1039" s="1180"/>
      <c r="B1039" s="1180"/>
      <c r="C1039" s="1180"/>
      <c r="D1039" s="1180"/>
      <c r="E1039" s="1180"/>
      <c r="F1039" s="1180"/>
      <c r="G1039" s="1180"/>
      <c r="H1039" s="1180"/>
      <c r="I1039" s="1180"/>
      <c r="J1039" s="1180"/>
      <c r="K1039" s="1180"/>
      <c r="L1039" s="1180"/>
      <c r="M1039" s="1180"/>
      <c r="N1039" s="1180"/>
      <c r="O1039" s="1180"/>
      <c r="P1039" s="1180"/>
      <c r="Q1039" s="1180"/>
      <c r="R1039" s="1180"/>
    </row>
    <row r="1040" spans="1:18">
      <c r="A1040" s="1180"/>
      <c r="B1040" s="1180"/>
      <c r="C1040" s="1180"/>
      <c r="D1040" s="1180"/>
      <c r="E1040" s="1180"/>
      <c r="F1040" s="1180"/>
      <c r="G1040" s="1180"/>
      <c r="H1040" s="1180"/>
      <c r="I1040" s="1180"/>
      <c r="J1040" s="1180"/>
      <c r="K1040" s="1180"/>
      <c r="L1040" s="1180"/>
      <c r="M1040" s="1180"/>
      <c r="N1040" s="1180"/>
      <c r="O1040" s="1180"/>
      <c r="P1040" s="1180"/>
      <c r="Q1040" s="1180"/>
      <c r="R1040" s="1180"/>
    </row>
    <row r="1041" spans="1:18">
      <c r="A1041" s="1180"/>
      <c r="B1041" s="1180"/>
      <c r="C1041" s="1180"/>
      <c r="D1041" s="1180"/>
      <c r="E1041" s="1180"/>
      <c r="F1041" s="1180"/>
      <c r="G1041" s="1180"/>
      <c r="H1041" s="1180"/>
      <c r="I1041" s="1180"/>
      <c r="J1041" s="1180"/>
      <c r="K1041" s="1180"/>
      <c r="L1041" s="1180"/>
      <c r="M1041" s="1180"/>
      <c r="N1041" s="1180"/>
      <c r="O1041" s="1180"/>
      <c r="P1041" s="1180"/>
      <c r="Q1041" s="1180"/>
      <c r="R1041" s="1180"/>
    </row>
    <row r="1042" spans="1:18">
      <c r="A1042" s="1180"/>
      <c r="B1042" s="1180"/>
      <c r="C1042" s="1180"/>
      <c r="D1042" s="1180"/>
      <c r="E1042" s="1180"/>
      <c r="F1042" s="1180"/>
      <c r="G1042" s="1180"/>
      <c r="H1042" s="1180"/>
      <c r="I1042" s="1180"/>
      <c r="J1042" s="1180"/>
      <c r="K1042" s="1180"/>
      <c r="L1042" s="1180"/>
      <c r="M1042" s="1180"/>
      <c r="N1042" s="1180"/>
      <c r="O1042" s="1180"/>
      <c r="P1042" s="1180"/>
      <c r="Q1042" s="1180"/>
      <c r="R1042" s="1180"/>
    </row>
    <row r="1043" spans="1:18">
      <c r="A1043" s="1180"/>
      <c r="B1043" s="1180"/>
      <c r="C1043" s="1180"/>
      <c r="D1043" s="1180"/>
      <c r="E1043" s="1180"/>
      <c r="F1043" s="1180"/>
      <c r="G1043" s="1180"/>
      <c r="H1043" s="1180"/>
      <c r="I1043" s="1180"/>
      <c r="J1043" s="1180"/>
      <c r="K1043" s="1180"/>
      <c r="L1043" s="1180"/>
      <c r="M1043" s="1180"/>
      <c r="N1043" s="1180"/>
      <c r="O1043" s="1180"/>
      <c r="P1043" s="1180"/>
      <c r="Q1043" s="1180"/>
      <c r="R1043" s="1180"/>
    </row>
    <row r="1044" spans="1:18">
      <c r="A1044" s="1180"/>
      <c r="B1044" s="1180"/>
      <c r="C1044" s="1180"/>
      <c r="D1044" s="1180"/>
      <c r="E1044" s="1180"/>
      <c r="F1044" s="1180"/>
      <c r="G1044" s="1180"/>
      <c r="H1044" s="1180"/>
      <c r="I1044" s="1180"/>
      <c r="J1044" s="1180"/>
      <c r="K1044" s="1180"/>
      <c r="L1044" s="1180"/>
      <c r="M1044" s="1180"/>
      <c r="N1044" s="1180"/>
      <c r="O1044" s="1180"/>
      <c r="P1044" s="1180"/>
      <c r="Q1044" s="1180"/>
      <c r="R1044" s="1180"/>
    </row>
    <row r="1045" spans="1:18">
      <c r="A1045" s="1180"/>
      <c r="B1045" s="1180"/>
      <c r="C1045" s="1180"/>
      <c r="D1045" s="1180"/>
      <c r="E1045" s="1180"/>
      <c r="F1045" s="1180"/>
      <c r="G1045" s="1180"/>
      <c r="H1045" s="1180"/>
      <c r="I1045" s="1180"/>
      <c r="J1045" s="1180"/>
      <c r="K1045" s="1180"/>
      <c r="L1045" s="1180"/>
      <c r="M1045" s="1180"/>
      <c r="N1045" s="1180"/>
      <c r="O1045" s="1180"/>
      <c r="P1045" s="1180"/>
      <c r="Q1045" s="1180"/>
      <c r="R1045" s="1180"/>
    </row>
    <row r="1046" spans="1:18">
      <c r="A1046" s="1180"/>
      <c r="B1046" s="1180"/>
      <c r="C1046" s="1180"/>
      <c r="D1046" s="1180"/>
      <c r="E1046" s="1180"/>
      <c r="F1046" s="1180"/>
      <c r="G1046" s="1180"/>
      <c r="H1046" s="1180"/>
      <c r="I1046" s="1180"/>
      <c r="J1046" s="1180"/>
      <c r="K1046" s="1180"/>
      <c r="L1046" s="1180"/>
      <c r="M1046" s="1180"/>
      <c r="N1046" s="1180"/>
      <c r="O1046" s="1180"/>
      <c r="P1046" s="1180"/>
      <c r="Q1046" s="1180"/>
      <c r="R1046" s="1180"/>
    </row>
    <row r="1047" spans="1:18">
      <c r="A1047" s="1180"/>
      <c r="B1047" s="1180"/>
      <c r="C1047" s="1180"/>
      <c r="D1047" s="1180"/>
      <c r="E1047" s="1180"/>
      <c r="F1047" s="1180"/>
      <c r="G1047" s="1180"/>
      <c r="H1047" s="1180"/>
      <c r="I1047" s="1180"/>
      <c r="J1047" s="1180"/>
      <c r="K1047" s="1180"/>
      <c r="L1047" s="1180"/>
      <c r="M1047" s="1180"/>
      <c r="N1047" s="1180"/>
      <c r="O1047" s="1180"/>
      <c r="P1047" s="1180"/>
      <c r="Q1047" s="1180"/>
      <c r="R1047" s="1180"/>
    </row>
    <row r="1048" spans="1:18">
      <c r="A1048" s="1180"/>
      <c r="B1048" s="1180"/>
      <c r="C1048" s="1180"/>
      <c r="D1048" s="1180"/>
      <c r="E1048" s="1180"/>
      <c r="F1048" s="1180"/>
      <c r="G1048" s="1180"/>
      <c r="H1048" s="1180"/>
      <c r="I1048" s="1180"/>
      <c r="J1048" s="1180"/>
      <c r="K1048" s="1180"/>
      <c r="L1048" s="1180"/>
      <c r="M1048" s="1180"/>
      <c r="N1048" s="1180"/>
      <c r="O1048" s="1180"/>
      <c r="P1048" s="1180"/>
      <c r="Q1048" s="1180"/>
      <c r="R1048" s="1180"/>
    </row>
    <row r="1049" spans="1:18">
      <c r="A1049" s="1180"/>
      <c r="B1049" s="1180"/>
      <c r="C1049" s="1180"/>
      <c r="D1049" s="1180"/>
      <c r="E1049" s="1180"/>
      <c r="F1049" s="1180"/>
      <c r="G1049" s="1180"/>
      <c r="H1049" s="1180"/>
      <c r="I1049" s="1180"/>
      <c r="J1049" s="1180"/>
      <c r="K1049" s="1180"/>
      <c r="L1049" s="1180"/>
      <c r="M1049" s="1180"/>
      <c r="N1049" s="1180"/>
      <c r="O1049" s="1180"/>
      <c r="P1049" s="1180"/>
      <c r="Q1049" s="1180"/>
      <c r="R1049" s="1180"/>
    </row>
    <row r="1050" spans="1:18">
      <c r="A1050" s="1180"/>
      <c r="B1050" s="1180"/>
      <c r="C1050" s="1180"/>
      <c r="D1050" s="1180"/>
      <c r="E1050" s="1180"/>
      <c r="F1050" s="1180"/>
      <c r="G1050" s="1180"/>
      <c r="H1050" s="1180"/>
      <c r="I1050" s="1180"/>
      <c r="J1050" s="1180"/>
      <c r="K1050" s="1180"/>
      <c r="L1050" s="1180"/>
      <c r="M1050" s="1180"/>
      <c r="N1050" s="1180"/>
      <c r="O1050" s="1180"/>
      <c r="P1050" s="1180"/>
      <c r="Q1050" s="1180"/>
      <c r="R1050" s="1180"/>
    </row>
    <row r="1051" spans="1:18">
      <c r="A1051" s="1180"/>
      <c r="B1051" s="1180"/>
      <c r="C1051" s="1180"/>
      <c r="D1051" s="1180"/>
      <c r="E1051" s="1180"/>
      <c r="F1051" s="1180"/>
      <c r="G1051" s="1180"/>
      <c r="H1051" s="1180"/>
      <c r="I1051" s="1180"/>
      <c r="J1051" s="1180"/>
      <c r="K1051" s="1180"/>
      <c r="L1051" s="1180"/>
      <c r="M1051" s="1180"/>
      <c r="N1051" s="1180"/>
      <c r="O1051" s="1180"/>
      <c r="P1051" s="1180"/>
      <c r="Q1051" s="1180"/>
      <c r="R1051" s="1180"/>
    </row>
    <row r="1052" spans="1:18">
      <c r="A1052" s="1180"/>
      <c r="B1052" s="1180"/>
      <c r="C1052" s="1180"/>
      <c r="D1052" s="1180"/>
      <c r="E1052" s="1180"/>
      <c r="F1052" s="1180"/>
      <c r="G1052" s="1180"/>
      <c r="H1052" s="1180"/>
      <c r="I1052" s="1180"/>
      <c r="J1052" s="1180"/>
      <c r="K1052" s="1180"/>
      <c r="L1052" s="1180"/>
      <c r="M1052" s="1180"/>
      <c r="N1052" s="1180"/>
      <c r="O1052" s="1180"/>
      <c r="P1052" s="1180"/>
      <c r="Q1052" s="1180"/>
      <c r="R1052" s="1180"/>
    </row>
    <row r="1053" spans="1:18">
      <c r="A1053" s="1180"/>
      <c r="B1053" s="1180"/>
      <c r="C1053" s="1180"/>
      <c r="D1053" s="1180"/>
      <c r="E1053" s="1180"/>
      <c r="F1053" s="1180"/>
      <c r="G1053" s="1180"/>
      <c r="H1053" s="1180"/>
      <c r="I1053" s="1180"/>
      <c r="J1053" s="1180"/>
      <c r="K1053" s="1180"/>
      <c r="L1053" s="1180"/>
      <c r="M1053" s="1180"/>
      <c r="N1053" s="1180"/>
      <c r="O1053" s="1180"/>
      <c r="P1053" s="1180"/>
      <c r="Q1053" s="1180"/>
      <c r="R1053" s="1180"/>
    </row>
    <row r="1054" spans="1:18">
      <c r="A1054" s="1180"/>
      <c r="B1054" s="1180"/>
      <c r="C1054" s="1180"/>
      <c r="D1054" s="1180"/>
      <c r="E1054" s="1180"/>
      <c r="F1054" s="1180"/>
      <c r="G1054" s="1180"/>
      <c r="H1054" s="1180"/>
      <c r="I1054" s="1180"/>
      <c r="J1054" s="1180"/>
      <c r="K1054" s="1180"/>
      <c r="L1054" s="1180"/>
      <c r="M1054" s="1180"/>
      <c r="N1054" s="1180"/>
      <c r="O1054" s="1180"/>
      <c r="P1054" s="1180"/>
      <c r="Q1054" s="1180"/>
      <c r="R1054" s="1180"/>
    </row>
    <row r="1055" spans="1:18">
      <c r="A1055" s="1180"/>
      <c r="B1055" s="1180"/>
      <c r="C1055" s="1180"/>
      <c r="D1055" s="1180"/>
      <c r="E1055" s="1180"/>
      <c r="F1055" s="1180"/>
      <c r="G1055" s="1180"/>
      <c r="H1055" s="1180"/>
      <c r="I1055" s="1180"/>
      <c r="J1055" s="1180"/>
      <c r="K1055" s="1180"/>
      <c r="L1055" s="1180"/>
      <c r="M1055" s="1180"/>
      <c r="N1055" s="1180"/>
      <c r="O1055" s="1180"/>
      <c r="P1055" s="1180"/>
      <c r="Q1055" s="1180"/>
      <c r="R1055" s="1180"/>
    </row>
    <row r="1056" spans="1:18">
      <c r="A1056" s="1180"/>
      <c r="B1056" s="1180"/>
      <c r="C1056" s="1180"/>
      <c r="D1056" s="1180"/>
      <c r="E1056" s="1180"/>
      <c r="F1056" s="1180"/>
      <c r="G1056" s="1180"/>
      <c r="H1056" s="1180"/>
      <c r="I1056" s="1180"/>
      <c r="J1056" s="1180"/>
      <c r="K1056" s="1180"/>
      <c r="L1056" s="1180"/>
      <c r="M1056" s="1180"/>
      <c r="N1056" s="1180"/>
      <c r="O1056" s="1180"/>
      <c r="P1056" s="1180"/>
      <c r="Q1056" s="1180"/>
      <c r="R1056" s="1180"/>
    </row>
    <row r="1057" spans="1:18">
      <c r="A1057" s="1180"/>
      <c r="B1057" s="1180"/>
      <c r="C1057" s="1180"/>
      <c r="D1057" s="1180"/>
      <c r="E1057" s="1180"/>
      <c r="F1057" s="1180"/>
      <c r="G1057" s="1180"/>
      <c r="H1057" s="1180"/>
      <c r="I1057" s="1180"/>
      <c r="J1057" s="1180"/>
      <c r="K1057" s="1180"/>
      <c r="L1057" s="1180"/>
      <c r="M1057" s="1180"/>
      <c r="N1057" s="1180"/>
      <c r="O1057" s="1180"/>
      <c r="P1057" s="1180"/>
      <c r="Q1057" s="1180"/>
      <c r="R1057" s="1180"/>
    </row>
    <row r="1058" spans="1:18">
      <c r="A1058" s="1180"/>
      <c r="B1058" s="1180"/>
      <c r="C1058" s="1180"/>
      <c r="D1058" s="1180"/>
      <c r="E1058" s="1180"/>
      <c r="F1058" s="1180"/>
      <c r="G1058" s="1180"/>
      <c r="H1058" s="1180"/>
      <c r="I1058" s="1180"/>
      <c r="J1058" s="1180"/>
      <c r="K1058" s="1180"/>
      <c r="L1058" s="1180"/>
      <c r="M1058" s="1180"/>
      <c r="N1058" s="1180"/>
      <c r="O1058" s="1180"/>
      <c r="P1058" s="1180"/>
      <c r="Q1058" s="1180"/>
      <c r="R1058" s="1180"/>
    </row>
    <row r="1059" spans="1:18">
      <c r="A1059" s="1180"/>
      <c r="B1059" s="1180"/>
      <c r="C1059" s="1180"/>
      <c r="D1059" s="1180"/>
      <c r="E1059" s="1180"/>
      <c r="F1059" s="1180"/>
      <c r="G1059" s="1180"/>
      <c r="H1059" s="1180"/>
      <c r="I1059" s="1180"/>
      <c r="J1059" s="1180"/>
      <c r="K1059" s="1180"/>
      <c r="L1059" s="1180"/>
      <c r="M1059" s="1180"/>
      <c r="N1059" s="1180"/>
      <c r="O1059" s="1180"/>
      <c r="P1059" s="1180"/>
      <c r="Q1059" s="1180"/>
      <c r="R1059" s="1180"/>
    </row>
    <row r="1060" spans="1:18">
      <c r="A1060" s="1180"/>
      <c r="B1060" s="1180"/>
      <c r="C1060" s="1180"/>
      <c r="D1060" s="1180"/>
      <c r="E1060" s="1180"/>
      <c r="F1060" s="1180"/>
      <c r="G1060" s="1180"/>
      <c r="H1060" s="1180"/>
      <c r="I1060" s="1180"/>
      <c r="J1060" s="1180"/>
      <c r="K1060" s="1180"/>
      <c r="L1060" s="1180"/>
      <c r="M1060" s="1180"/>
      <c r="N1060" s="1180"/>
      <c r="O1060" s="1180"/>
      <c r="P1060" s="1180"/>
      <c r="Q1060" s="1180"/>
      <c r="R1060" s="1180"/>
    </row>
    <row r="1061" spans="1:18">
      <c r="A1061" s="1180"/>
      <c r="B1061" s="1180"/>
      <c r="C1061" s="1180"/>
      <c r="D1061" s="1180"/>
      <c r="E1061" s="1180"/>
      <c r="F1061" s="1180"/>
      <c r="G1061" s="1180"/>
      <c r="H1061" s="1180"/>
      <c r="I1061" s="1180"/>
      <c r="J1061" s="1180"/>
      <c r="K1061" s="1180"/>
      <c r="L1061" s="1180"/>
      <c r="M1061" s="1180"/>
      <c r="N1061" s="1180"/>
      <c r="O1061" s="1180"/>
      <c r="P1061" s="1180"/>
      <c r="Q1061" s="1180"/>
      <c r="R1061" s="1180"/>
    </row>
    <row r="1062" spans="1:18">
      <c r="A1062" s="1180"/>
      <c r="B1062" s="1180"/>
      <c r="C1062" s="1180"/>
      <c r="D1062" s="1180"/>
      <c r="E1062" s="1180"/>
      <c r="F1062" s="1180"/>
      <c r="G1062" s="1180"/>
      <c r="H1062" s="1180"/>
      <c r="I1062" s="1180"/>
      <c r="J1062" s="1180"/>
      <c r="K1062" s="1180"/>
      <c r="L1062" s="1180"/>
      <c r="M1062" s="1180"/>
      <c r="N1062" s="1180"/>
      <c r="O1062" s="1180"/>
      <c r="P1062" s="1180"/>
      <c r="Q1062" s="1180"/>
      <c r="R1062" s="1180"/>
    </row>
    <row r="1063" spans="1:18">
      <c r="A1063" s="1180"/>
      <c r="B1063" s="1180"/>
      <c r="C1063" s="1180"/>
      <c r="D1063" s="1180"/>
      <c r="E1063" s="1180"/>
      <c r="F1063" s="1180"/>
      <c r="G1063" s="1180"/>
      <c r="H1063" s="1180"/>
      <c r="I1063" s="1180"/>
      <c r="J1063" s="1180"/>
      <c r="K1063" s="1180"/>
      <c r="L1063" s="1180"/>
      <c r="M1063" s="1180"/>
      <c r="N1063" s="1180"/>
      <c r="O1063" s="1180"/>
      <c r="P1063" s="1180"/>
      <c r="Q1063" s="1180"/>
      <c r="R1063" s="1180"/>
    </row>
    <row r="1064" spans="1:18">
      <c r="A1064" s="1180"/>
      <c r="B1064" s="1180"/>
      <c r="C1064" s="1180"/>
      <c r="D1064" s="1180"/>
      <c r="E1064" s="1180"/>
      <c r="F1064" s="1180"/>
      <c r="G1064" s="1180"/>
      <c r="H1064" s="1180"/>
      <c r="I1064" s="1180"/>
      <c r="J1064" s="1180"/>
      <c r="K1064" s="1180"/>
      <c r="L1064" s="1180"/>
      <c r="M1064" s="1180"/>
      <c r="N1064" s="1180"/>
      <c r="O1064" s="1180"/>
      <c r="P1064" s="1180"/>
      <c r="Q1064" s="1180"/>
      <c r="R1064" s="1180"/>
    </row>
    <row r="1065" spans="1:18">
      <c r="A1065" s="1180"/>
      <c r="B1065" s="1180"/>
      <c r="C1065" s="1180"/>
      <c r="D1065" s="1180"/>
      <c r="E1065" s="1180"/>
      <c r="F1065" s="1180"/>
      <c r="G1065" s="1180"/>
      <c r="H1065" s="1180"/>
      <c r="I1065" s="1180"/>
      <c r="J1065" s="1180"/>
      <c r="K1065" s="1180"/>
      <c r="L1065" s="1180"/>
      <c r="M1065" s="1180"/>
      <c r="N1065" s="1180"/>
      <c r="O1065" s="1180"/>
      <c r="P1065" s="1180"/>
      <c r="Q1065" s="1180"/>
      <c r="R1065" s="1180"/>
    </row>
    <row r="1066" spans="1:18">
      <c r="A1066" s="1180"/>
      <c r="B1066" s="1180"/>
      <c r="C1066" s="1180"/>
      <c r="D1066" s="1180"/>
      <c r="E1066" s="1180"/>
      <c r="F1066" s="1180"/>
      <c r="G1066" s="1180"/>
      <c r="H1066" s="1180"/>
      <c r="I1066" s="1180"/>
      <c r="J1066" s="1180"/>
      <c r="K1066" s="1180"/>
      <c r="L1066" s="1180"/>
      <c r="M1066" s="1180"/>
      <c r="N1066" s="1180"/>
      <c r="O1066" s="1180"/>
      <c r="P1066" s="1180"/>
      <c r="Q1066" s="1180"/>
      <c r="R1066" s="1180"/>
    </row>
    <row r="1067" spans="1:18">
      <c r="A1067" s="1180"/>
      <c r="B1067" s="1180"/>
      <c r="C1067" s="1180"/>
      <c r="D1067" s="1180"/>
      <c r="E1067" s="1180"/>
      <c r="F1067" s="1180"/>
      <c r="G1067" s="1180"/>
      <c r="H1067" s="1180"/>
      <c r="I1067" s="1180"/>
      <c r="J1067" s="1180"/>
      <c r="K1067" s="1180"/>
      <c r="L1067" s="1180"/>
      <c r="M1067" s="1180"/>
      <c r="N1067" s="1180"/>
      <c r="O1067" s="1180"/>
      <c r="P1067" s="1180"/>
      <c r="Q1067" s="1180"/>
      <c r="R1067" s="1180"/>
    </row>
    <row r="1068" spans="1:18">
      <c r="A1068" s="1180"/>
      <c r="B1068" s="1180"/>
      <c r="C1068" s="1180"/>
      <c r="D1068" s="1180"/>
      <c r="E1068" s="1180"/>
      <c r="F1068" s="1180"/>
      <c r="G1068" s="1180"/>
      <c r="H1068" s="1180"/>
      <c r="I1068" s="1180"/>
      <c r="J1068" s="1180"/>
      <c r="K1068" s="1180"/>
      <c r="L1068" s="1180"/>
      <c r="M1068" s="1180"/>
      <c r="N1068" s="1180"/>
      <c r="O1068" s="1180"/>
      <c r="P1068" s="1180"/>
      <c r="Q1068" s="1180"/>
      <c r="R1068" s="1180"/>
    </row>
    <row r="1069" spans="1:18">
      <c r="A1069" s="1180"/>
      <c r="B1069" s="1180"/>
      <c r="C1069" s="1180"/>
      <c r="D1069" s="1180"/>
      <c r="E1069" s="1180"/>
      <c r="F1069" s="1180"/>
      <c r="G1069" s="1180"/>
      <c r="H1069" s="1180"/>
      <c r="I1069" s="1180"/>
      <c r="J1069" s="1180"/>
      <c r="K1069" s="1180"/>
      <c r="L1069" s="1180"/>
      <c r="M1069" s="1180"/>
      <c r="N1069" s="1180"/>
      <c r="O1069" s="1180"/>
      <c r="P1069" s="1180"/>
      <c r="Q1069" s="1180"/>
      <c r="R1069" s="1180"/>
    </row>
    <row r="1070" spans="1:18">
      <c r="A1070" s="1180"/>
      <c r="B1070" s="1180"/>
      <c r="C1070" s="1180"/>
      <c r="D1070" s="1180"/>
      <c r="E1070" s="1180"/>
      <c r="F1070" s="1180"/>
      <c r="G1070" s="1180"/>
      <c r="H1070" s="1180"/>
      <c r="I1070" s="1180"/>
      <c r="J1070" s="1180"/>
      <c r="K1070" s="1180"/>
      <c r="L1070" s="1180"/>
      <c r="M1070" s="1180"/>
      <c r="N1070" s="1180"/>
      <c r="O1070" s="1180"/>
      <c r="P1070" s="1180"/>
      <c r="Q1070" s="1180"/>
      <c r="R1070" s="1180"/>
    </row>
    <row r="1071" spans="1:18">
      <c r="A1071" s="1180"/>
      <c r="B1071" s="1180"/>
      <c r="C1071" s="1180"/>
      <c r="D1071" s="1180"/>
      <c r="E1071" s="1180"/>
      <c r="F1071" s="1180"/>
      <c r="G1071" s="1180"/>
      <c r="H1071" s="1180"/>
      <c r="I1071" s="1180"/>
      <c r="J1071" s="1180"/>
      <c r="K1071" s="1180"/>
      <c r="L1071" s="1180"/>
      <c r="M1071" s="1180"/>
      <c r="N1071" s="1180"/>
      <c r="O1071" s="1180"/>
      <c r="P1071" s="1180"/>
      <c r="Q1071" s="1180"/>
      <c r="R1071" s="1180"/>
    </row>
    <row r="1072" spans="1:18">
      <c r="A1072" s="1180"/>
      <c r="B1072" s="1180"/>
      <c r="C1072" s="1180"/>
      <c r="D1072" s="1180"/>
      <c r="E1072" s="1180"/>
      <c r="F1072" s="1180"/>
      <c r="G1072" s="1180"/>
      <c r="H1072" s="1180"/>
      <c r="I1072" s="1180"/>
      <c r="J1072" s="1180"/>
      <c r="K1072" s="1180"/>
      <c r="L1072" s="1180"/>
      <c r="M1072" s="1180"/>
      <c r="N1072" s="1180"/>
      <c r="O1072" s="1180"/>
      <c r="P1072" s="1180"/>
      <c r="Q1072" s="1180"/>
      <c r="R1072" s="1180"/>
    </row>
    <row r="1073" spans="1:18">
      <c r="A1073" s="1180"/>
      <c r="B1073" s="1180"/>
      <c r="C1073" s="1180"/>
      <c r="D1073" s="1180"/>
      <c r="E1073" s="1180"/>
      <c r="F1073" s="1180"/>
      <c r="G1073" s="1180"/>
      <c r="H1073" s="1180"/>
      <c r="I1073" s="1180"/>
      <c r="J1073" s="1180"/>
      <c r="K1073" s="1180"/>
      <c r="L1073" s="1180"/>
      <c r="M1073" s="1180"/>
      <c r="N1073" s="1180"/>
      <c r="O1073" s="1180"/>
      <c r="P1073" s="1180"/>
      <c r="Q1073" s="1180"/>
      <c r="R1073" s="1180"/>
    </row>
    <row r="1074" spans="1:18">
      <c r="A1074" s="1180"/>
      <c r="B1074" s="1180"/>
      <c r="C1074" s="1180"/>
      <c r="D1074" s="1180"/>
      <c r="E1074" s="1180"/>
      <c r="F1074" s="1180"/>
      <c r="G1074" s="1180"/>
      <c r="H1074" s="1180"/>
      <c r="I1074" s="1180"/>
      <c r="J1074" s="1180"/>
      <c r="K1074" s="1180"/>
      <c r="L1074" s="1180"/>
      <c r="M1074" s="1180"/>
      <c r="N1074" s="1180"/>
      <c r="O1074" s="1180"/>
      <c r="P1074" s="1180"/>
      <c r="Q1074" s="1180"/>
      <c r="R1074" s="1180"/>
    </row>
    <row r="1075" spans="1:18">
      <c r="A1075" s="1180"/>
      <c r="B1075" s="1180"/>
      <c r="C1075" s="1180"/>
      <c r="D1075" s="1180"/>
      <c r="E1075" s="1180"/>
      <c r="F1075" s="1180"/>
      <c r="G1075" s="1180"/>
      <c r="H1075" s="1180"/>
      <c r="I1075" s="1180"/>
      <c r="J1075" s="1180"/>
      <c r="K1075" s="1180"/>
      <c r="L1075" s="1180"/>
      <c r="M1075" s="1180"/>
      <c r="N1075" s="1180"/>
      <c r="O1075" s="1180"/>
      <c r="P1075" s="1180"/>
      <c r="Q1075" s="1180"/>
      <c r="R1075" s="1180"/>
    </row>
    <row r="1076" spans="1:18">
      <c r="A1076" s="1180"/>
      <c r="B1076" s="1180"/>
      <c r="C1076" s="1180"/>
      <c r="D1076" s="1180"/>
      <c r="E1076" s="1180"/>
      <c r="F1076" s="1180"/>
      <c r="G1076" s="1180"/>
      <c r="H1076" s="1180"/>
      <c r="I1076" s="1180"/>
      <c r="J1076" s="1180"/>
      <c r="K1076" s="1180"/>
      <c r="L1076" s="1180"/>
      <c r="M1076" s="1180"/>
      <c r="N1076" s="1180"/>
      <c r="O1076" s="1180"/>
      <c r="P1076" s="1180"/>
      <c r="Q1076" s="1180"/>
      <c r="R1076" s="1180"/>
    </row>
    <row r="1077" spans="1:18">
      <c r="A1077" s="1180"/>
      <c r="B1077" s="1180"/>
      <c r="C1077" s="1180"/>
      <c r="D1077" s="1180"/>
      <c r="E1077" s="1180"/>
      <c r="F1077" s="1180"/>
      <c r="G1077" s="1180"/>
      <c r="H1077" s="1180"/>
      <c r="I1077" s="1180"/>
      <c r="J1077" s="1180"/>
      <c r="K1077" s="1180"/>
      <c r="L1077" s="1180"/>
      <c r="M1077" s="1180"/>
      <c r="N1077" s="1180"/>
      <c r="O1077" s="1180"/>
      <c r="P1077" s="1180"/>
      <c r="Q1077" s="1180"/>
      <c r="R1077" s="1180"/>
    </row>
    <row r="1078" spans="1:18">
      <c r="A1078" s="1180"/>
      <c r="B1078" s="1180"/>
      <c r="C1078" s="1180"/>
      <c r="D1078" s="1180"/>
      <c r="E1078" s="1180"/>
      <c r="F1078" s="1180"/>
      <c r="G1078" s="1180"/>
      <c r="H1078" s="1180"/>
      <c r="I1078" s="1180"/>
      <c r="J1078" s="1180"/>
      <c r="K1078" s="1180"/>
      <c r="L1078" s="1180"/>
      <c r="M1078" s="1180"/>
      <c r="N1078" s="1180"/>
      <c r="O1078" s="1180"/>
      <c r="P1078" s="1180"/>
      <c r="Q1078" s="1180"/>
      <c r="R1078" s="1180"/>
    </row>
    <row r="1079" spans="1:18">
      <c r="A1079" s="1180"/>
      <c r="B1079" s="1180"/>
      <c r="C1079" s="1180"/>
      <c r="D1079" s="1180"/>
      <c r="E1079" s="1180"/>
      <c r="F1079" s="1180"/>
      <c r="G1079" s="1180"/>
      <c r="H1079" s="1180"/>
      <c r="I1079" s="1180"/>
      <c r="J1079" s="1180"/>
      <c r="K1079" s="1180"/>
      <c r="L1079" s="1180"/>
      <c r="M1079" s="1180"/>
      <c r="N1079" s="1180"/>
      <c r="O1079" s="1180"/>
      <c r="P1079" s="1180"/>
      <c r="Q1079" s="1180"/>
      <c r="R1079" s="1180"/>
    </row>
    <row r="1080" spans="1:18">
      <c r="A1080" s="1180"/>
      <c r="B1080" s="1180"/>
      <c r="C1080" s="1180"/>
      <c r="D1080" s="1180"/>
      <c r="E1080" s="1180"/>
      <c r="F1080" s="1180"/>
      <c r="G1080" s="1180"/>
      <c r="H1080" s="1180"/>
      <c r="I1080" s="1180"/>
      <c r="J1080" s="1180"/>
      <c r="K1080" s="1180"/>
      <c r="L1080" s="1180"/>
      <c r="M1080" s="1180"/>
      <c r="N1080" s="1180"/>
      <c r="O1080" s="1180"/>
      <c r="P1080" s="1180"/>
      <c r="Q1080" s="1180"/>
      <c r="R1080" s="1180"/>
    </row>
    <row r="1081" spans="1:18">
      <c r="A1081" s="1180"/>
      <c r="B1081" s="1180"/>
      <c r="C1081" s="1180"/>
      <c r="D1081" s="1180"/>
      <c r="E1081" s="1180"/>
      <c r="F1081" s="1180"/>
      <c r="G1081" s="1180"/>
      <c r="H1081" s="1180"/>
      <c r="I1081" s="1180"/>
      <c r="J1081" s="1180"/>
      <c r="K1081" s="1180"/>
      <c r="L1081" s="1180"/>
      <c r="M1081" s="1180"/>
      <c r="N1081" s="1180"/>
      <c r="O1081" s="1180"/>
      <c r="P1081" s="1180"/>
      <c r="Q1081" s="1180"/>
      <c r="R1081" s="1180"/>
    </row>
    <row r="1082" spans="1:18">
      <c r="A1082" s="1180"/>
      <c r="B1082" s="1180"/>
      <c r="C1082" s="1180"/>
      <c r="D1082" s="1180"/>
      <c r="E1082" s="1180"/>
      <c r="F1082" s="1180"/>
      <c r="G1082" s="1180"/>
      <c r="H1082" s="1180"/>
      <c r="I1082" s="1180"/>
      <c r="J1082" s="1180"/>
      <c r="K1082" s="1180"/>
      <c r="L1082" s="1180"/>
      <c r="M1082" s="1180"/>
      <c r="N1082" s="1180"/>
      <c r="O1082" s="1180"/>
      <c r="P1082" s="1180"/>
      <c r="Q1082" s="1180"/>
      <c r="R1082" s="1180"/>
    </row>
    <row r="1083" spans="1:18">
      <c r="A1083" s="1180"/>
      <c r="B1083" s="1180"/>
      <c r="C1083" s="1180"/>
      <c r="D1083" s="1180"/>
      <c r="E1083" s="1180"/>
      <c r="F1083" s="1180"/>
      <c r="G1083" s="1180"/>
      <c r="H1083" s="1180"/>
      <c r="I1083" s="1180"/>
      <c r="J1083" s="1180"/>
      <c r="K1083" s="1180"/>
      <c r="L1083" s="1180"/>
      <c r="M1083" s="1180"/>
      <c r="N1083" s="1180"/>
      <c r="O1083" s="1180"/>
      <c r="P1083" s="1180"/>
      <c r="Q1083" s="1180"/>
      <c r="R1083" s="1180"/>
    </row>
    <row r="1084" spans="1:18">
      <c r="A1084" s="1180"/>
      <c r="B1084" s="1180"/>
      <c r="C1084" s="1180"/>
      <c r="D1084" s="1180"/>
      <c r="E1084" s="1180"/>
      <c r="F1084" s="1180"/>
      <c r="G1084" s="1180"/>
      <c r="H1084" s="1180"/>
      <c r="I1084" s="1180"/>
      <c r="J1084" s="1180"/>
      <c r="K1084" s="1180"/>
      <c r="L1084" s="1180"/>
      <c r="M1084" s="1180"/>
      <c r="N1084" s="1180"/>
      <c r="O1084" s="1180"/>
      <c r="P1084" s="1180"/>
      <c r="Q1084" s="1180"/>
      <c r="R1084" s="1180"/>
    </row>
    <row r="1085" spans="1:18">
      <c r="A1085" s="1180"/>
      <c r="B1085" s="1180"/>
      <c r="C1085" s="1180"/>
      <c r="D1085" s="1180"/>
      <c r="E1085" s="1180"/>
      <c r="F1085" s="1180"/>
      <c r="G1085" s="1180"/>
      <c r="H1085" s="1180"/>
      <c r="I1085" s="1180"/>
      <c r="J1085" s="1180"/>
      <c r="K1085" s="1180"/>
      <c r="L1085" s="1180"/>
      <c r="M1085" s="1180"/>
      <c r="N1085" s="1180"/>
      <c r="O1085" s="1180"/>
      <c r="P1085" s="1180"/>
      <c r="Q1085" s="1180"/>
      <c r="R1085" s="1180"/>
    </row>
    <row r="1086" spans="1:18">
      <c r="A1086" s="1180"/>
      <c r="B1086" s="1180"/>
      <c r="C1086" s="1180"/>
      <c r="D1086" s="1180"/>
      <c r="E1086" s="1180"/>
      <c r="F1086" s="1180"/>
      <c r="G1086" s="1180"/>
      <c r="H1086" s="1180"/>
      <c r="I1086" s="1180"/>
      <c r="J1086" s="1180"/>
      <c r="K1086" s="1180"/>
      <c r="L1086" s="1180"/>
      <c r="M1086" s="1180"/>
      <c r="N1086" s="1180"/>
      <c r="O1086" s="1180"/>
      <c r="P1086" s="1180"/>
      <c r="Q1086" s="1180"/>
      <c r="R1086" s="1180"/>
    </row>
    <row r="1087" spans="1:18">
      <c r="A1087" s="1180"/>
      <c r="B1087" s="1180"/>
      <c r="C1087" s="1180"/>
      <c r="D1087" s="1180"/>
      <c r="E1087" s="1180"/>
      <c r="F1087" s="1180"/>
      <c r="G1087" s="1180"/>
      <c r="H1087" s="1180"/>
      <c r="I1087" s="1180"/>
      <c r="J1087" s="1180"/>
      <c r="K1087" s="1180"/>
      <c r="L1087" s="1180"/>
      <c r="M1087" s="1180"/>
      <c r="N1087" s="1180"/>
      <c r="O1087" s="1180"/>
      <c r="P1087" s="1180"/>
      <c r="Q1087" s="1180"/>
      <c r="R1087" s="1180"/>
    </row>
    <row r="1088" spans="1:18">
      <c r="A1088" s="1180"/>
      <c r="B1088" s="1180"/>
      <c r="C1088" s="1180"/>
      <c r="D1088" s="1180"/>
      <c r="E1088" s="1180"/>
      <c r="F1088" s="1180"/>
      <c r="G1088" s="1180"/>
      <c r="H1088" s="1180"/>
      <c r="I1088" s="1180"/>
      <c r="J1088" s="1180"/>
      <c r="K1088" s="1180"/>
      <c r="L1088" s="1180"/>
      <c r="M1088" s="1180"/>
      <c r="N1088" s="1180"/>
      <c r="O1088" s="1180"/>
      <c r="P1088" s="1180"/>
      <c r="Q1088" s="1180"/>
      <c r="R1088" s="1180"/>
    </row>
    <row r="1089" spans="1:18">
      <c r="A1089" s="1180"/>
      <c r="B1089" s="1180"/>
      <c r="C1089" s="1180"/>
      <c r="D1089" s="1180"/>
      <c r="E1089" s="1180"/>
      <c r="F1089" s="1180"/>
      <c r="G1089" s="1180"/>
      <c r="H1089" s="1180"/>
      <c r="I1089" s="1180"/>
      <c r="J1089" s="1180"/>
      <c r="K1089" s="1180"/>
      <c r="L1089" s="1180"/>
      <c r="M1089" s="1180"/>
      <c r="N1089" s="1180"/>
      <c r="O1089" s="1180"/>
      <c r="P1089" s="1180"/>
      <c r="Q1089" s="1180"/>
      <c r="R1089" s="1180"/>
    </row>
    <row r="1090" spans="1:18">
      <c r="A1090" s="1180"/>
      <c r="B1090" s="1180"/>
      <c r="C1090" s="1180"/>
      <c r="D1090" s="1180"/>
      <c r="E1090" s="1180"/>
      <c r="F1090" s="1180"/>
      <c r="G1090" s="1180"/>
      <c r="H1090" s="1180"/>
      <c r="I1090" s="1180"/>
      <c r="J1090" s="1180"/>
      <c r="K1090" s="1180"/>
      <c r="L1090" s="1180"/>
      <c r="M1090" s="1180"/>
      <c r="N1090" s="1180"/>
      <c r="O1090" s="1180"/>
      <c r="P1090" s="1180"/>
      <c r="Q1090" s="1180"/>
      <c r="R1090" s="1180"/>
    </row>
    <row r="1091" spans="1:18">
      <c r="A1091" s="1180"/>
      <c r="B1091" s="1180"/>
      <c r="C1091" s="1180"/>
      <c r="D1091" s="1180"/>
      <c r="E1091" s="1180"/>
      <c r="F1091" s="1180"/>
      <c r="G1091" s="1180"/>
      <c r="H1091" s="1180"/>
      <c r="I1091" s="1180"/>
      <c r="J1091" s="1180"/>
      <c r="K1091" s="1180"/>
      <c r="L1091" s="1180"/>
      <c r="M1091" s="1180"/>
      <c r="N1091" s="1180"/>
      <c r="O1091" s="1180"/>
      <c r="P1091" s="1180"/>
      <c r="Q1091" s="1180"/>
      <c r="R1091" s="1180"/>
    </row>
    <row r="1092" spans="1:18">
      <c r="A1092" s="1180"/>
      <c r="B1092" s="1180"/>
      <c r="C1092" s="1180"/>
      <c r="D1092" s="1180"/>
      <c r="E1092" s="1180"/>
      <c r="F1092" s="1180"/>
      <c r="G1092" s="1180"/>
      <c r="H1092" s="1180"/>
      <c r="I1092" s="1180"/>
      <c r="J1092" s="1180"/>
      <c r="K1092" s="1180"/>
      <c r="L1092" s="1180"/>
      <c r="M1092" s="1180"/>
      <c r="N1092" s="1180"/>
      <c r="O1092" s="1180"/>
      <c r="P1092" s="1180"/>
      <c r="Q1092" s="1180"/>
      <c r="R1092" s="1180"/>
    </row>
    <row r="1093" spans="1:18">
      <c r="A1093" s="1180"/>
      <c r="B1093" s="1180"/>
      <c r="C1093" s="1180"/>
      <c r="D1093" s="1180"/>
      <c r="E1093" s="1180"/>
      <c r="F1093" s="1180"/>
      <c r="G1093" s="1180"/>
      <c r="H1093" s="1180"/>
      <c r="I1093" s="1180"/>
      <c r="J1093" s="1180"/>
      <c r="K1093" s="1180"/>
      <c r="L1093" s="1180"/>
      <c r="M1093" s="1180"/>
      <c r="N1093" s="1180"/>
      <c r="O1093" s="1180"/>
      <c r="P1093" s="1180"/>
      <c r="Q1093" s="1180"/>
      <c r="R1093" s="1180"/>
    </row>
    <row r="1094" spans="1:18">
      <c r="A1094" s="1180"/>
      <c r="B1094" s="1180"/>
      <c r="C1094" s="1180"/>
      <c r="D1094" s="1180"/>
      <c r="E1094" s="1180"/>
      <c r="F1094" s="1180"/>
      <c r="G1094" s="1180"/>
      <c r="H1094" s="1180"/>
      <c r="I1094" s="1180"/>
      <c r="J1094" s="1180"/>
      <c r="K1094" s="1180"/>
      <c r="L1094" s="1180"/>
      <c r="M1094" s="1180"/>
      <c r="N1094" s="1180"/>
      <c r="O1094" s="1180"/>
      <c r="P1094" s="1180"/>
      <c r="Q1094" s="1180"/>
      <c r="R1094" s="1180"/>
    </row>
    <row r="1095" spans="1:18">
      <c r="A1095" s="1180"/>
      <c r="B1095" s="1180"/>
      <c r="C1095" s="1180"/>
      <c r="D1095" s="1180"/>
      <c r="E1095" s="1180"/>
      <c r="F1095" s="1180"/>
      <c r="G1095" s="1180"/>
      <c r="H1095" s="1180"/>
      <c r="I1095" s="1180"/>
      <c r="J1095" s="1180"/>
      <c r="K1095" s="1180"/>
      <c r="L1095" s="1180"/>
      <c r="M1095" s="1180"/>
      <c r="N1095" s="1180"/>
      <c r="O1095" s="1180"/>
      <c r="P1095" s="1180"/>
      <c r="Q1095" s="1180"/>
      <c r="R1095" s="1180"/>
    </row>
    <row r="1096" spans="1:18">
      <c r="A1096" s="1180"/>
      <c r="B1096" s="1180"/>
      <c r="C1096" s="1180"/>
      <c r="D1096" s="1180"/>
      <c r="E1096" s="1180"/>
      <c r="F1096" s="1180"/>
      <c r="G1096" s="1180"/>
      <c r="H1096" s="1180"/>
      <c r="I1096" s="1180"/>
      <c r="J1096" s="1180"/>
      <c r="K1096" s="1180"/>
      <c r="L1096" s="1180"/>
      <c r="M1096" s="1180"/>
      <c r="N1096" s="1180"/>
      <c r="O1096" s="1180"/>
      <c r="P1096" s="1180"/>
      <c r="Q1096" s="1180"/>
      <c r="R1096" s="1180"/>
    </row>
    <row r="1097" spans="1:18">
      <c r="A1097" s="1180"/>
      <c r="B1097" s="1180"/>
      <c r="C1097" s="1180"/>
      <c r="D1097" s="1180"/>
      <c r="E1097" s="1180"/>
      <c r="F1097" s="1180"/>
      <c r="G1097" s="1180"/>
      <c r="H1097" s="1180"/>
      <c r="I1097" s="1180"/>
      <c r="J1097" s="1180"/>
      <c r="K1097" s="1180"/>
      <c r="L1097" s="1180"/>
      <c r="M1097" s="1180"/>
      <c r="N1097" s="1180"/>
      <c r="O1097" s="1180"/>
      <c r="P1097" s="1180"/>
      <c r="Q1097" s="1180"/>
      <c r="R1097" s="1180"/>
    </row>
    <row r="1098" spans="1:18">
      <c r="A1098" s="1180"/>
      <c r="B1098" s="1180"/>
      <c r="C1098" s="1180"/>
      <c r="D1098" s="1180"/>
      <c r="E1098" s="1180"/>
      <c r="F1098" s="1180"/>
      <c r="G1098" s="1180"/>
      <c r="H1098" s="1180"/>
      <c r="I1098" s="1180"/>
      <c r="J1098" s="1180"/>
      <c r="K1098" s="1180"/>
      <c r="L1098" s="1180"/>
      <c r="M1098" s="1180"/>
      <c r="N1098" s="1180"/>
      <c r="O1098" s="1180"/>
      <c r="P1098" s="1180"/>
      <c r="Q1098" s="1180"/>
      <c r="R1098" s="1180"/>
    </row>
    <row r="1099" spans="1:18">
      <c r="A1099" s="1180"/>
      <c r="B1099" s="1180"/>
      <c r="C1099" s="1180"/>
      <c r="D1099" s="1180"/>
      <c r="E1099" s="1180"/>
      <c r="F1099" s="1180"/>
      <c r="G1099" s="1180"/>
      <c r="H1099" s="1180"/>
      <c r="I1099" s="1180"/>
      <c r="J1099" s="1180"/>
      <c r="K1099" s="1180"/>
      <c r="L1099" s="1180"/>
      <c r="M1099" s="1180"/>
      <c r="N1099" s="1180"/>
      <c r="O1099" s="1180"/>
      <c r="P1099" s="1180"/>
      <c r="Q1099" s="1180"/>
      <c r="R1099" s="1180"/>
    </row>
    <row r="1100" spans="1:18">
      <c r="A1100" s="1180"/>
      <c r="B1100" s="1180"/>
      <c r="C1100" s="1180"/>
      <c r="D1100" s="1180"/>
      <c r="E1100" s="1180"/>
      <c r="F1100" s="1180"/>
      <c r="G1100" s="1180"/>
      <c r="H1100" s="1180"/>
      <c r="I1100" s="1180"/>
      <c r="J1100" s="1180"/>
      <c r="K1100" s="1180"/>
      <c r="L1100" s="1180"/>
      <c r="M1100" s="1180"/>
      <c r="N1100" s="1180"/>
      <c r="O1100" s="1180"/>
      <c r="P1100" s="1180"/>
      <c r="Q1100" s="1180"/>
      <c r="R1100" s="1180"/>
    </row>
    <row r="1101" spans="1:18">
      <c r="A1101" s="1180"/>
      <c r="B1101" s="1180"/>
      <c r="C1101" s="1180"/>
      <c r="D1101" s="1180"/>
      <c r="E1101" s="1180"/>
      <c r="F1101" s="1180"/>
      <c r="G1101" s="1180"/>
      <c r="H1101" s="1180"/>
      <c r="I1101" s="1180"/>
      <c r="J1101" s="1180"/>
      <c r="K1101" s="1180"/>
      <c r="L1101" s="1180"/>
      <c r="M1101" s="1180"/>
      <c r="N1101" s="1180"/>
      <c r="O1101" s="1180"/>
      <c r="P1101" s="1180"/>
      <c r="Q1101" s="1180"/>
      <c r="R1101" s="1180"/>
    </row>
    <row r="1102" spans="1:18">
      <c r="A1102" s="1180"/>
      <c r="B1102" s="1180"/>
      <c r="C1102" s="1180"/>
      <c r="D1102" s="1180"/>
      <c r="E1102" s="1180"/>
      <c r="F1102" s="1180"/>
      <c r="G1102" s="1180"/>
      <c r="H1102" s="1180"/>
      <c r="I1102" s="1180"/>
      <c r="J1102" s="1180"/>
      <c r="K1102" s="1180"/>
      <c r="L1102" s="1180"/>
      <c r="M1102" s="1180"/>
      <c r="N1102" s="1180"/>
      <c r="O1102" s="1180"/>
      <c r="P1102" s="1180"/>
      <c r="Q1102" s="1180"/>
      <c r="R1102" s="1180"/>
    </row>
    <row r="1103" spans="1:18">
      <c r="A1103" s="1180"/>
      <c r="B1103" s="1180"/>
      <c r="C1103" s="1180"/>
      <c r="D1103" s="1180"/>
      <c r="E1103" s="1180"/>
      <c r="F1103" s="1180"/>
      <c r="G1103" s="1180"/>
      <c r="H1103" s="1180"/>
      <c r="I1103" s="1180"/>
      <c r="J1103" s="1180"/>
      <c r="K1103" s="1180"/>
      <c r="L1103" s="1180"/>
      <c r="M1103" s="1180"/>
      <c r="N1103" s="1180"/>
      <c r="O1103" s="1180"/>
      <c r="P1103" s="1180"/>
      <c r="Q1103" s="1180"/>
      <c r="R1103" s="1180"/>
    </row>
    <row r="1104" spans="1:18">
      <c r="A1104" s="1180"/>
      <c r="B1104" s="1180"/>
      <c r="C1104" s="1180"/>
      <c r="D1104" s="1180"/>
      <c r="E1104" s="1180"/>
      <c r="F1104" s="1180"/>
      <c r="G1104" s="1180"/>
      <c r="H1104" s="1180"/>
      <c r="I1104" s="1180"/>
      <c r="J1104" s="1180"/>
      <c r="K1104" s="1180"/>
      <c r="L1104" s="1180"/>
      <c r="M1104" s="1180"/>
      <c r="N1104" s="1180"/>
      <c r="O1104" s="1180"/>
      <c r="P1104" s="1180"/>
      <c r="Q1104" s="1180"/>
      <c r="R1104" s="1180"/>
    </row>
    <row r="1105" spans="1:18">
      <c r="A1105" s="1180"/>
      <c r="B1105" s="1180"/>
      <c r="C1105" s="1180"/>
      <c r="D1105" s="1180"/>
      <c r="E1105" s="1180"/>
      <c r="F1105" s="1180"/>
      <c r="G1105" s="1180"/>
      <c r="H1105" s="1180"/>
      <c r="I1105" s="1180"/>
      <c r="J1105" s="1180"/>
      <c r="K1105" s="1180"/>
      <c r="L1105" s="1180"/>
      <c r="M1105" s="1180"/>
      <c r="N1105" s="1180"/>
      <c r="O1105" s="1180"/>
      <c r="P1105" s="1180"/>
      <c r="Q1105" s="1180"/>
      <c r="R1105" s="1180"/>
    </row>
    <row r="1106" spans="1:18">
      <c r="A1106" s="1180"/>
      <c r="B1106" s="1180"/>
      <c r="C1106" s="1180"/>
      <c r="D1106" s="1180"/>
      <c r="E1106" s="1180"/>
      <c r="F1106" s="1180"/>
      <c r="G1106" s="1180"/>
      <c r="H1106" s="1180"/>
      <c r="I1106" s="1180"/>
      <c r="J1106" s="1180"/>
      <c r="K1106" s="1180"/>
      <c r="L1106" s="1180"/>
      <c r="M1106" s="1180"/>
      <c r="N1106" s="1180"/>
      <c r="O1106" s="1180"/>
      <c r="P1106" s="1180"/>
      <c r="Q1106" s="1180"/>
      <c r="R1106" s="1180"/>
    </row>
    <row r="1107" spans="1:18">
      <c r="A1107" s="1180"/>
      <c r="B1107" s="1180"/>
      <c r="C1107" s="1180"/>
      <c r="D1107" s="1180"/>
      <c r="E1107" s="1180"/>
      <c r="F1107" s="1180"/>
      <c r="G1107" s="1180"/>
      <c r="H1107" s="1180"/>
      <c r="I1107" s="1180"/>
      <c r="J1107" s="1180"/>
      <c r="K1107" s="1180"/>
      <c r="L1107" s="1180"/>
      <c r="M1107" s="1180"/>
      <c r="N1107" s="1180"/>
      <c r="O1107" s="1180"/>
      <c r="P1107" s="1180"/>
      <c r="Q1107" s="1180"/>
      <c r="R1107" s="1180"/>
    </row>
    <row r="1108" spans="1:18">
      <c r="A1108" s="1180"/>
      <c r="B1108" s="1180"/>
      <c r="C1108" s="1180"/>
      <c r="D1108" s="1180"/>
      <c r="E1108" s="1180"/>
      <c r="F1108" s="1180"/>
      <c r="G1108" s="1180"/>
      <c r="H1108" s="1180"/>
      <c r="I1108" s="1180"/>
      <c r="J1108" s="1180"/>
      <c r="K1108" s="1180"/>
      <c r="L1108" s="1180"/>
      <c r="M1108" s="1180"/>
      <c r="N1108" s="1180"/>
      <c r="O1108" s="1180"/>
      <c r="P1108" s="1180"/>
      <c r="Q1108" s="1180"/>
      <c r="R1108" s="1180"/>
    </row>
    <row r="1109" spans="1:18">
      <c r="A1109" s="1180"/>
      <c r="B1109" s="1180"/>
      <c r="C1109" s="1180"/>
      <c r="D1109" s="1180"/>
      <c r="E1109" s="1180"/>
      <c r="F1109" s="1180"/>
      <c r="G1109" s="1180"/>
      <c r="H1109" s="1180"/>
      <c r="I1109" s="1180"/>
      <c r="J1109" s="1180"/>
      <c r="K1109" s="1180"/>
      <c r="L1109" s="1180"/>
      <c r="M1109" s="1180"/>
      <c r="N1109" s="1180"/>
      <c r="O1109" s="1180"/>
      <c r="P1109" s="1180"/>
      <c r="Q1109" s="1180"/>
      <c r="R1109" s="1180"/>
    </row>
    <row r="1110" spans="1:18">
      <c r="A1110" s="1180"/>
      <c r="B1110" s="1180"/>
      <c r="C1110" s="1180"/>
      <c r="D1110" s="1180"/>
      <c r="E1110" s="1180"/>
      <c r="F1110" s="1180"/>
      <c r="G1110" s="1180"/>
      <c r="H1110" s="1180"/>
      <c r="I1110" s="1180"/>
      <c r="J1110" s="1180"/>
      <c r="K1110" s="1180"/>
      <c r="L1110" s="1180"/>
      <c r="M1110" s="1180"/>
      <c r="N1110" s="1180"/>
      <c r="O1110" s="1180"/>
      <c r="P1110" s="1180"/>
      <c r="Q1110" s="1180"/>
      <c r="R1110" s="1180"/>
    </row>
    <row r="1111" spans="1:18">
      <c r="A1111" s="1180"/>
      <c r="B1111" s="1180"/>
      <c r="C1111" s="1180"/>
      <c r="D1111" s="1180"/>
      <c r="E1111" s="1180"/>
      <c r="F1111" s="1180"/>
      <c r="G1111" s="1180"/>
      <c r="H1111" s="1180"/>
      <c r="I1111" s="1180"/>
      <c r="J1111" s="1180"/>
      <c r="K1111" s="1180"/>
      <c r="L1111" s="1180"/>
      <c r="M1111" s="1180"/>
      <c r="N1111" s="1180"/>
      <c r="O1111" s="1180"/>
      <c r="P1111" s="1180"/>
      <c r="Q1111" s="1180"/>
      <c r="R1111" s="1180"/>
    </row>
    <row r="1112" spans="1:18">
      <c r="A1112" s="1180"/>
      <c r="B1112" s="1180"/>
      <c r="C1112" s="1180"/>
      <c r="D1112" s="1180"/>
      <c r="E1112" s="1180"/>
      <c r="F1112" s="1180"/>
      <c r="G1112" s="1180"/>
      <c r="H1112" s="1180"/>
      <c r="I1112" s="1180"/>
      <c r="J1112" s="1180"/>
      <c r="K1112" s="1180"/>
      <c r="L1112" s="1180"/>
      <c r="M1112" s="1180"/>
      <c r="N1112" s="1180"/>
      <c r="O1112" s="1180"/>
      <c r="P1112" s="1180"/>
      <c r="Q1112" s="1180"/>
      <c r="R1112" s="1180"/>
    </row>
    <row r="1113" spans="1:18">
      <c r="A1113" s="1180"/>
      <c r="B1113" s="1180"/>
      <c r="C1113" s="1180"/>
      <c r="D1113" s="1180"/>
      <c r="E1113" s="1180"/>
      <c r="F1113" s="1180"/>
      <c r="G1113" s="1180"/>
      <c r="H1113" s="1180"/>
      <c r="I1113" s="1180"/>
      <c r="J1113" s="1180"/>
      <c r="K1113" s="1180"/>
      <c r="L1113" s="1180"/>
      <c r="M1113" s="1180"/>
      <c r="N1113" s="1180"/>
      <c r="O1113" s="1180"/>
      <c r="P1113" s="1180"/>
      <c r="Q1113" s="1180"/>
      <c r="R1113" s="1180"/>
    </row>
    <row r="1114" spans="1:18">
      <c r="A1114" s="1180"/>
      <c r="B1114" s="1180"/>
      <c r="C1114" s="1180"/>
      <c r="D1114" s="1180"/>
      <c r="E1114" s="1180"/>
      <c r="F1114" s="1180"/>
      <c r="G1114" s="1180"/>
      <c r="H1114" s="1180"/>
      <c r="I1114" s="1180"/>
      <c r="J1114" s="1180"/>
      <c r="K1114" s="1180"/>
      <c r="L1114" s="1180"/>
      <c r="M1114" s="1180"/>
      <c r="N1114" s="1180"/>
      <c r="O1114" s="1180"/>
      <c r="P1114" s="1180"/>
      <c r="Q1114" s="1180"/>
      <c r="R1114" s="1180"/>
    </row>
    <row r="1115" spans="1:18">
      <c r="A1115" s="1180"/>
      <c r="B1115" s="1180"/>
      <c r="C1115" s="1180"/>
      <c r="D1115" s="1180"/>
      <c r="E1115" s="1180"/>
      <c r="F1115" s="1180"/>
      <c r="G1115" s="1180"/>
      <c r="H1115" s="1180"/>
      <c r="I1115" s="1180"/>
      <c r="J1115" s="1180"/>
      <c r="K1115" s="1180"/>
      <c r="L1115" s="1180"/>
      <c r="M1115" s="1180"/>
      <c r="N1115" s="1180"/>
      <c r="O1115" s="1180"/>
      <c r="P1115" s="1180"/>
      <c r="Q1115" s="1180"/>
      <c r="R1115" s="1180"/>
    </row>
    <row r="1116" spans="1:18">
      <c r="A1116" s="1180"/>
      <c r="B1116" s="1180"/>
      <c r="C1116" s="1180"/>
      <c r="D1116" s="1180"/>
      <c r="E1116" s="1180"/>
      <c r="F1116" s="1180"/>
      <c r="G1116" s="1180"/>
      <c r="H1116" s="1180"/>
      <c r="I1116" s="1180"/>
      <c r="J1116" s="1180"/>
      <c r="K1116" s="1180"/>
      <c r="L1116" s="1180"/>
      <c r="M1116" s="1180"/>
      <c r="N1116" s="1180"/>
      <c r="O1116" s="1180"/>
      <c r="P1116" s="1180"/>
      <c r="Q1116" s="1180"/>
      <c r="R1116" s="1180"/>
    </row>
    <row r="1117" spans="1:18">
      <c r="A1117" s="1180"/>
      <c r="B1117" s="1180"/>
      <c r="C1117" s="1180"/>
      <c r="D1117" s="1180"/>
      <c r="E1117" s="1180"/>
      <c r="F1117" s="1180"/>
      <c r="G1117" s="1180"/>
      <c r="H1117" s="1180"/>
      <c r="I1117" s="1180"/>
      <c r="J1117" s="1180"/>
      <c r="K1117" s="1180"/>
      <c r="L1117" s="1180"/>
      <c r="M1117" s="1180"/>
      <c r="N1117" s="1180"/>
      <c r="O1117" s="1180"/>
      <c r="P1117" s="1180"/>
      <c r="Q1117" s="1180"/>
      <c r="R1117" s="1180"/>
    </row>
    <row r="1118" spans="1:18">
      <c r="A1118" s="1180"/>
      <c r="B1118" s="1180"/>
      <c r="C1118" s="1180"/>
      <c r="D1118" s="1180"/>
      <c r="E1118" s="1180"/>
      <c r="F1118" s="1180"/>
      <c r="G1118" s="1180"/>
      <c r="H1118" s="1180"/>
      <c r="I1118" s="1180"/>
      <c r="J1118" s="1180"/>
      <c r="K1118" s="1180"/>
      <c r="L1118" s="1180"/>
      <c r="M1118" s="1180"/>
      <c r="N1118" s="1180"/>
      <c r="O1118" s="1180"/>
      <c r="P1118" s="1180"/>
      <c r="Q1118" s="1180"/>
      <c r="R1118" s="1180"/>
    </row>
    <row r="1119" spans="1:18">
      <c r="A1119" s="1180"/>
      <c r="B1119" s="1180"/>
      <c r="C1119" s="1180"/>
      <c r="D1119" s="1180"/>
      <c r="E1119" s="1180"/>
      <c r="F1119" s="1180"/>
      <c r="G1119" s="1180"/>
      <c r="H1119" s="1180"/>
      <c r="I1119" s="1180"/>
      <c r="J1119" s="1180"/>
      <c r="K1119" s="1180"/>
      <c r="L1119" s="1180"/>
      <c r="M1119" s="1180"/>
      <c r="N1119" s="1180"/>
      <c r="O1119" s="1180"/>
      <c r="P1119" s="1180"/>
      <c r="Q1119" s="1180"/>
      <c r="R1119" s="1180"/>
    </row>
    <row r="1120" spans="1:18">
      <c r="A1120" s="1180"/>
      <c r="B1120" s="1180"/>
      <c r="C1120" s="1180"/>
      <c r="D1120" s="1180"/>
      <c r="E1120" s="1180"/>
      <c r="F1120" s="1180"/>
      <c r="G1120" s="1180"/>
      <c r="H1120" s="1180"/>
      <c r="I1120" s="1180"/>
      <c r="J1120" s="1180"/>
      <c r="K1120" s="1180"/>
      <c r="L1120" s="1180"/>
      <c r="M1120" s="1180"/>
      <c r="N1120" s="1180"/>
      <c r="O1120" s="1180"/>
      <c r="P1120" s="1180"/>
      <c r="Q1120" s="1180"/>
      <c r="R1120" s="1180"/>
    </row>
    <row r="1121" spans="1:18">
      <c r="A1121" s="1180"/>
      <c r="B1121" s="1180"/>
      <c r="C1121" s="1180"/>
      <c r="D1121" s="1180"/>
      <c r="E1121" s="1180"/>
      <c r="F1121" s="1180"/>
      <c r="G1121" s="1180"/>
      <c r="H1121" s="1180"/>
      <c r="I1121" s="1180"/>
      <c r="J1121" s="1180"/>
      <c r="K1121" s="1180"/>
      <c r="L1121" s="1180"/>
      <c r="M1121" s="1180"/>
      <c r="N1121" s="1180"/>
      <c r="O1121" s="1180"/>
      <c r="P1121" s="1180"/>
      <c r="Q1121" s="1180"/>
      <c r="R1121" s="1180"/>
    </row>
    <row r="1122" spans="1:18">
      <c r="A1122" s="1180"/>
      <c r="B1122" s="1180"/>
      <c r="C1122" s="1180"/>
      <c r="D1122" s="1180"/>
      <c r="E1122" s="1180"/>
      <c r="F1122" s="1180"/>
      <c r="G1122" s="1180"/>
      <c r="H1122" s="1180"/>
      <c r="I1122" s="1180"/>
      <c r="J1122" s="1180"/>
      <c r="K1122" s="1180"/>
      <c r="L1122" s="1180"/>
      <c r="M1122" s="1180"/>
      <c r="N1122" s="1180"/>
      <c r="O1122" s="1180"/>
      <c r="P1122" s="1180"/>
      <c r="Q1122" s="1180"/>
      <c r="R1122" s="1180"/>
    </row>
    <row r="1123" spans="1:18">
      <c r="A1123" s="1180"/>
      <c r="B1123" s="1180"/>
      <c r="C1123" s="1180"/>
      <c r="D1123" s="1180"/>
      <c r="E1123" s="1180"/>
      <c r="F1123" s="1180"/>
      <c r="G1123" s="1180"/>
      <c r="H1123" s="1180"/>
      <c r="I1123" s="1180"/>
      <c r="J1123" s="1180"/>
      <c r="K1123" s="1180"/>
      <c r="L1123" s="1180"/>
      <c r="M1123" s="1180"/>
      <c r="N1123" s="1180"/>
      <c r="O1123" s="1180"/>
      <c r="P1123" s="1180"/>
      <c r="Q1123" s="1180"/>
      <c r="R1123" s="1180"/>
    </row>
    <row r="1124" spans="1:18">
      <c r="A1124" s="1180"/>
      <c r="B1124" s="1180"/>
      <c r="C1124" s="1180"/>
      <c r="D1124" s="1180"/>
      <c r="E1124" s="1180"/>
      <c r="F1124" s="1180"/>
      <c r="G1124" s="1180"/>
      <c r="H1124" s="1180"/>
      <c r="I1124" s="1180"/>
      <c r="J1124" s="1180"/>
      <c r="K1124" s="1180"/>
      <c r="L1124" s="1180"/>
      <c r="M1124" s="1180"/>
      <c r="N1124" s="1180"/>
      <c r="O1124" s="1180"/>
      <c r="P1124" s="1180"/>
      <c r="Q1124" s="1180"/>
      <c r="R1124" s="1180"/>
    </row>
    <row r="1125" spans="1:18">
      <c r="A1125" s="1180"/>
      <c r="B1125" s="1180"/>
      <c r="C1125" s="1180"/>
      <c r="D1125" s="1180"/>
      <c r="E1125" s="1180"/>
      <c r="F1125" s="1180"/>
      <c r="G1125" s="1180"/>
      <c r="H1125" s="1180"/>
      <c r="I1125" s="1180"/>
      <c r="J1125" s="1180"/>
      <c r="K1125" s="1180"/>
      <c r="L1125" s="1180"/>
      <c r="M1125" s="1180"/>
      <c r="N1125" s="1180"/>
      <c r="O1125" s="1180"/>
      <c r="P1125" s="1180"/>
      <c r="Q1125" s="1180"/>
      <c r="R1125" s="1180"/>
    </row>
    <row r="1126" spans="1:18">
      <c r="A1126" s="1180"/>
      <c r="B1126" s="1180"/>
      <c r="C1126" s="1180"/>
      <c r="D1126" s="1180"/>
      <c r="E1126" s="1180"/>
      <c r="F1126" s="1180"/>
      <c r="G1126" s="1180"/>
      <c r="H1126" s="1180"/>
      <c r="I1126" s="1180"/>
      <c r="J1126" s="1180"/>
      <c r="K1126" s="1180"/>
      <c r="L1126" s="1180"/>
      <c r="M1126" s="1180"/>
      <c r="N1126" s="1180"/>
      <c r="O1126" s="1180"/>
      <c r="P1126" s="1180"/>
      <c r="Q1126" s="1180"/>
      <c r="R1126" s="1180"/>
    </row>
    <row r="1127" spans="1:18">
      <c r="A1127" s="1180"/>
      <c r="B1127" s="1180"/>
      <c r="C1127" s="1180"/>
      <c r="D1127" s="1180"/>
      <c r="E1127" s="1180"/>
      <c r="F1127" s="1180"/>
      <c r="G1127" s="1180"/>
      <c r="H1127" s="1180"/>
      <c r="I1127" s="1180"/>
      <c r="J1127" s="1180"/>
      <c r="K1127" s="1180"/>
      <c r="L1127" s="1180"/>
      <c r="M1127" s="1180"/>
      <c r="N1127" s="1180"/>
      <c r="O1127" s="1180"/>
      <c r="P1127" s="1180"/>
      <c r="Q1127" s="1180"/>
      <c r="R1127" s="1180"/>
    </row>
    <row r="1128" spans="1:18">
      <c r="A1128" s="1180"/>
      <c r="B1128" s="1180"/>
      <c r="C1128" s="1180"/>
      <c r="D1128" s="1180"/>
      <c r="E1128" s="1180"/>
      <c r="F1128" s="1180"/>
      <c r="G1128" s="1180"/>
      <c r="H1128" s="1180"/>
      <c r="I1128" s="1180"/>
      <c r="J1128" s="1180"/>
      <c r="K1128" s="1180"/>
      <c r="L1128" s="1180"/>
      <c r="M1128" s="1180"/>
      <c r="N1128" s="1180"/>
      <c r="O1128" s="1180"/>
      <c r="P1128" s="1180"/>
      <c r="Q1128" s="1180"/>
      <c r="R1128" s="1180"/>
    </row>
    <row r="1129" spans="1:18">
      <c r="A1129" s="1180"/>
      <c r="B1129" s="1180"/>
      <c r="C1129" s="1180"/>
      <c r="D1129" s="1180"/>
      <c r="E1129" s="1180"/>
      <c r="F1129" s="1180"/>
      <c r="G1129" s="1180"/>
      <c r="H1129" s="1180"/>
      <c r="I1129" s="1180"/>
      <c r="J1129" s="1180"/>
      <c r="K1129" s="1180"/>
      <c r="L1129" s="1180"/>
      <c r="M1129" s="1180"/>
      <c r="N1129" s="1180"/>
      <c r="O1129" s="1180"/>
      <c r="P1129" s="1180"/>
      <c r="Q1129" s="1180"/>
      <c r="R1129" s="1180"/>
    </row>
    <row r="1130" spans="1:18">
      <c r="A1130" s="1180"/>
      <c r="B1130" s="1180"/>
      <c r="C1130" s="1180"/>
      <c r="D1130" s="1180"/>
      <c r="E1130" s="1180"/>
      <c r="F1130" s="1180"/>
      <c r="G1130" s="1180"/>
      <c r="H1130" s="1180"/>
      <c r="I1130" s="1180"/>
      <c r="J1130" s="1180"/>
      <c r="K1130" s="1180"/>
      <c r="L1130" s="1180"/>
      <c r="M1130" s="1180"/>
      <c r="N1130" s="1180"/>
      <c r="O1130" s="1180"/>
      <c r="P1130" s="1180"/>
      <c r="Q1130" s="1180"/>
      <c r="R1130" s="1180"/>
    </row>
    <row r="1131" spans="1:18">
      <c r="A1131" s="1180"/>
      <c r="B1131" s="1180"/>
      <c r="C1131" s="1180"/>
      <c r="D1131" s="1180"/>
      <c r="E1131" s="1180"/>
      <c r="F1131" s="1180"/>
      <c r="G1131" s="1180"/>
      <c r="H1131" s="1180"/>
      <c r="I1131" s="1180"/>
      <c r="J1131" s="1180"/>
      <c r="K1131" s="1180"/>
      <c r="L1131" s="1180"/>
      <c r="M1131" s="1180"/>
      <c r="N1131" s="1180"/>
      <c r="O1131" s="1180"/>
      <c r="P1131" s="1180"/>
      <c r="Q1131" s="1180"/>
      <c r="R1131" s="1180"/>
    </row>
    <row r="1132" spans="1:18">
      <c r="A1132" s="1180"/>
      <c r="B1132" s="1180"/>
      <c r="C1132" s="1180"/>
      <c r="D1132" s="1180"/>
      <c r="E1132" s="1180"/>
      <c r="F1132" s="1180"/>
      <c r="G1132" s="1180"/>
      <c r="H1132" s="1180"/>
      <c r="I1132" s="1180"/>
      <c r="J1132" s="1180"/>
      <c r="K1132" s="1180"/>
      <c r="L1132" s="1180"/>
      <c r="M1132" s="1180"/>
      <c r="N1132" s="1180"/>
      <c r="O1132" s="1180"/>
      <c r="P1132" s="1180"/>
      <c r="Q1132" s="1180"/>
      <c r="R1132" s="1180"/>
    </row>
    <row r="1133" spans="1:18">
      <c r="A1133" s="1180"/>
      <c r="B1133" s="1180"/>
      <c r="C1133" s="1180"/>
      <c r="D1133" s="1180"/>
      <c r="E1133" s="1180"/>
      <c r="F1133" s="1180"/>
      <c r="G1133" s="1180"/>
      <c r="H1133" s="1180"/>
      <c r="I1133" s="1180"/>
      <c r="J1133" s="1180"/>
      <c r="K1133" s="1180"/>
      <c r="L1133" s="1180"/>
      <c r="M1133" s="1180"/>
      <c r="N1133" s="1180"/>
      <c r="O1133" s="1180"/>
      <c r="P1133" s="1180"/>
      <c r="Q1133" s="1180"/>
      <c r="R1133" s="1180"/>
    </row>
    <row r="1134" spans="1:18">
      <c r="A1134" s="1180"/>
      <c r="B1134" s="1180"/>
      <c r="C1134" s="1180"/>
      <c r="D1134" s="1180"/>
      <c r="E1134" s="1180"/>
      <c r="F1134" s="1180"/>
      <c r="G1134" s="1180"/>
      <c r="H1134" s="1180"/>
      <c r="I1134" s="1180"/>
      <c r="J1134" s="1180"/>
      <c r="K1134" s="1180"/>
      <c r="L1134" s="1180"/>
      <c r="M1134" s="1180"/>
      <c r="N1134" s="1180"/>
      <c r="O1134" s="1180"/>
      <c r="P1134" s="1180"/>
      <c r="Q1134" s="1180"/>
      <c r="R1134" s="1180"/>
    </row>
    <row r="1135" spans="1:18">
      <c r="A1135" s="1180"/>
      <c r="B1135" s="1180"/>
      <c r="C1135" s="1180"/>
      <c r="D1135" s="1180"/>
      <c r="E1135" s="1180"/>
      <c r="F1135" s="1180"/>
      <c r="G1135" s="1180"/>
      <c r="H1135" s="1180"/>
      <c r="I1135" s="1180"/>
      <c r="J1135" s="1180"/>
      <c r="K1135" s="1180"/>
      <c r="L1135" s="1180"/>
      <c r="M1135" s="1180"/>
      <c r="N1135" s="1180"/>
      <c r="O1135" s="1180"/>
      <c r="P1135" s="1180"/>
      <c r="Q1135" s="1180"/>
      <c r="R1135" s="1180"/>
    </row>
    <row r="1136" spans="1:18">
      <c r="A1136" s="1180"/>
      <c r="B1136" s="1180"/>
      <c r="C1136" s="1180"/>
      <c r="D1136" s="1180"/>
      <c r="E1136" s="1180"/>
      <c r="F1136" s="1180"/>
      <c r="G1136" s="1180"/>
      <c r="H1136" s="1180"/>
      <c r="I1136" s="1180"/>
      <c r="J1136" s="1180"/>
      <c r="K1136" s="1180"/>
      <c r="L1136" s="1180"/>
      <c r="M1136" s="1180"/>
      <c r="N1136" s="1180"/>
      <c r="O1136" s="1180"/>
      <c r="P1136" s="1180"/>
      <c r="Q1136" s="1180"/>
      <c r="R1136" s="1180"/>
    </row>
    <row r="1137" spans="1:18">
      <c r="A1137" s="1180"/>
      <c r="B1137" s="1180"/>
      <c r="C1137" s="1180"/>
      <c r="D1137" s="1180"/>
      <c r="E1137" s="1180"/>
      <c r="F1137" s="1180"/>
      <c r="G1137" s="1180"/>
      <c r="H1137" s="1180"/>
      <c r="I1137" s="1180"/>
      <c r="J1137" s="1180"/>
      <c r="K1137" s="1180"/>
      <c r="L1137" s="1180"/>
      <c r="M1137" s="1180"/>
      <c r="N1137" s="1180"/>
      <c r="O1137" s="1180"/>
      <c r="P1137" s="1180"/>
      <c r="Q1137" s="1180"/>
      <c r="R1137" s="1180"/>
    </row>
    <row r="1138" spans="1:18">
      <c r="A1138" s="1180"/>
      <c r="B1138" s="1180"/>
      <c r="C1138" s="1180"/>
      <c r="D1138" s="1180"/>
      <c r="E1138" s="1180"/>
      <c r="F1138" s="1180"/>
      <c r="G1138" s="1180"/>
      <c r="H1138" s="1180"/>
      <c r="I1138" s="1180"/>
      <c r="J1138" s="1180"/>
      <c r="K1138" s="1180"/>
      <c r="L1138" s="1180"/>
      <c r="M1138" s="1180"/>
      <c r="N1138" s="1180"/>
      <c r="O1138" s="1180"/>
      <c r="P1138" s="1180"/>
      <c r="Q1138" s="1180"/>
      <c r="R1138" s="1180"/>
    </row>
    <row r="1139" spans="1:18">
      <c r="A1139" s="1180"/>
      <c r="B1139" s="1180"/>
      <c r="C1139" s="1180"/>
      <c r="D1139" s="1180"/>
      <c r="E1139" s="1180"/>
      <c r="F1139" s="1180"/>
      <c r="G1139" s="1180"/>
      <c r="H1139" s="1180"/>
      <c r="I1139" s="1180"/>
      <c r="J1139" s="1180"/>
      <c r="K1139" s="1180"/>
      <c r="L1139" s="1180"/>
      <c r="M1139" s="1180"/>
      <c r="N1139" s="1180"/>
      <c r="O1139" s="1180"/>
      <c r="P1139" s="1180"/>
      <c r="Q1139" s="1180"/>
      <c r="R1139" s="1180"/>
    </row>
    <row r="1140" spans="1:18">
      <c r="A1140" s="1180"/>
      <c r="B1140" s="1180"/>
      <c r="C1140" s="1180"/>
      <c r="D1140" s="1180"/>
      <c r="E1140" s="1180"/>
      <c r="F1140" s="1180"/>
      <c r="G1140" s="1180"/>
      <c r="H1140" s="1180"/>
      <c r="I1140" s="1180"/>
      <c r="J1140" s="1180"/>
      <c r="K1140" s="1180"/>
      <c r="L1140" s="1180"/>
      <c r="M1140" s="1180"/>
      <c r="N1140" s="1180"/>
      <c r="O1140" s="1180"/>
      <c r="P1140" s="1180"/>
      <c r="Q1140" s="1180"/>
      <c r="R1140" s="1180"/>
    </row>
    <row r="1141" spans="1:18">
      <c r="A1141" s="1180"/>
      <c r="B1141" s="1180"/>
      <c r="C1141" s="1180"/>
      <c r="D1141" s="1180"/>
      <c r="E1141" s="1180"/>
      <c r="F1141" s="1180"/>
      <c r="G1141" s="1180"/>
      <c r="H1141" s="1180"/>
      <c r="I1141" s="1180"/>
      <c r="J1141" s="1180"/>
      <c r="K1141" s="1180"/>
      <c r="L1141" s="1180"/>
      <c r="M1141" s="1180"/>
      <c r="N1141" s="1180"/>
      <c r="O1141" s="1180"/>
      <c r="P1141" s="1180"/>
      <c r="Q1141" s="1180"/>
      <c r="R1141" s="1180"/>
    </row>
    <row r="1142" spans="1:18">
      <c r="A1142" s="1180"/>
      <c r="B1142" s="1180"/>
      <c r="C1142" s="1180"/>
      <c r="D1142" s="1180"/>
      <c r="E1142" s="1180"/>
      <c r="F1142" s="1180"/>
      <c r="G1142" s="1180"/>
      <c r="H1142" s="1180"/>
      <c r="I1142" s="1180"/>
      <c r="J1142" s="1180"/>
      <c r="K1142" s="1180"/>
      <c r="L1142" s="1180"/>
      <c r="M1142" s="1180"/>
      <c r="N1142" s="1180"/>
      <c r="O1142" s="1180"/>
      <c r="P1142" s="1180"/>
      <c r="Q1142" s="1180"/>
      <c r="R1142" s="1180"/>
    </row>
    <row r="1143" spans="1:18">
      <c r="A1143" s="1180"/>
      <c r="B1143" s="1180"/>
      <c r="C1143" s="1180"/>
      <c r="D1143" s="1180"/>
      <c r="E1143" s="1180"/>
      <c r="F1143" s="1180"/>
      <c r="G1143" s="1180"/>
      <c r="H1143" s="1180"/>
      <c r="I1143" s="1180"/>
      <c r="J1143" s="1180"/>
      <c r="K1143" s="1180"/>
      <c r="L1143" s="1180"/>
      <c r="M1143" s="1180"/>
      <c r="N1143" s="1180"/>
      <c r="O1143" s="1180"/>
      <c r="P1143" s="1180"/>
      <c r="Q1143" s="1180"/>
      <c r="R1143" s="1180"/>
    </row>
    <row r="1144" spans="1:18">
      <c r="A1144" s="1180"/>
      <c r="B1144" s="1180"/>
      <c r="C1144" s="1180"/>
      <c r="D1144" s="1180"/>
      <c r="E1144" s="1180"/>
      <c r="F1144" s="1180"/>
      <c r="G1144" s="1180"/>
      <c r="H1144" s="1180"/>
      <c r="I1144" s="1180"/>
      <c r="J1144" s="1180"/>
      <c r="K1144" s="1180"/>
      <c r="L1144" s="1180"/>
      <c r="M1144" s="1180"/>
      <c r="N1144" s="1180"/>
      <c r="O1144" s="1180"/>
      <c r="P1144" s="1180"/>
      <c r="Q1144" s="1180"/>
      <c r="R1144" s="1180"/>
    </row>
    <row r="1145" spans="1:18">
      <c r="A1145" s="1180"/>
      <c r="B1145" s="1180"/>
      <c r="C1145" s="1180"/>
      <c r="D1145" s="1180"/>
      <c r="E1145" s="1180"/>
      <c r="F1145" s="1180"/>
      <c r="G1145" s="1180"/>
      <c r="H1145" s="1180"/>
      <c r="I1145" s="1180"/>
      <c r="J1145" s="1180"/>
      <c r="K1145" s="1180"/>
      <c r="L1145" s="1180"/>
      <c r="M1145" s="1180"/>
      <c r="N1145" s="1180"/>
      <c r="O1145" s="1180"/>
      <c r="P1145" s="1180"/>
      <c r="Q1145" s="1180"/>
      <c r="R1145" s="1180"/>
    </row>
    <row r="1146" spans="1:18">
      <c r="A1146" s="1180"/>
      <c r="B1146" s="1180"/>
      <c r="C1146" s="1180"/>
      <c r="D1146" s="1180"/>
      <c r="E1146" s="1180"/>
      <c r="F1146" s="1180"/>
      <c r="G1146" s="1180"/>
      <c r="H1146" s="1180"/>
      <c r="I1146" s="1180"/>
      <c r="J1146" s="1180"/>
      <c r="K1146" s="1180"/>
      <c r="L1146" s="1180"/>
      <c r="M1146" s="1180"/>
      <c r="N1146" s="1180"/>
      <c r="O1146" s="1180"/>
      <c r="P1146" s="1180"/>
      <c r="Q1146" s="1180"/>
      <c r="R1146" s="1180"/>
    </row>
    <row r="1147" spans="1:18">
      <c r="A1147" s="1180"/>
      <c r="B1147" s="1180"/>
      <c r="C1147" s="1180"/>
      <c r="D1147" s="1180"/>
      <c r="E1147" s="1180"/>
      <c r="F1147" s="1180"/>
      <c r="G1147" s="1180"/>
      <c r="H1147" s="1180"/>
      <c r="I1147" s="1180"/>
      <c r="J1147" s="1180"/>
      <c r="K1147" s="1180"/>
      <c r="L1147" s="1180"/>
      <c r="M1147" s="1180"/>
      <c r="N1147" s="1180"/>
      <c r="O1147" s="1180"/>
      <c r="P1147" s="1180"/>
      <c r="Q1147" s="1180"/>
      <c r="R1147" s="1180"/>
    </row>
    <row r="1148" spans="1:18">
      <c r="A1148" s="1180"/>
      <c r="B1148" s="1180"/>
      <c r="C1148" s="1180"/>
      <c r="D1148" s="1180"/>
      <c r="E1148" s="1180"/>
      <c r="F1148" s="1180"/>
      <c r="G1148" s="1180"/>
      <c r="H1148" s="1180"/>
      <c r="I1148" s="1180"/>
      <c r="J1148" s="1180"/>
      <c r="K1148" s="1180"/>
      <c r="L1148" s="1180"/>
      <c r="M1148" s="1180"/>
      <c r="N1148" s="1180"/>
      <c r="O1148" s="1180"/>
      <c r="P1148" s="1180"/>
      <c r="Q1148" s="1180"/>
      <c r="R1148" s="1180"/>
    </row>
    <row r="1149" spans="1:18">
      <c r="A1149" s="1180"/>
      <c r="B1149" s="1180"/>
      <c r="C1149" s="1180"/>
      <c r="D1149" s="1180"/>
      <c r="E1149" s="1180"/>
      <c r="F1149" s="1180"/>
      <c r="G1149" s="1180"/>
      <c r="H1149" s="1180"/>
      <c r="I1149" s="1180"/>
      <c r="J1149" s="1180"/>
      <c r="K1149" s="1180"/>
      <c r="L1149" s="1180"/>
      <c r="M1149" s="1180"/>
      <c r="N1149" s="1180"/>
      <c r="O1149" s="1180"/>
      <c r="P1149" s="1180"/>
      <c r="Q1149" s="1180"/>
      <c r="R1149" s="1180"/>
    </row>
    <row r="1150" spans="1:18">
      <c r="A1150" s="1180"/>
      <c r="B1150" s="1180"/>
      <c r="C1150" s="1180"/>
      <c r="D1150" s="1180"/>
      <c r="E1150" s="1180"/>
      <c r="F1150" s="1180"/>
      <c r="G1150" s="1180"/>
      <c r="H1150" s="1180"/>
      <c r="I1150" s="1180"/>
      <c r="J1150" s="1180"/>
      <c r="K1150" s="1180"/>
      <c r="L1150" s="1180"/>
      <c r="M1150" s="1180"/>
      <c r="N1150" s="1180"/>
      <c r="O1150" s="1180"/>
      <c r="P1150" s="1180"/>
      <c r="Q1150" s="1180"/>
      <c r="R1150" s="1180"/>
    </row>
    <row r="1151" spans="1:18">
      <c r="A1151" s="1180"/>
      <c r="B1151" s="1180"/>
      <c r="C1151" s="1180"/>
      <c r="D1151" s="1180"/>
      <c r="E1151" s="1180"/>
      <c r="F1151" s="1180"/>
      <c r="G1151" s="1180"/>
      <c r="H1151" s="1180"/>
      <c r="I1151" s="1180"/>
      <c r="J1151" s="1180"/>
      <c r="K1151" s="1180"/>
      <c r="L1151" s="1180"/>
      <c r="M1151" s="1180"/>
      <c r="N1151" s="1180"/>
      <c r="O1151" s="1180"/>
      <c r="P1151" s="1180"/>
      <c r="Q1151" s="1180"/>
      <c r="R1151" s="1180"/>
    </row>
    <row r="1152" spans="1:18">
      <c r="A1152" s="1180"/>
      <c r="B1152" s="1180"/>
      <c r="C1152" s="1180"/>
      <c r="D1152" s="1180"/>
      <c r="E1152" s="1180"/>
      <c r="F1152" s="1180"/>
      <c r="G1152" s="1180"/>
      <c r="H1152" s="1180"/>
      <c r="I1152" s="1180"/>
      <c r="J1152" s="1180"/>
      <c r="K1152" s="1180"/>
      <c r="L1152" s="1180"/>
      <c r="M1152" s="1180"/>
      <c r="N1152" s="1180"/>
      <c r="O1152" s="1180"/>
      <c r="P1152" s="1180"/>
      <c r="Q1152" s="1180"/>
      <c r="R1152" s="1180"/>
    </row>
    <row r="1153" spans="1:18">
      <c r="A1153" s="1180"/>
      <c r="B1153" s="1180"/>
      <c r="C1153" s="1180"/>
      <c r="D1153" s="1180"/>
      <c r="E1153" s="1180"/>
      <c r="F1153" s="1180"/>
      <c r="G1153" s="1180"/>
      <c r="H1153" s="1180"/>
      <c r="I1153" s="1180"/>
      <c r="J1153" s="1180"/>
      <c r="K1153" s="1180"/>
      <c r="L1153" s="1180"/>
      <c r="M1153" s="1180"/>
      <c r="N1153" s="1180"/>
      <c r="O1153" s="1180"/>
      <c r="P1153" s="1180"/>
      <c r="Q1153" s="1180"/>
      <c r="R1153" s="1180"/>
    </row>
    <row r="1154" spans="1:18">
      <c r="A1154" s="1180"/>
      <c r="B1154" s="1180"/>
      <c r="C1154" s="1180"/>
      <c r="D1154" s="1180"/>
      <c r="E1154" s="1180"/>
      <c r="F1154" s="1180"/>
      <c r="G1154" s="1180"/>
      <c r="H1154" s="1180"/>
      <c r="I1154" s="1180"/>
      <c r="J1154" s="1180"/>
      <c r="K1154" s="1180"/>
      <c r="L1154" s="1180"/>
      <c r="M1154" s="1180"/>
      <c r="N1154" s="1180"/>
      <c r="O1154" s="1180"/>
      <c r="P1154" s="1180"/>
      <c r="Q1154" s="1180"/>
      <c r="R1154" s="1180"/>
    </row>
    <row r="1155" spans="1:18">
      <c r="A1155" s="1180"/>
      <c r="B1155" s="1180"/>
      <c r="C1155" s="1180"/>
      <c r="D1155" s="1180"/>
      <c r="E1155" s="1180"/>
      <c r="F1155" s="1180"/>
      <c r="G1155" s="1180"/>
      <c r="H1155" s="1180"/>
      <c r="I1155" s="1180"/>
      <c r="J1155" s="1180"/>
      <c r="K1155" s="1180"/>
      <c r="L1155" s="1180"/>
      <c r="M1155" s="1180"/>
      <c r="N1155" s="1180"/>
      <c r="O1155" s="1180"/>
      <c r="P1155" s="1180"/>
      <c r="Q1155" s="1180"/>
      <c r="R1155" s="1180"/>
    </row>
    <row r="1156" spans="1:18">
      <c r="A1156" s="1180"/>
      <c r="B1156" s="1180"/>
      <c r="C1156" s="1180"/>
      <c r="D1156" s="1180"/>
      <c r="E1156" s="1180"/>
      <c r="F1156" s="1180"/>
      <c r="G1156" s="1180"/>
      <c r="H1156" s="1180"/>
      <c r="I1156" s="1180"/>
      <c r="J1156" s="1180"/>
      <c r="K1156" s="1180"/>
      <c r="L1156" s="1180"/>
      <c r="M1156" s="1180"/>
      <c r="N1156" s="1180"/>
      <c r="O1156" s="1180"/>
      <c r="P1156" s="1180"/>
      <c r="Q1156" s="1180"/>
      <c r="R1156" s="1180"/>
    </row>
    <row r="1157" spans="1:18">
      <c r="A1157" s="1180"/>
      <c r="B1157" s="1180"/>
      <c r="C1157" s="1180"/>
      <c r="D1157" s="1180"/>
      <c r="E1157" s="1180"/>
      <c r="F1157" s="1180"/>
      <c r="G1157" s="1180"/>
      <c r="H1157" s="1180"/>
      <c r="I1157" s="1180"/>
      <c r="J1157" s="1180"/>
      <c r="K1157" s="1180"/>
      <c r="L1157" s="1180"/>
      <c r="M1157" s="1180"/>
      <c r="N1157" s="1180"/>
      <c r="O1157" s="1180"/>
      <c r="P1157" s="1180"/>
      <c r="Q1157" s="1180"/>
      <c r="R1157" s="1180"/>
    </row>
    <row r="1158" spans="1:18">
      <c r="A1158" s="1180"/>
      <c r="B1158" s="1180"/>
      <c r="C1158" s="1180"/>
      <c r="D1158" s="1180"/>
      <c r="E1158" s="1180"/>
      <c r="F1158" s="1180"/>
      <c r="G1158" s="1180"/>
      <c r="H1158" s="1180"/>
      <c r="I1158" s="1180"/>
      <c r="J1158" s="1180"/>
      <c r="K1158" s="1180"/>
      <c r="L1158" s="1180"/>
      <c r="M1158" s="1180"/>
      <c r="N1158" s="1180"/>
      <c r="O1158" s="1180"/>
      <c r="P1158" s="1180"/>
      <c r="Q1158" s="1180"/>
      <c r="R1158" s="1180"/>
    </row>
    <row r="1159" spans="1:18">
      <c r="A1159" s="1180"/>
      <c r="B1159" s="1180"/>
      <c r="C1159" s="1180"/>
      <c r="D1159" s="1180"/>
      <c r="E1159" s="1180"/>
      <c r="F1159" s="1180"/>
      <c r="G1159" s="1180"/>
      <c r="H1159" s="1180"/>
      <c r="I1159" s="1180"/>
      <c r="J1159" s="1180"/>
      <c r="K1159" s="1180"/>
      <c r="L1159" s="1180"/>
      <c r="M1159" s="1180"/>
      <c r="N1159" s="1180"/>
      <c r="O1159" s="1180"/>
      <c r="P1159" s="1180"/>
      <c r="Q1159" s="1180"/>
      <c r="R1159" s="1180"/>
    </row>
    <row r="1160" spans="1:18">
      <c r="A1160" s="1180"/>
      <c r="B1160" s="1180"/>
      <c r="C1160" s="1180"/>
      <c r="D1160" s="1180"/>
      <c r="E1160" s="1180"/>
      <c r="F1160" s="1180"/>
      <c r="G1160" s="1180"/>
      <c r="H1160" s="1180"/>
      <c r="I1160" s="1180"/>
      <c r="J1160" s="1180"/>
      <c r="K1160" s="1180"/>
      <c r="L1160" s="1180"/>
      <c r="M1160" s="1180"/>
      <c r="N1160" s="1180"/>
      <c r="O1160" s="1180"/>
      <c r="P1160" s="1180"/>
      <c r="Q1160" s="1180"/>
      <c r="R1160" s="1180"/>
    </row>
    <row r="1161" spans="1:18">
      <c r="A1161" s="1180"/>
      <c r="B1161" s="1180"/>
      <c r="C1161" s="1180"/>
      <c r="D1161" s="1180"/>
      <c r="E1161" s="1180"/>
      <c r="F1161" s="1180"/>
      <c r="G1161" s="1180"/>
      <c r="H1161" s="1180"/>
      <c r="I1161" s="1180"/>
      <c r="J1161" s="1180"/>
      <c r="K1161" s="1180"/>
      <c r="L1161" s="1180"/>
      <c r="M1161" s="1180"/>
      <c r="N1161" s="1180"/>
      <c r="O1161" s="1180"/>
      <c r="P1161" s="1180"/>
      <c r="Q1161" s="1180"/>
      <c r="R1161" s="1180"/>
    </row>
    <row r="1162" spans="1:18">
      <c r="A1162" s="1180"/>
      <c r="B1162" s="1180"/>
      <c r="C1162" s="1180"/>
      <c r="D1162" s="1180"/>
      <c r="E1162" s="1180"/>
      <c r="F1162" s="1180"/>
      <c r="G1162" s="1180"/>
      <c r="H1162" s="1180"/>
      <c r="I1162" s="1180"/>
      <c r="J1162" s="1180"/>
      <c r="K1162" s="1180"/>
      <c r="L1162" s="1180"/>
      <c r="M1162" s="1180"/>
      <c r="N1162" s="1180"/>
      <c r="O1162" s="1180"/>
      <c r="P1162" s="1180"/>
      <c r="Q1162" s="1180"/>
      <c r="R1162" s="1180"/>
    </row>
    <row r="1163" spans="1:18">
      <c r="A1163" s="1180"/>
      <c r="B1163" s="1180"/>
      <c r="C1163" s="1180"/>
      <c r="D1163" s="1180"/>
      <c r="E1163" s="1180"/>
      <c r="F1163" s="1180"/>
      <c r="G1163" s="1180"/>
      <c r="H1163" s="1180"/>
      <c r="I1163" s="1180"/>
      <c r="J1163" s="1180"/>
      <c r="K1163" s="1180"/>
      <c r="L1163" s="1180"/>
      <c r="M1163" s="1180"/>
      <c r="N1163" s="1180"/>
      <c r="O1163" s="1180"/>
      <c r="P1163" s="1180"/>
      <c r="Q1163" s="1180"/>
      <c r="R1163" s="1180"/>
    </row>
    <row r="1164" spans="1:18">
      <c r="A1164" s="1180"/>
      <c r="B1164" s="1180"/>
      <c r="C1164" s="1180"/>
      <c r="D1164" s="1180"/>
      <c r="E1164" s="1180"/>
      <c r="F1164" s="1180"/>
      <c r="G1164" s="1180"/>
      <c r="H1164" s="1180"/>
      <c r="I1164" s="1180"/>
      <c r="J1164" s="1180"/>
      <c r="K1164" s="1180"/>
      <c r="L1164" s="1180"/>
      <c r="M1164" s="1180"/>
      <c r="N1164" s="1180"/>
      <c r="O1164" s="1180"/>
      <c r="P1164" s="1180"/>
      <c r="Q1164" s="1180"/>
      <c r="R1164" s="1180"/>
    </row>
    <row r="1165" spans="1:18">
      <c r="A1165" s="1180"/>
      <c r="B1165" s="1180"/>
      <c r="C1165" s="1180"/>
      <c r="D1165" s="1180"/>
      <c r="E1165" s="1180"/>
      <c r="F1165" s="1180"/>
      <c r="G1165" s="1180"/>
      <c r="H1165" s="1180"/>
      <c r="I1165" s="1180"/>
      <c r="J1165" s="1180"/>
      <c r="K1165" s="1180"/>
      <c r="L1165" s="1180"/>
      <c r="M1165" s="1180"/>
      <c r="N1165" s="1180"/>
      <c r="O1165" s="1180"/>
      <c r="P1165" s="1180"/>
      <c r="Q1165" s="1180"/>
      <c r="R1165" s="1180"/>
    </row>
    <row r="1166" spans="1:18">
      <c r="A1166" s="1180"/>
      <c r="B1166" s="1180"/>
      <c r="C1166" s="1180"/>
      <c r="D1166" s="1180"/>
      <c r="E1166" s="1180"/>
      <c r="F1166" s="1180"/>
      <c r="G1166" s="1180"/>
      <c r="H1166" s="1180"/>
      <c r="I1166" s="1180"/>
      <c r="J1166" s="1180"/>
      <c r="K1166" s="1180"/>
      <c r="L1166" s="1180"/>
      <c r="M1166" s="1180"/>
      <c r="N1166" s="1180"/>
      <c r="O1166" s="1180"/>
      <c r="P1166" s="1180"/>
      <c r="Q1166" s="1180"/>
      <c r="R1166" s="1180"/>
    </row>
    <row r="1167" spans="1:18">
      <c r="A1167" s="1180"/>
      <c r="B1167" s="1180"/>
      <c r="C1167" s="1180"/>
      <c r="D1167" s="1180"/>
      <c r="E1167" s="1180"/>
      <c r="F1167" s="1180"/>
      <c r="G1167" s="1180"/>
      <c r="H1167" s="1180"/>
      <c r="I1167" s="1180"/>
      <c r="J1167" s="1180"/>
      <c r="K1167" s="1180"/>
      <c r="L1167" s="1180"/>
      <c r="M1167" s="1180"/>
      <c r="N1167" s="1180"/>
      <c r="O1167" s="1180"/>
      <c r="P1167" s="1180"/>
      <c r="Q1167" s="1180"/>
      <c r="R1167" s="1180"/>
    </row>
    <row r="1168" spans="1:18">
      <c r="A1168" s="1180"/>
      <c r="B1168" s="1180"/>
      <c r="C1168" s="1180"/>
      <c r="D1168" s="1180"/>
      <c r="E1168" s="1180"/>
      <c r="F1168" s="1180"/>
      <c r="G1168" s="1180"/>
      <c r="H1168" s="1180"/>
      <c r="I1168" s="1180"/>
      <c r="J1168" s="1180"/>
      <c r="K1168" s="1180"/>
      <c r="L1168" s="1180"/>
      <c r="M1168" s="1180"/>
      <c r="N1168" s="1180"/>
      <c r="O1168" s="1180"/>
      <c r="P1168" s="1180"/>
      <c r="Q1168" s="1180"/>
      <c r="R1168" s="1180"/>
    </row>
    <row r="1169" spans="1:18">
      <c r="A1169" s="1180"/>
      <c r="B1169" s="1180"/>
      <c r="C1169" s="1180"/>
      <c r="D1169" s="1180"/>
      <c r="E1169" s="1180"/>
      <c r="F1169" s="1180"/>
      <c r="G1169" s="1180"/>
      <c r="H1169" s="1180"/>
      <c r="I1169" s="1180"/>
      <c r="J1169" s="1180"/>
      <c r="K1169" s="1180"/>
      <c r="L1169" s="1180"/>
      <c r="M1169" s="1180"/>
      <c r="N1169" s="1180"/>
      <c r="O1169" s="1180"/>
      <c r="P1169" s="1180"/>
      <c r="Q1169" s="1180"/>
      <c r="R1169" s="1180"/>
    </row>
    <row r="1170" spans="1:18">
      <c r="A1170" s="1180"/>
      <c r="B1170" s="1180"/>
      <c r="C1170" s="1180"/>
      <c r="D1170" s="1180"/>
      <c r="E1170" s="1180"/>
      <c r="F1170" s="1180"/>
      <c r="G1170" s="1180"/>
      <c r="H1170" s="1180"/>
      <c r="I1170" s="1180"/>
      <c r="J1170" s="1180"/>
      <c r="K1170" s="1180"/>
      <c r="L1170" s="1180"/>
      <c r="M1170" s="1180"/>
      <c r="N1170" s="1180"/>
      <c r="O1170" s="1180"/>
      <c r="P1170" s="1180"/>
      <c r="Q1170" s="1180"/>
      <c r="R1170" s="1180"/>
    </row>
    <row r="1171" spans="1:18">
      <c r="A1171" s="1180"/>
      <c r="B1171" s="1180"/>
      <c r="C1171" s="1180"/>
      <c r="D1171" s="1180"/>
      <c r="E1171" s="1180"/>
      <c r="F1171" s="1180"/>
      <c r="G1171" s="1180"/>
      <c r="H1171" s="1180"/>
      <c r="I1171" s="1180"/>
      <c r="J1171" s="1180"/>
      <c r="K1171" s="1180"/>
      <c r="L1171" s="1180"/>
      <c r="M1171" s="1180"/>
      <c r="N1171" s="1180"/>
      <c r="O1171" s="1180"/>
      <c r="P1171" s="1180"/>
      <c r="Q1171" s="1180"/>
      <c r="R1171" s="1180"/>
    </row>
    <row r="1172" spans="1:18">
      <c r="A1172" s="1180"/>
      <c r="B1172" s="1180"/>
      <c r="C1172" s="1180"/>
      <c r="D1172" s="1180"/>
      <c r="E1172" s="1180"/>
      <c r="F1172" s="1180"/>
      <c r="G1172" s="1180"/>
      <c r="H1172" s="1180"/>
      <c r="I1172" s="1180"/>
      <c r="J1172" s="1180"/>
      <c r="K1172" s="1180"/>
      <c r="L1172" s="1180"/>
      <c r="M1172" s="1180"/>
      <c r="N1172" s="1180"/>
      <c r="O1172" s="1180"/>
      <c r="P1172" s="1180"/>
      <c r="Q1172" s="1180"/>
      <c r="R1172" s="1180"/>
    </row>
    <row r="1173" spans="1:18">
      <c r="A1173" s="1180"/>
      <c r="B1173" s="1180"/>
      <c r="C1173" s="1180"/>
      <c r="D1173" s="1180"/>
      <c r="E1173" s="1180"/>
      <c r="F1173" s="1180"/>
      <c r="G1173" s="1180"/>
      <c r="H1173" s="1180"/>
      <c r="I1173" s="1180"/>
      <c r="J1173" s="1180"/>
      <c r="K1173" s="1180"/>
      <c r="L1173" s="1180"/>
      <c r="M1173" s="1180"/>
      <c r="N1173" s="1180"/>
      <c r="O1173" s="1180"/>
      <c r="P1173" s="1180"/>
      <c r="Q1173" s="1180"/>
      <c r="R1173" s="1180"/>
    </row>
    <row r="1174" spans="1:18">
      <c r="A1174" s="1180"/>
      <c r="B1174" s="1180"/>
      <c r="C1174" s="1180"/>
      <c r="D1174" s="1180"/>
      <c r="E1174" s="1180"/>
      <c r="F1174" s="1180"/>
      <c r="G1174" s="1180"/>
      <c r="H1174" s="1180"/>
      <c r="I1174" s="1180"/>
      <c r="J1174" s="1180"/>
      <c r="K1174" s="1180"/>
      <c r="L1174" s="1180"/>
      <c r="M1174" s="1180"/>
      <c r="N1174" s="1180"/>
      <c r="O1174" s="1180"/>
      <c r="P1174" s="1180"/>
      <c r="Q1174" s="1180"/>
      <c r="R1174" s="1180"/>
    </row>
    <row r="1175" spans="1:18">
      <c r="A1175" s="1180"/>
      <c r="B1175" s="1180"/>
      <c r="C1175" s="1180"/>
      <c r="D1175" s="1180"/>
      <c r="E1175" s="1180"/>
      <c r="F1175" s="1180"/>
      <c r="G1175" s="1180"/>
      <c r="H1175" s="1180"/>
      <c r="I1175" s="1180"/>
      <c r="J1175" s="1180"/>
      <c r="K1175" s="1180"/>
      <c r="L1175" s="1180"/>
      <c r="M1175" s="1180"/>
      <c r="N1175" s="1180"/>
      <c r="O1175" s="1180"/>
      <c r="P1175" s="1180"/>
      <c r="Q1175" s="1180"/>
      <c r="R1175" s="1180"/>
    </row>
    <row r="1176" spans="1:18">
      <c r="A1176" s="1180"/>
      <c r="B1176" s="1180"/>
      <c r="C1176" s="1180"/>
      <c r="D1176" s="1180"/>
      <c r="E1176" s="1180"/>
      <c r="F1176" s="1180"/>
      <c r="G1176" s="1180"/>
      <c r="H1176" s="1180"/>
      <c r="I1176" s="1180"/>
      <c r="J1176" s="1180"/>
      <c r="K1176" s="1180"/>
      <c r="L1176" s="1180"/>
      <c r="M1176" s="1180"/>
      <c r="N1176" s="1180"/>
      <c r="O1176" s="1180"/>
      <c r="P1176" s="1180"/>
      <c r="Q1176" s="1180"/>
      <c r="R1176" s="1180"/>
    </row>
    <row r="1177" spans="1:18">
      <c r="A1177" s="1180"/>
      <c r="B1177" s="1180"/>
      <c r="C1177" s="1180"/>
      <c r="D1177" s="1180"/>
      <c r="E1177" s="1180"/>
      <c r="F1177" s="1180"/>
      <c r="G1177" s="1180"/>
      <c r="H1177" s="1180"/>
      <c r="I1177" s="1180"/>
      <c r="J1177" s="1180"/>
      <c r="K1177" s="1180"/>
      <c r="L1177" s="1180"/>
      <c r="M1177" s="1180"/>
      <c r="N1177" s="1180"/>
      <c r="O1177" s="1180"/>
      <c r="P1177" s="1180"/>
      <c r="Q1177" s="1180"/>
      <c r="R1177" s="1180"/>
    </row>
    <row r="1178" spans="1:18">
      <c r="A1178" s="1180"/>
      <c r="B1178" s="1180"/>
      <c r="C1178" s="1180"/>
      <c r="D1178" s="1180"/>
      <c r="E1178" s="1180"/>
      <c r="F1178" s="1180"/>
      <c r="G1178" s="1180"/>
      <c r="H1178" s="1180"/>
      <c r="I1178" s="1180"/>
      <c r="J1178" s="1180"/>
      <c r="K1178" s="1180"/>
      <c r="L1178" s="1180"/>
      <c r="M1178" s="1180"/>
      <c r="N1178" s="1180"/>
      <c r="O1178" s="1180"/>
      <c r="P1178" s="1180"/>
      <c r="Q1178" s="1180"/>
      <c r="R1178" s="1180"/>
    </row>
    <row r="1179" spans="1:18">
      <c r="A1179" s="1180"/>
      <c r="B1179" s="1180"/>
      <c r="C1179" s="1180"/>
      <c r="D1179" s="1180"/>
      <c r="E1179" s="1180"/>
      <c r="F1179" s="1180"/>
      <c r="G1179" s="1180"/>
      <c r="H1179" s="1180"/>
      <c r="I1179" s="1180"/>
      <c r="J1179" s="1180"/>
      <c r="K1179" s="1180"/>
      <c r="L1179" s="1180"/>
      <c r="M1179" s="1180"/>
      <c r="N1179" s="1180"/>
      <c r="O1179" s="1180"/>
      <c r="P1179" s="1180"/>
      <c r="Q1179" s="1180"/>
      <c r="R1179" s="1180"/>
    </row>
    <row r="1180" spans="1:18">
      <c r="A1180" s="1180"/>
      <c r="B1180" s="1180"/>
      <c r="C1180" s="1180"/>
      <c r="D1180" s="1180"/>
      <c r="E1180" s="1180"/>
      <c r="F1180" s="1180"/>
      <c r="G1180" s="1180"/>
      <c r="H1180" s="1180"/>
      <c r="I1180" s="1180"/>
      <c r="J1180" s="1180"/>
      <c r="K1180" s="1180"/>
      <c r="L1180" s="1180"/>
      <c r="M1180" s="1180"/>
      <c r="N1180" s="1180"/>
      <c r="O1180" s="1180"/>
      <c r="P1180" s="1180"/>
      <c r="Q1180" s="1180"/>
      <c r="R1180" s="1180"/>
    </row>
    <row r="1181" spans="1:18">
      <c r="A1181" s="1180"/>
      <c r="B1181" s="1180"/>
      <c r="C1181" s="1180"/>
      <c r="D1181" s="1180"/>
      <c r="E1181" s="1180"/>
      <c r="F1181" s="1180"/>
      <c r="G1181" s="1180"/>
      <c r="H1181" s="1180"/>
      <c r="I1181" s="1180"/>
      <c r="J1181" s="1180"/>
      <c r="K1181" s="1180"/>
      <c r="L1181" s="1180"/>
      <c r="M1181" s="1180"/>
      <c r="N1181" s="1180"/>
      <c r="O1181" s="1180"/>
      <c r="P1181" s="1180"/>
      <c r="Q1181" s="1180"/>
      <c r="R1181" s="1180"/>
    </row>
    <row r="1182" spans="1:18">
      <c r="A1182" s="1180"/>
      <c r="B1182" s="1180"/>
      <c r="C1182" s="1180"/>
      <c r="D1182" s="1180"/>
      <c r="E1182" s="1180"/>
      <c r="F1182" s="1180"/>
      <c r="G1182" s="1180"/>
      <c r="H1182" s="1180"/>
      <c r="I1182" s="1180"/>
      <c r="J1182" s="1180"/>
      <c r="K1182" s="1180"/>
      <c r="L1182" s="1180"/>
      <c r="M1182" s="1180"/>
      <c r="N1182" s="1180"/>
      <c r="O1182" s="1180"/>
      <c r="P1182" s="1180"/>
      <c r="Q1182" s="1180"/>
      <c r="R1182" s="1180"/>
    </row>
    <row r="1183" spans="1:18">
      <c r="A1183" s="1180"/>
      <c r="B1183" s="1180"/>
      <c r="C1183" s="1180"/>
      <c r="D1183" s="1180"/>
      <c r="E1183" s="1180"/>
      <c r="F1183" s="1180"/>
      <c r="G1183" s="1180"/>
      <c r="H1183" s="1180"/>
      <c r="I1183" s="1180"/>
      <c r="J1183" s="1180"/>
      <c r="K1183" s="1180"/>
      <c r="L1183" s="1180"/>
      <c r="M1183" s="1180"/>
      <c r="N1183" s="1180"/>
      <c r="O1183" s="1180"/>
      <c r="P1183" s="1180"/>
      <c r="Q1183" s="1180"/>
      <c r="R1183" s="1180"/>
    </row>
    <row r="1184" spans="1:18">
      <c r="A1184" s="1180"/>
      <c r="B1184" s="1180"/>
      <c r="C1184" s="1180"/>
      <c r="D1184" s="1180"/>
      <c r="E1184" s="1180"/>
      <c r="F1184" s="1180"/>
      <c r="G1184" s="1180"/>
      <c r="H1184" s="1180"/>
      <c r="I1184" s="1180"/>
      <c r="J1184" s="1180"/>
      <c r="K1184" s="1180"/>
      <c r="L1184" s="1180"/>
      <c r="M1184" s="1180"/>
      <c r="N1184" s="1180"/>
      <c r="O1184" s="1180"/>
      <c r="P1184" s="1180"/>
      <c r="Q1184" s="1180"/>
      <c r="R1184" s="1180"/>
    </row>
    <row r="1185" spans="1:18">
      <c r="A1185" s="1180"/>
      <c r="B1185" s="1180"/>
      <c r="C1185" s="1180"/>
      <c r="D1185" s="1180"/>
      <c r="E1185" s="1180"/>
      <c r="F1185" s="1180"/>
      <c r="G1185" s="1180"/>
      <c r="H1185" s="1180"/>
      <c r="I1185" s="1180"/>
      <c r="J1185" s="1180"/>
      <c r="K1185" s="1180"/>
      <c r="L1185" s="1180"/>
      <c r="M1185" s="1180"/>
      <c r="N1185" s="1180"/>
      <c r="O1185" s="1180"/>
      <c r="P1185" s="1180"/>
      <c r="Q1185" s="1180"/>
      <c r="R1185" s="1180"/>
    </row>
    <row r="1186" spans="1:18">
      <c r="A1186" s="1180"/>
      <c r="B1186" s="1180"/>
      <c r="C1186" s="1180"/>
      <c r="D1186" s="1180"/>
      <c r="E1186" s="1180"/>
      <c r="F1186" s="1180"/>
      <c r="G1186" s="1180"/>
      <c r="H1186" s="1180"/>
      <c r="I1186" s="1180"/>
      <c r="J1186" s="1180"/>
      <c r="K1186" s="1180"/>
      <c r="L1186" s="1180"/>
      <c r="M1186" s="1180"/>
      <c r="N1186" s="1180"/>
      <c r="O1186" s="1180"/>
      <c r="P1186" s="1180"/>
      <c r="Q1186" s="1180"/>
      <c r="R1186" s="1180"/>
    </row>
    <row r="1187" spans="1:18">
      <c r="A1187" s="1180"/>
      <c r="B1187" s="1180"/>
      <c r="C1187" s="1180"/>
      <c r="D1187" s="1180"/>
      <c r="E1187" s="1180"/>
      <c r="F1187" s="1180"/>
      <c r="G1187" s="1180"/>
      <c r="H1187" s="1180"/>
      <c r="I1187" s="1180"/>
      <c r="J1187" s="1180"/>
      <c r="K1187" s="1180"/>
      <c r="L1187" s="1180"/>
      <c r="M1187" s="1180"/>
      <c r="N1187" s="1180"/>
      <c r="O1187" s="1180"/>
      <c r="P1187" s="1180"/>
      <c r="Q1187" s="1180"/>
      <c r="R1187" s="1180"/>
    </row>
    <row r="1188" spans="1:18">
      <c r="A1188" s="1180"/>
      <c r="B1188" s="1180"/>
      <c r="C1188" s="1180"/>
      <c r="D1188" s="1180"/>
      <c r="E1188" s="1180"/>
      <c r="F1188" s="1180"/>
      <c r="G1188" s="1180"/>
      <c r="H1188" s="1180"/>
      <c r="I1188" s="1180"/>
      <c r="J1188" s="1180"/>
      <c r="K1188" s="1180"/>
      <c r="L1188" s="1180"/>
      <c r="M1188" s="1180"/>
      <c r="N1188" s="1180"/>
      <c r="O1188" s="1180"/>
      <c r="P1188" s="1180"/>
      <c r="Q1188" s="1180"/>
      <c r="R1188" s="1180"/>
    </row>
    <row r="1189" spans="1:18">
      <c r="A1189" s="1180"/>
      <c r="B1189" s="1180"/>
      <c r="C1189" s="1180"/>
      <c r="D1189" s="1180"/>
      <c r="E1189" s="1180"/>
      <c r="F1189" s="1180"/>
      <c r="G1189" s="1180"/>
      <c r="H1189" s="1180"/>
      <c r="I1189" s="1180"/>
      <c r="J1189" s="1180"/>
      <c r="K1189" s="1180"/>
      <c r="L1189" s="1180"/>
      <c r="M1189" s="1180"/>
      <c r="N1189" s="1180"/>
      <c r="O1189" s="1180"/>
      <c r="P1189" s="1180"/>
      <c r="Q1189" s="1180"/>
      <c r="R1189" s="1180"/>
    </row>
    <row r="1190" spans="1:18">
      <c r="A1190" s="1180"/>
      <c r="B1190" s="1180"/>
      <c r="C1190" s="1180"/>
      <c r="D1190" s="1180"/>
      <c r="E1190" s="1180"/>
      <c r="F1190" s="1180"/>
      <c r="G1190" s="1180"/>
      <c r="H1190" s="1180"/>
      <c r="I1190" s="1180"/>
      <c r="J1190" s="1180"/>
      <c r="K1190" s="1180"/>
      <c r="L1190" s="1180"/>
      <c r="M1190" s="1180"/>
      <c r="N1190" s="1180"/>
      <c r="O1190" s="1180"/>
      <c r="P1190" s="1180"/>
      <c r="Q1190" s="1180"/>
      <c r="R1190" s="1180"/>
    </row>
    <row r="1191" spans="1:18">
      <c r="A1191" s="1180"/>
      <c r="B1191" s="1180"/>
      <c r="C1191" s="1180"/>
      <c r="D1191" s="1180"/>
      <c r="E1191" s="1180"/>
      <c r="F1191" s="1180"/>
      <c r="G1191" s="1180"/>
      <c r="H1191" s="1180"/>
      <c r="I1191" s="1180"/>
      <c r="J1191" s="1180"/>
      <c r="K1191" s="1180"/>
      <c r="L1191" s="1180"/>
      <c r="M1191" s="1180"/>
      <c r="N1191" s="1180"/>
      <c r="O1191" s="1180"/>
      <c r="P1191" s="1180"/>
      <c r="Q1191" s="1180"/>
      <c r="R1191" s="1180"/>
    </row>
    <row r="1192" spans="1:18">
      <c r="A1192" s="1180"/>
      <c r="B1192" s="1180"/>
      <c r="C1192" s="1180"/>
      <c r="D1192" s="1180"/>
      <c r="E1192" s="1180"/>
      <c r="F1192" s="1180"/>
      <c r="G1192" s="1180"/>
      <c r="H1192" s="1180"/>
      <c r="I1192" s="1180"/>
      <c r="J1192" s="1180"/>
      <c r="K1192" s="1180"/>
      <c r="L1192" s="1180"/>
      <c r="M1192" s="1180"/>
      <c r="N1192" s="1180"/>
      <c r="O1192" s="1180"/>
      <c r="P1192" s="1180"/>
      <c r="Q1192" s="1180"/>
      <c r="R1192" s="1180"/>
    </row>
    <row r="1193" spans="1:18">
      <c r="A1193" s="1180"/>
      <c r="B1193" s="1180"/>
      <c r="C1193" s="1180"/>
      <c r="D1193" s="1180"/>
      <c r="E1193" s="1180"/>
      <c r="F1193" s="1180"/>
      <c r="G1193" s="1180"/>
      <c r="H1193" s="1180"/>
      <c r="I1193" s="1180"/>
      <c r="J1193" s="1180"/>
      <c r="K1193" s="1180"/>
      <c r="L1193" s="1180"/>
      <c r="M1193" s="1180"/>
      <c r="N1193" s="1180"/>
      <c r="O1193" s="1180"/>
      <c r="P1193" s="1180"/>
      <c r="Q1193" s="1180"/>
      <c r="R1193" s="1180"/>
    </row>
    <row r="1194" spans="1:18">
      <c r="A1194" s="1180"/>
      <c r="B1194" s="1180"/>
      <c r="C1194" s="1180"/>
      <c r="D1194" s="1180"/>
      <c r="E1194" s="1180"/>
      <c r="F1194" s="1180"/>
      <c r="G1194" s="1180"/>
      <c r="H1194" s="1180"/>
      <c r="I1194" s="1180"/>
      <c r="J1194" s="1180"/>
      <c r="K1194" s="1180"/>
      <c r="L1194" s="1180"/>
      <c r="M1194" s="1180"/>
      <c r="N1194" s="1180"/>
      <c r="O1194" s="1180"/>
      <c r="P1194" s="1180"/>
      <c r="Q1194" s="1180"/>
      <c r="R1194" s="1180"/>
    </row>
    <row r="1195" spans="1:18">
      <c r="A1195" s="1180"/>
      <c r="B1195" s="1180"/>
      <c r="C1195" s="1180"/>
      <c r="D1195" s="1180"/>
      <c r="E1195" s="1180"/>
      <c r="F1195" s="1180"/>
      <c r="G1195" s="1180"/>
      <c r="H1195" s="1180"/>
      <c r="I1195" s="1180"/>
      <c r="J1195" s="1180"/>
      <c r="K1195" s="1180"/>
      <c r="L1195" s="1180"/>
      <c r="M1195" s="1180"/>
      <c r="N1195" s="1180"/>
      <c r="O1195" s="1180"/>
      <c r="P1195" s="1180"/>
      <c r="Q1195" s="1180"/>
      <c r="R1195" s="1180"/>
    </row>
    <row r="1196" spans="1:18">
      <c r="A1196" s="1180"/>
      <c r="B1196" s="1180"/>
      <c r="C1196" s="1180"/>
      <c r="D1196" s="1180"/>
      <c r="E1196" s="1180"/>
      <c r="F1196" s="1180"/>
      <c r="G1196" s="1180"/>
      <c r="H1196" s="1180"/>
      <c r="I1196" s="1180"/>
      <c r="J1196" s="1180"/>
      <c r="K1196" s="1180"/>
      <c r="L1196" s="1180"/>
      <c r="M1196" s="1180"/>
      <c r="N1196" s="1180"/>
      <c r="O1196" s="1180"/>
      <c r="P1196" s="1180"/>
      <c r="Q1196" s="1180"/>
      <c r="R1196" s="1180"/>
    </row>
    <row r="1197" spans="1:18">
      <c r="A1197" s="1180"/>
      <c r="B1197" s="1180"/>
      <c r="C1197" s="1180"/>
      <c r="D1197" s="1180"/>
      <c r="E1197" s="1180"/>
      <c r="F1197" s="1180"/>
      <c r="G1197" s="1180"/>
      <c r="H1197" s="1180"/>
      <c r="I1197" s="1180"/>
      <c r="J1197" s="1180"/>
      <c r="K1197" s="1180"/>
      <c r="L1197" s="1180"/>
      <c r="M1197" s="1180"/>
      <c r="N1197" s="1180"/>
      <c r="O1197" s="1180"/>
      <c r="P1197" s="1180"/>
      <c r="Q1197" s="1180"/>
      <c r="R1197" s="1180"/>
    </row>
    <row r="1198" spans="1:18">
      <c r="A1198" s="1180"/>
      <c r="B1198" s="1180"/>
      <c r="C1198" s="1180"/>
      <c r="D1198" s="1180"/>
      <c r="E1198" s="1180"/>
      <c r="F1198" s="1180"/>
      <c r="G1198" s="1180"/>
      <c r="H1198" s="1180"/>
      <c r="I1198" s="1180"/>
      <c r="J1198" s="1180"/>
      <c r="K1198" s="1180"/>
      <c r="L1198" s="1180"/>
      <c r="M1198" s="1180"/>
      <c r="N1198" s="1180"/>
      <c r="O1198" s="1180"/>
      <c r="P1198" s="1180"/>
      <c r="Q1198" s="1180"/>
      <c r="R1198" s="1180"/>
    </row>
    <row r="1199" spans="1:18">
      <c r="A1199" s="1180"/>
      <c r="B1199" s="1180"/>
      <c r="C1199" s="1180"/>
      <c r="D1199" s="1180"/>
      <c r="E1199" s="1180"/>
      <c r="F1199" s="1180"/>
      <c r="G1199" s="1180"/>
      <c r="H1199" s="1180"/>
      <c r="I1199" s="1180"/>
      <c r="J1199" s="1180"/>
      <c r="K1199" s="1180"/>
      <c r="L1199" s="1180"/>
      <c r="M1199" s="1180"/>
      <c r="N1199" s="1180"/>
      <c r="O1199" s="1180"/>
      <c r="P1199" s="1180"/>
      <c r="Q1199" s="1180"/>
      <c r="R1199" s="1180"/>
    </row>
    <row r="1200" spans="1:18">
      <c r="A1200" s="1180"/>
      <c r="B1200" s="1180"/>
      <c r="C1200" s="1180"/>
      <c r="D1200" s="1180"/>
      <c r="E1200" s="1180"/>
      <c r="F1200" s="1180"/>
      <c r="G1200" s="1180"/>
      <c r="H1200" s="1180"/>
      <c r="I1200" s="1180"/>
      <c r="J1200" s="1180"/>
      <c r="K1200" s="1180"/>
      <c r="L1200" s="1180"/>
      <c r="M1200" s="1180"/>
      <c r="N1200" s="1180"/>
      <c r="O1200" s="1180"/>
      <c r="P1200" s="1180"/>
      <c r="Q1200" s="1180"/>
      <c r="R1200" s="1180"/>
    </row>
    <row r="1201" spans="1:18">
      <c r="A1201" s="1180"/>
      <c r="B1201" s="1180"/>
      <c r="C1201" s="1180"/>
      <c r="D1201" s="1180"/>
      <c r="E1201" s="1180"/>
      <c r="F1201" s="1180"/>
      <c r="G1201" s="1180"/>
      <c r="H1201" s="1180"/>
      <c r="I1201" s="1180"/>
      <c r="J1201" s="1180"/>
      <c r="K1201" s="1180"/>
      <c r="L1201" s="1180"/>
      <c r="M1201" s="1180"/>
      <c r="N1201" s="1180"/>
      <c r="O1201" s="1180"/>
      <c r="P1201" s="1180"/>
      <c r="Q1201" s="1180"/>
      <c r="R1201" s="1180"/>
    </row>
    <row r="1202" spans="1:18">
      <c r="A1202" s="1180"/>
      <c r="B1202" s="1180"/>
      <c r="C1202" s="1180"/>
      <c r="D1202" s="1180"/>
      <c r="E1202" s="1180"/>
      <c r="F1202" s="1180"/>
      <c r="G1202" s="1180"/>
      <c r="H1202" s="1180"/>
      <c r="I1202" s="1180"/>
      <c r="J1202" s="1180"/>
      <c r="K1202" s="1180"/>
      <c r="L1202" s="1180"/>
      <c r="M1202" s="1180"/>
      <c r="N1202" s="1180"/>
      <c r="O1202" s="1180"/>
      <c r="P1202" s="1180"/>
      <c r="Q1202" s="1180"/>
      <c r="R1202" s="1180"/>
    </row>
    <row r="1203" spans="1:18">
      <c r="A1203" s="1180"/>
      <c r="B1203" s="1180"/>
      <c r="C1203" s="1180"/>
      <c r="D1203" s="1180"/>
      <c r="E1203" s="1180"/>
      <c r="F1203" s="1180"/>
      <c r="G1203" s="1180"/>
      <c r="H1203" s="1180"/>
      <c r="I1203" s="1180"/>
      <c r="J1203" s="1180"/>
      <c r="K1203" s="1180"/>
      <c r="L1203" s="1180"/>
      <c r="M1203" s="1180"/>
      <c r="N1203" s="1180"/>
      <c r="O1203" s="1180"/>
      <c r="P1203" s="1180"/>
      <c r="Q1203" s="1180"/>
      <c r="R1203" s="1180"/>
    </row>
    <row r="1204" spans="1:18">
      <c r="A1204" s="1180"/>
      <c r="B1204" s="1180"/>
      <c r="C1204" s="1180"/>
      <c r="D1204" s="1180"/>
      <c r="E1204" s="1180"/>
      <c r="F1204" s="1180"/>
      <c r="G1204" s="1180"/>
      <c r="H1204" s="1180"/>
      <c r="I1204" s="1180"/>
      <c r="J1204" s="1180"/>
      <c r="K1204" s="1180"/>
      <c r="L1204" s="1180"/>
      <c r="M1204" s="1180"/>
      <c r="N1204" s="1180"/>
      <c r="O1204" s="1180"/>
      <c r="P1204" s="1180"/>
      <c r="Q1204" s="1180"/>
      <c r="R1204" s="1180"/>
    </row>
    <row r="1205" spans="1:18">
      <c r="A1205" s="1180"/>
      <c r="B1205" s="1180"/>
      <c r="C1205" s="1180"/>
      <c r="D1205" s="1180"/>
      <c r="E1205" s="1180"/>
      <c r="F1205" s="1180"/>
      <c r="G1205" s="1180"/>
      <c r="H1205" s="1180"/>
      <c r="I1205" s="1180"/>
      <c r="J1205" s="1180"/>
      <c r="K1205" s="1180"/>
      <c r="L1205" s="1180"/>
      <c r="M1205" s="1180"/>
      <c r="N1205" s="1180"/>
      <c r="O1205" s="1180"/>
      <c r="P1205" s="1180"/>
      <c r="Q1205" s="1180"/>
      <c r="R1205" s="1180"/>
    </row>
    <row r="1206" spans="1:18">
      <c r="A1206" s="1180"/>
      <c r="B1206" s="1180"/>
      <c r="C1206" s="1180"/>
      <c r="D1206" s="1180"/>
      <c r="E1206" s="1180"/>
      <c r="F1206" s="1180"/>
      <c r="G1206" s="1180"/>
      <c r="H1206" s="1180"/>
      <c r="I1206" s="1180"/>
      <c r="J1206" s="1180"/>
      <c r="K1206" s="1180"/>
      <c r="L1206" s="1180"/>
      <c r="M1206" s="1180"/>
      <c r="N1206" s="1180"/>
      <c r="O1206" s="1180"/>
      <c r="P1206" s="1180"/>
      <c r="Q1206" s="1180"/>
      <c r="R1206" s="1180"/>
    </row>
    <row r="1207" spans="1:18">
      <c r="A1207" s="1180"/>
      <c r="B1207" s="1180"/>
      <c r="C1207" s="1180"/>
      <c r="D1207" s="1180"/>
      <c r="E1207" s="1180"/>
      <c r="F1207" s="1180"/>
      <c r="G1207" s="1180"/>
      <c r="H1207" s="1180"/>
      <c r="I1207" s="1180"/>
      <c r="J1207" s="1180"/>
      <c r="K1207" s="1180"/>
      <c r="L1207" s="1180"/>
      <c r="M1207" s="1180"/>
      <c r="N1207" s="1180"/>
      <c r="O1207" s="1180"/>
      <c r="P1207" s="1180"/>
      <c r="Q1207" s="1180"/>
      <c r="R1207" s="1180"/>
    </row>
    <row r="1208" spans="1:18">
      <c r="A1208" s="1180"/>
      <c r="B1208" s="1180"/>
      <c r="C1208" s="1180"/>
      <c r="D1208" s="1180"/>
      <c r="E1208" s="1180"/>
      <c r="F1208" s="1180"/>
      <c r="G1208" s="1180"/>
      <c r="H1208" s="1180"/>
      <c r="I1208" s="1180"/>
      <c r="J1208" s="1180"/>
      <c r="K1208" s="1180"/>
      <c r="L1208" s="1180"/>
      <c r="M1208" s="1180"/>
      <c r="N1208" s="1180"/>
      <c r="O1208" s="1180"/>
      <c r="P1208" s="1180"/>
      <c r="Q1208" s="1180"/>
      <c r="R1208" s="1180"/>
    </row>
    <row r="1209" spans="1:18">
      <c r="A1209" s="1180"/>
      <c r="B1209" s="1180"/>
      <c r="C1209" s="1180"/>
      <c r="D1209" s="1180"/>
      <c r="E1209" s="1180"/>
      <c r="F1209" s="1180"/>
      <c r="G1209" s="1180"/>
      <c r="H1209" s="1180"/>
      <c r="I1209" s="1180"/>
      <c r="J1209" s="1180"/>
      <c r="K1209" s="1180"/>
      <c r="L1209" s="1180"/>
      <c r="M1209" s="1180"/>
      <c r="N1209" s="1180"/>
      <c r="O1209" s="1180"/>
      <c r="P1209" s="1180"/>
      <c r="Q1209" s="1180"/>
      <c r="R1209" s="1180"/>
    </row>
    <row r="1210" spans="1:18">
      <c r="A1210" s="1180"/>
      <c r="B1210" s="1180"/>
      <c r="C1210" s="1180"/>
      <c r="D1210" s="1180"/>
      <c r="E1210" s="1180"/>
      <c r="F1210" s="1180"/>
      <c r="G1210" s="1180"/>
      <c r="H1210" s="1180"/>
      <c r="I1210" s="1180"/>
      <c r="J1210" s="1180"/>
      <c r="K1210" s="1180"/>
      <c r="L1210" s="1180"/>
      <c r="M1210" s="1180"/>
      <c r="N1210" s="1180"/>
      <c r="O1210" s="1180"/>
      <c r="P1210" s="1180"/>
      <c r="Q1210" s="1180"/>
      <c r="R1210" s="1180"/>
    </row>
    <row r="1211" spans="1:18">
      <c r="A1211" s="1180"/>
      <c r="B1211" s="1180"/>
      <c r="C1211" s="1180"/>
      <c r="D1211" s="1180"/>
      <c r="E1211" s="1180"/>
      <c r="F1211" s="1180"/>
      <c r="G1211" s="1180"/>
      <c r="H1211" s="1180"/>
      <c r="I1211" s="1180"/>
      <c r="J1211" s="1180"/>
      <c r="K1211" s="1180"/>
      <c r="L1211" s="1180"/>
      <c r="M1211" s="1180"/>
      <c r="N1211" s="1180"/>
      <c r="O1211" s="1180"/>
      <c r="P1211" s="1180"/>
      <c r="Q1211" s="1180"/>
      <c r="R1211" s="1180"/>
    </row>
    <row r="1212" spans="1:18">
      <c r="A1212" s="1180"/>
      <c r="B1212" s="1180"/>
      <c r="C1212" s="1180"/>
      <c r="D1212" s="1180"/>
      <c r="E1212" s="1180"/>
      <c r="F1212" s="1180"/>
      <c r="G1212" s="1180"/>
      <c r="H1212" s="1180"/>
      <c r="I1212" s="1180"/>
      <c r="J1212" s="1180"/>
      <c r="K1212" s="1180"/>
      <c r="L1212" s="1180"/>
      <c r="M1212" s="1180"/>
      <c r="N1212" s="1180"/>
      <c r="O1212" s="1180"/>
      <c r="P1212" s="1180"/>
      <c r="Q1212" s="1180"/>
      <c r="R1212" s="1180"/>
    </row>
    <row r="1213" spans="1:18">
      <c r="A1213" s="1180"/>
      <c r="B1213" s="1180"/>
      <c r="C1213" s="1180"/>
      <c r="D1213" s="1180"/>
      <c r="E1213" s="1180"/>
      <c r="F1213" s="1180"/>
      <c r="G1213" s="1180"/>
      <c r="H1213" s="1180"/>
      <c r="I1213" s="1180"/>
      <c r="J1213" s="1180"/>
      <c r="K1213" s="1180"/>
      <c r="L1213" s="1180"/>
      <c r="M1213" s="1180"/>
      <c r="N1213" s="1180"/>
      <c r="O1213" s="1180"/>
      <c r="P1213" s="1180"/>
      <c r="Q1213" s="1180"/>
      <c r="R1213" s="1180"/>
    </row>
    <row r="1214" spans="1:18">
      <c r="A1214" s="1180"/>
      <c r="B1214" s="1180"/>
      <c r="C1214" s="1180"/>
      <c r="D1214" s="1180"/>
      <c r="E1214" s="1180"/>
      <c r="F1214" s="1180"/>
      <c r="G1214" s="1180"/>
      <c r="H1214" s="1180"/>
      <c r="I1214" s="1180"/>
      <c r="J1214" s="1180"/>
      <c r="K1214" s="1180"/>
      <c r="L1214" s="1180"/>
      <c r="M1214" s="1180"/>
      <c r="N1214" s="1180"/>
      <c r="O1214" s="1180"/>
      <c r="P1214" s="1180"/>
      <c r="Q1214" s="1180"/>
      <c r="R1214" s="1180"/>
    </row>
    <row r="1215" spans="1:18">
      <c r="A1215" s="1180"/>
      <c r="B1215" s="1180"/>
      <c r="C1215" s="1180"/>
      <c r="D1215" s="1180"/>
      <c r="E1215" s="1180"/>
      <c r="F1215" s="1180"/>
      <c r="G1215" s="1180"/>
      <c r="H1215" s="1180"/>
      <c r="I1215" s="1180"/>
      <c r="J1215" s="1180"/>
      <c r="K1215" s="1180"/>
      <c r="L1215" s="1180"/>
      <c r="M1215" s="1180"/>
      <c r="N1215" s="1180"/>
      <c r="O1215" s="1180"/>
      <c r="P1215" s="1180"/>
      <c r="Q1215" s="1180"/>
      <c r="R1215" s="1180"/>
    </row>
    <row r="1216" spans="1:18">
      <c r="A1216" s="1180"/>
      <c r="B1216" s="1180"/>
      <c r="C1216" s="1180"/>
      <c r="D1216" s="1180"/>
      <c r="E1216" s="1180"/>
      <c r="F1216" s="1180"/>
      <c r="G1216" s="1180"/>
      <c r="H1216" s="1180"/>
      <c r="I1216" s="1180"/>
      <c r="J1216" s="1180"/>
      <c r="K1216" s="1180"/>
      <c r="L1216" s="1180"/>
      <c r="M1216" s="1180"/>
      <c r="N1216" s="1180"/>
      <c r="O1216" s="1180"/>
      <c r="P1216" s="1180"/>
      <c r="Q1216" s="1180"/>
      <c r="R1216" s="1180"/>
    </row>
    <row r="1217" spans="1:18">
      <c r="A1217" s="1180"/>
      <c r="B1217" s="1180"/>
      <c r="C1217" s="1180"/>
      <c r="D1217" s="1180"/>
      <c r="E1217" s="1180"/>
      <c r="F1217" s="1180"/>
      <c r="G1217" s="1180"/>
      <c r="H1217" s="1180"/>
      <c r="I1217" s="1180"/>
      <c r="J1217" s="1180"/>
      <c r="K1217" s="1180"/>
      <c r="L1217" s="1180"/>
      <c r="M1217" s="1180"/>
      <c r="N1217" s="1180"/>
      <c r="O1217" s="1180"/>
      <c r="P1217" s="1180"/>
      <c r="Q1217" s="1180"/>
      <c r="R1217" s="1180"/>
    </row>
    <row r="1218" spans="1:18">
      <c r="A1218" s="1180"/>
      <c r="B1218" s="1180"/>
      <c r="C1218" s="1180"/>
      <c r="D1218" s="1180"/>
      <c r="E1218" s="1180"/>
      <c r="F1218" s="1180"/>
      <c r="G1218" s="1180"/>
      <c r="H1218" s="1180"/>
      <c r="I1218" s="1180"/>
      <c r="J1218" s="1180"/>
      <c r="K1218" s="1180"/>
      <c r="L1218" s="1180"/>
      <c r="M1218" s="1180"/>
      <c r="N1218" s="1180"/>
      <c r="O1218" s="1180"/>
      <c r="P1218" s="1180"/>
      <c r="Q1218" s="1180"/>
      <c r="R1218" s="1180"/>
    </row>
    <row r="1219" spans="1:18">
      <c r="A1219" s="1180"/>
      <c r="B1219" s="1180"/>
      <c r="C1219" s="1180"/>
      <c r="D1219" s="1180"/>
      <c r="E1219" s="1180"/>
      <c r="F1219" s="1180"/>
      <c r="G1219" s="1180"/>
      <c r="H1219" s="1180"/>
      <c r="I1219" s="1180"/>
      <c r="J1219" s="1180"/>
      <c r="K1219" s="1180"/>
      <c r="L1219" s="1180"/>
      <c r="M1219" s="1180"/>
      <c r="N1219" s="1180"/>
      <c r="O1219" s="1180"/>
      <c r="P1219" s="1180"/>
      <c r="Q1219" s="1180"/>
      <c r="R1219" s="1180"/>
    </row>
    <row r="1220" spans="1:18">
      <c r="A1220" s="1180"/>
      <c r="B1220" s="1180"/>
      <c r="C1220" s="1180"/>
      <c r="D1220" s="1180"/>
      <c r="E1220" s="1180"/>
      <c r="F1220" s="1180"/>
      <c r="G1220" s="1180"/>
      <c r="H1220" s="1180"/>
      <c r="I1220" s="1180"/>
      <c r="J1220" s="1180"/>
      <c r="K1220" s="1180"/>
      <c r="L1220" s="1180"/>
      <c r="M1220" s="1180"/>
      <c r="N1220" s="1180"/>
      <c r="O1220" s="1180"/>
      <c r="P1220" s="1180"/>
      <c r="Q1220" s="1180"/>
      <c r="R1220" s="1180"/>
    </row>
    <row r="1221" spans="1:18">
      <c r="A1221" s="1180"/>
      <c r="B1221" s="1180"/>
      <c r="C1221" s="1180"/>
      <c r="D1221" s="1180"/>
      <c r="E1221" s="1180"/>
      <c r="F1221" s="1180"/>
      <c r="G1221" s="1180"/>
      <c r="H1221" s="1180"/>
      <c r="I1221" s="1180"/>
      <c r="J1221" s="1180"/>
      <c r="K1221" s="1180"/>
      <c r="L1221" s="1180"/>
      <c r="M1221" s="1180"/>
      <c r="N1221" s="1180"/>
      <c r="O1221" s="1180"/>
      <c r="P1221" s="1180"/>
      <c r="Q1221" s="1180"/>
      <c r="R1221" s="1180"/>
    </row>
    <row r="1222" spans="1:18">
      <c r="A1222" s="1180"/>
      <c r="B1222" s="1180"/>
      <c r="C1222" s="1180"/>
      <c r="D1222" s="1180"/>
      <c r="E1222" s="1180"/>
      <c r="F1222" s="1180"/>
      <c r="G1222" s="1180"/>
      <c r="H1222" s="1180"/>
      <c r="I1222" s="1180"/>
      <c r="J1222" s="1180"/>
      <c r="K1222" s="1180"/>
      <c r="L1222" s="1180"/>
      <c r="M1222" s="1180"/>
      <c r="N1222" s="1180"/>
      <c r="O1222" s="1180"/>
      <c r="P1222" s="1180"/>
      <c r="Q1222" s="1180"/>
      <c r="R1222" s="1180"/>
    </row>
    <row r="1223" spans="1:18">
      <c r="A1223" s="1180"/>
      <c r="B1223" s="1180"/>
      <c r="C1223" s="1180"/>
      <c r="D1223" s="1180"/>
      <c r="E1223" s="1180"/>
      <c r="F1223" s="1180"/>
      <c r="G1223" s="1180"/>
      <c r="H1223" s="1180"/>
      <c r="I1223" s="1180"/>
      <c r="J1223" s="1180"/>
      <c r="K1223" s="1180"/>
      <c r="L1223" s="1180"/>
      <c r="M1223" s="1180"/>
      <c r="N1223" s="1180"/>
      <c r="O1223" s="1180"/>
      <c r="P1223" s="1180"/>
      <c r="Q1223" s="1180"/>
      <c r="R1223" s="1180"/>
    </row>
    <row r="1224" spans="1:18">
      <c r="A1224" s="1180"/>
      <c r="B1224" s="1180"/>
      <c r="C1224" s="1180"/>
      <c r="D1224" s="1180"/>
      <c r="E1224" s="1180"/>
      <c r="F1224" s="1180"/>
      <c r="G1224" s="1180"/>
      <c r="H1224" s="1180"/>
      <c r="I1224" s="1180"/>
      <c r="J1224" s="1180"/>
      <c r="K1224" s="1180"/>
      <c r="L1224" s="1180"/>
      <c r="M1224" s="1180"/>
      <c r="N1224" s="1180"/>
      <c r="O1224" s="1180"/>
      <c r="P1224" s="1180"/>
      <c r="Q1224" s="1180"/>
      <c r="R1224" s="1180"/>
    </row>
    <row r="1225" spans="1:18">
      <c r="A1225" s="1180"/>
      <c r="B1225" s="1180"/>
      <c r="C1225" s="1180"/>
      <c r="D1225" s="1180"/>
      <c r="E1225" s="1180"/>
      <c r="F1225" s="1180"/>
      <c r="G1225" s="1180"/>
      <c r="H1225" s="1180"/>
      <c r="I1225" s="1180"/>
      <c r="J1225" s="1180"/>
      <c r="K1225" s="1180"/>
      <c r="L1225" s="1180"/>
      <c r="M1225" s="1180"/>
      <c r="N1225" s="1180"/>
      <c r="O1225" s="1180"/>
      <c r="P1225" s="1180"/>
      <c r="Q1225" s="1180"/>
      <c r="R1225" s="1180"/>
    </row>
    <row r="1226" spans="1:18">
      <c r="A1226" s="1180"/>
      <c r="B1226" s="1180"/>
      <c r="C1226" s="1180"/>
      <c r="D1226" s="1180"/>
      <c r="E1226" s="1180"/>
      <c r="F1226" s="1180"/>
      <c r="G1226" s="1180"/>
      <c r="H1226" s="1180"/>
      <c r="I1226" s="1180"/>
      <c r="J1226" s="1180"/>
      <c r="K1226" s="1180"/>
      <c r="L1226" s="1180"/>
      <c r="M1226" s="1180"/>
      <c r="N1226" s="1180"/>
      <c r="O1226" s="1180"/>
      <c r="P1226" s="1180"/>
      <c r="Q1226" s="1180"/>
      <c r="R1226" s="1180"/>
    </row>
    <row r="1227" spans="1:18">
      <c r="A1227" s="1180"/>
      <c r="B1227" s="1180"/>
      <c r="C1227" s="1180"/>
      <c r="D1227" s="1180"/>
      <c r="E1227" s="1180"/>
      <c r="F1227" s="1180"/>
      <c r="G1227" s="1180"/>
      <c r="H1227" s="1180"/>
      <c r="I1227" s="1180"/>
      <c r="J1227" s="1180"/>
      <c r="K1227" s="1180"/>
      <c r="L1227" s="1180"/>
      <c r="M1227" s="1180"/>
      <c r="N1227" s="1180"/>
      <c r="O1227" s="1180"/>
      <c r="P1227" s="1180"/>
      <c r="Q1227" s="1180"/>
      <c r="R1227" s="1180"/>
    </row>
    <row r="1228" spans="1:18">
      <c r="A1228" s="1180"/>
      <c r="B1228" s="1180"/>
      <c r="C1228" s="1180"/>
      <c r="D1228" s="1180"/>
      <c r="E1228" s="1180"/>
      <c r="F1228" s="1180"/>
      <c r="G1228" s="1180"/>
      <c r="H1228" s="1180"/>
      <c r="I1228" s="1180"/>
      <c r="J1228" s="1180"/>
      <c r="K1228" s="1180"/>
      <c r="L1228" s="1180"/>
      <c r="M1228" s="1180"/>
      <c r="N1228" s="1180"/>
      <c r="O1228" s="1180"/>
      <c r="P1228" s="1180"/>
      <c r="Q1228" s="1180"/>
      <c r="R1228" s="1180"/>
    </row>
    <row r="1229" spans="1:18">
      <c r="A1229" s="1180"/>
      <c r="B1229" s="1180"/>
      <c r="C1229" s="1180"/>
      <c r="D1229" s="1180"/>
      <c r="E1229" s="1180"/>
      <c r="F1229" s="1180"/>
      <c r="G1229" s="1180"/>
      <c r="H1229" s="1180"/>
      <c r="I1229" s="1180"/>
      <c r="J1229" s="1180"/>
      <c r="K1229" s="1180"/>
      <c r="L1229" s="1180"/>
      <c r="M1229" s="1180"/>
      <c r="N1229" s="1180"/>
      <c r="O1229" s="1180"/>
      <c r="P1229" s="1180"/>
      <c r="Q1229" s="1180"/>
      <c r="R1229" s="1180"/>
    </row>
    <row r="1230" spans="1:18">
      <c r="A1230" s="1180"/>
      <c r="B1230" s="1180"/>
      <c r="C1230" s="1180"/>
      <c r="D1230" s="1180"/>
      <c r="E1230" s="1180"/>
      <c r="F1230" s="1180"/>
      <c r="G1230" s="1180"/>
      <c r="H1230" s="1180"/>
      <c r="I1230" s="1180"/>
      <c r="J1230" s="1180"/>
      <c r="K1230" s="1180"/>
      <c r="L1230" s="1180"/>
      <c r="M1230" s="1180"/>
      <c r="N1230" s="1180"/>
      <c r="O1230" s="1180"/>
      <c r="P1230" s="1180"/>
      <c r="Q1230" s="1180"/>
      <c r="R1230" s="1180"/>
    </row>
    <row r="1231" spans="1:18">
      <c r="A1231" s="1180"/>
      <c r="B1231" s="1180"/>
      <c r="C1231" s="1180"/>
      <c r="D1231" s="1180"/>
      <c r="E1231" s="1180"/>
      <c r="F1231" s="1180"/>
      <c r="G1231" s="1180"/>
      <c r="H1231" s="1180"/>
      <c r="I1231" s="1180"/>
      <c r="J1231" s="1180"/>
      <c r="K1231" s="1180"/>
      <c r="L1231" s="1180"/>
      <c r="M1231" s="1180"/>
      <c r="N1231" s="1180"/>
      <c r="O1231" s="1180"/>
      <c r="P1231" s="1180"/>
      <c r="Q1231" s="1180"/>
      <c r="R1231" s="1180"/>
    </row>
    <row r="1232" spans="1:18">
      <c r="A1232" s="1180"/>
      <c r="B1232" s="1180"/>
      <c r="C1232" s="1180"/>
      <c r="D1232" s="1180"/>
      <c r="E1232" s="1180"/>
      <c r="F1232" s="1180"/>
      <c r="G1232" s="1180"/>
      <c r="H1232" s="1180"/>
      <c r="I1232" s="1180"/>
      <c r="J1232" s="1180"/>
      <c r="K1232" s="1180"/>
      <c r="L1232" s="1180"/>
      <c r="M1232" s="1180"/>
      <c r="N1232" s="1180"/>
      <c r="O1232" s="1180"/>
      <c r="P1232" s="1180"/>
      <c r="Q1232" s="1180"/>
      <c r="R1232" s="1180"/>
    </row>
    <row r="1233" spans="1:18">
      <c r="A1233" s="1180"/>
      <c r="B1233" s="1180"/>
      <c r="C1233" s="1180"/>
      <c r="D1233" s="1180"/>
      <c r="E1233" s="1180"/>
      <c r="F1233" s="1180"/>
      <c r="G1233" s="1180"/>
      <c r="H1233" s="1180"/>
      <c r="I1233" s="1180"/>
      <c r="J1233" s="1180"/>
      <c r="K1233" s="1180"/>
      <c r="L1233" s="1180"/>
      <c r="M1233" s="1180"/>
      <c r="N1233" s="1180"/>
      <c r="O1233" s="1180"/>
      <c r="P1233" s="1180"/>
      <c r="Q1233" s="1180"/>
      <c r="R1233" s="1180"/>
    </row>
    <row r="1234" spans="1:18">
      <c r="A1234" s="1180"/>
      <c r="B1234" s="1180"/>
      <c r="C1234" s="1180"/>
      <c r="D1234" s="1180"/>
      <c r="E1234" s="1180"/>
      <c r="F1234" s="1180"/>
      <c r="G1234" s="1180"/>
      <c r="H1234" s="1180"/>
      <c r="I1234" s="1180"/>
      <c r="J1234" s="1180"/>
      <c r="K1234" s="1180"/>
      <c r="L1234" s="1180"/>
      <c r="M1234" s="1180"/>
      <c r="N1234" s="1180"/>
      <c r="O1234" s="1180"/>
      <c r="P1234" s="1180"/>
      <c r="Q1234" s="1180"/>
      <c r="R1234" s="1180"/>
    </row>
    <row r="1235" spans="1:18">
      <c r="A1235" s="1180"/>
      <c r="B1235" s="1180"/>
      <c r="C1235" s="1180"/>
      <c r="D1235" s="1180"/>
      <c r="E1235" s="1180"/>
      <c r="F1235" s="1180"/>
      <c r="G1235" s="1180"/>
      <c r="H1235" s="1180"/>
      <c r="I1235" s="1180"/>
      <c r="J1235" s="1180"/>
      <c r="K1235" s="1180"/>
      <c r="L1235" s="1180"/>
      <c r="M1235" s="1180"/>
      <c r="N1235" s="1180"/>
      <c r="O1235" s="1180"/>
      <c r="P1235" s="1180"/>
      <c r="Q1235" s="1180"/>
      <c r="R1235" s="1180"/>
    </row>
    <row r="1236" spans="1:18">
      <c r="A1236" s="1180"/>
      <c r="B1236" s="1180"/>
      <c r="C1236" s="1180"/>
      <c r="D1236" s="1180"/>
      <c r="E1236" s="1180"/>
      <c r="F1236" s="1180"/>
      <c r="G1236" s="1180"/>
      <c r="H1236" s="1180"/>
      <c r="I1236" s="1180"/>
      <c r="J1236" s="1180"/>
      <c r="K1236" s="1180"/>
      <c r="L1236" s="1180"/>
      <c r="M1236" s="1180"/>
      <c r="N1236" s="1180"/>
      <c r="O1236" s="1180"/>
      <c r="P1236" s="1180"/>
      <c r="Q1236" s="1180"/>
      <c r="R1236" s="1180"/>
    </row>
    <row r="1237" spans="1:18">
      <c r="A1237" s="1180"/>
      <c r="B1237" s="1180"/>
      <c r="C1237" s="1180"/>
      <c r="D1237" s="1180"/>
      <c r="E1237" s="1180"/>
      <c r="F1237" s="1180"/>
      <c r="G1237" s="1180"/>
      <c r="H1237" s="1180"/>
      <c r="I1237" s="1180"/>
      <c r="J1237" s="1180"/>
      <c r="K1237" s="1180"/>
      <c r="L1237" s="1180"/>
      <c r="M1237" s="1180"/>
      <c r="N1237" s="1180"/>
      <c r="O1237" s="1180"/>
      <c r="P1237" s="1180"/>
      <c r="Q1237" s="1180"/>
      <c r="R1237" s="1180"/>
    </row>
    <row r="1238" spans="1:18">
      <c r="A1238" s="1180"/>
      <c r="B1238" s="1180"/>
      <c r="C1238" s="1180"/>
      <c r="D1238" s="1180"/>
      <c r="E1238" s="1180"/>
      <c r="F1238" s="1180"/>
      <c r="G1238" s="1180"/>
      <c r="H1238" s="1180"/>
      <c r="I1238" s="1180"/>
      <c r="J1238" s="1180"/>
      <c r="K1238" s="1180"/>
      <c r="L1238" s="1180"/>
      <c r="M1238" s="1180"/>
      <c r="N1238" s="1180"/>
      <c r="O1238" s="1180"/>
      <c r="P1238" s="1180"/>
      <c r="Q1238" s="1180"/>
      <c r="R1238" s="1180"/>
    </row>
    <row r="1239" spans="1:18">
      <c r="A1239" s="1180"/>
      <c r="B1239" s="1180"/>
      <c r="C1239" s="1180"/>
      <c r="D1239" s="1180"/>
      <c r="E1239" s="1180"/>
      <c r="F1239" s="1180"/>
      <c r="G1239" s="1180"/>
      <c r="H1239" s="1180"/>
      <c r="I1239" s="1180"/>
      <c r="J1239" s="1180"/>
      <c r="K1239" s="1180"/>
      <c r="L1239" s="1180"/>
      <c r="M1239" s="1180"/>
      <c r="N1239" s="1180"/>
      <c r="O1239" s="1180"/>
      <c r="P1239" s="1180"/>
      <c r="Q1239" s="1180"/>
      <c r="R1239" s="1180"/>
    </row>
    <row r="1240" spans="1:18">
      <c r="A1240" s="1180"/>
      <c r="B1240" s="1180"/>
      <c r="C1240" s="1180"/>
      <c r="D1240" s="1180"/>
      <c r="E1240" s="1180"/>
      <c r="F1240" s="1180"/>
      <c r="G1240" s="1180"/>
      <c r="H1240" s="1180"/>
      <c r="I1240" s="1180"/>
      <c r="J1240" s="1180"/>
      <c r="K1240" s="1180"/>
      <c r="L1240" s="1180"/>
      <c r="M1240" s="1180"/>
      <c r="N1240" s="1180"/>
      <c r="O1240" s="1180"/>
      <c r="P1240" s="1180"/>
      <c r="Q1240" s="1180"/>
      <c r="R1240" s="1180"/>
    </row>
    <row r="1241" spans="1:18">
      <c r="A1241" s="1180"/>
      <c r="B1241" s="1180"/>
      <c r="C1241" s="1180"/>
      <c r="D1241" s="1180"/>
      <c r="E1241" s="1180"/>
      <c r="F1241" s="1180"/>
      <c r="G1241" s="1180"/>
      <c r="H1241" s="1180"/>
      <c r="I1241" s="1180"/>
      <c r="J1241" s="1180"/>
      <c r="K1241" s="1180"/>
      <c r="L1241" s="1180"/>
      <c r="M1241" s="1180"/>
      <c r="N1241" s="1180"/>
      <c r="O1241" s="1180"/>
      <c r="P1241" s="1180"/>
      <c r="Q1241" s="1180"/>
      <c r="R1241" s="1180"/>
    </row>
    <row r="1242" spans="1:18">
      <c r="A1242" s="1180"/>
      <c r="B1242" s="1180"/>
      <c r="C1242" s="1180"/>
      <c r="D1242" s="1180"/>
      <c r="E1242" s="1180"/>
      <c r="F1242" s="1180"/>
      <c r="G1242" s="1180"/>
      <c r="H1242" s="1180"/>
      <c r="I1242" s="1180"/>
      <c r="J1242" s="1180"/>
      <c r="K1242" s="1180"/>
      <c r="L1242" s="1180"/>
      <c r="M1242" s="1180"/>
      <c r="N1242" s="1180"/>
      <c r="O1242" s="1180"/>
      <c r="P1242" s="1180"/>
      <c r="Q1242" s="1180"/>
      <c r="R1242" s="1180"/>
    </row>
    <row r="1243" spans="1:18">
      <c r="A1243" s="1180"/>
      <c r="B1243" s="1180"/>
      <c r="C1243" s="1180"/>
      <c r="D1243" s="1180"/>
      <c r="E1243" s="1180"/>
      <c r="F1243" s="1180"/>
      <c r="G1243" s="1180"/>
      <c r="H1243" s="1180"/>
      <c r="I1243" s="1180"/>
      <c r="J1243" s="1180"/>
      <c r="K1243" s="1180"/>
      <c r="L1243" s="1180"/>
      <c r="M1243" s="1180"/>
      <c r="N1243" s="1180"/>
      <c r="O1243" s="1180"/>
      <c r="P1243" s="1180"/>
      <c r="Q1243" s="1180"/>
      <c r="R1243" s="1180"/>
    </row>
    <row r="1244" spans="1:18">
      <c r="A1244" s="1180"/>
      <c r="B1244" s="1180"/>
      <c r="C1244" s="1180"/>
      <c r="D1244" s="1180"/>
      <c r="E1244" s="1180"/>
      <c r="F1244" s="1180"/>
      <c r="G1244" s="1180"/>
      <c r="H1244" s="1180"/>
      <c r="I1244" s="1180"/>
      <c r="J1244" s="1180"/>
      <c r="K1244" s="1180"/>
      <c r="L1244" s="1180"/>
      <c r="M1244" s="1180"/>
      <c r="N1244" s="1180"/>
      <c r="O1244" s="1180"/>
      <c r="P1244" s="1180"/>
      <c r="Q1244" s="1180"/>
      <c r="R1244" s="1180"/>
    </row>
    <row r="1245" spans="1:18">
      <c r="A1245" s="1180"/>
      <c r="B1245" s="1180"/>
      <c r="C1245" s="1180"/>
      <c r="D1245" s="1180"/>
      <c r="E1245" s="1180"/>
      <c r="F1245" s="1180"/>
      <c r="G1245" s="1180"/>
      <c r="H1245" s="1180"/>
      <c r="I1245" s="1180"/>
      <c r="J1245" s="1180"/>
      <c r="K1245" s="1180"/>
      <c r="L1245" s="1180"/>
      <c r="M1245" s="1180"/>
      <c r="N1245" s="1180"/>
      <c r="O1245" s="1180"/>
      <c r="P1245" s="1180"/>
      <c r="Q1245" s="1180"/>
      <c r="R1245" s="1180"/>
    </row>
    <row r="1246" spans="1:18">
      <c r="A1246" s="1180"/>
      <c r="B1246" s="1180"/>
      <c r="C1246" s="1180"/>
      <c r="D1246" s="1180"/>
      <c r="E1246" s="1180"/>
      <c r="F1246" s="1180"/>
      <c r="G1246" s="1180"/>
      <c r="H1246" s="1180"/>
      <c r="I1246" s="1180"/>
      <c r="J1246" s="1180"/>
      <c r="K1246" s="1180"/>
      <c r="L1246" s="1180"/>
      <c r="M1246" s="1180"/>
      <c r="N1246" s="1180"/>
      <c r="O1246" s="1180"/>
      <c r="P1246" s="1180"/>
      <c r="Q1246" s="1180"/>
      <c r="R1246" s="1180"/>
    </row>
    <row r="1247" spans="1:18">
      <c r="A1247" s="1180"/>
      <c r="B1247" s="1180"/>
      <c r="C1247" s="1180"/>
      <c r="D1247" s="1180"/>
      <c r="E1247" s="1180"/>
      <c r="F1247" s="1180"/>
      <c r="G1247" s="1180"/>
      <c r="H1247" s="1180"/>
      <c r="I1247" s="1180"/>
      <c r="J1247" s="1180"/>
      <c r="K1247" s="1180"/>
      <c r="L1247" s="1180"/>
      <c r="M1247" s="1180"/>
      <c r="N1247" s="1180"/>
      <c r="O1247" s="1180"/>
      <c r="P1247" s="1180"/>
      <c r="Q1247" s="1180"/>
      <c r="R1247" s="1180"/>
    </row>
    <row r="1248" spans="1:18">
      <c r="A1248" s="1180"/>
      <c r="B1248" s="1180"/>
      <c r="C1248" s="1180"/>
      <c r="D1248" s="1180"/>
      <c r="E1248" s="1180"/>
      <c r="F1248" s="1180"/>
      <c r="G1248" s="1180"/>
      <c r="H1248" s="1180"/>
      <c r="I1248" s="1180"/>
      <c r="J1248" s="1180"/>
      <c r="K1248" s="1180"/>
      <c r="L1248" s="1180"/>
      <c r="M1248" s="1180"/>
      <c r="N1248" s="1180"/>
      <c r="O1248" s="1180"/>
      <c r="P1248" s="1180"/>
      <c r="Q1248" s="1180"/>
      <c r="R1248" s="1180"/>
    </row>
    <row r="1249" spans="1:18">
      <c r="A1249" s="1180"/>
      <c r="B1249" s="1180"/>
      <c r="C1249" s="1180"/>
      <c r="D1249" s="1180"/>
      <c r="E1249" s="1180"/>
      <c r="F1249" s="1180"/>
      <c r="G1249" s="1180"/>
      <c r="H1249" s="1180"/>
      <c r="I1249" s="1180"/>
      <c r="J1249" s="1180"/>
      <c r="K1249" s="1180"/>
      <c r="L1249" s="1180"/>
      <c r="M1249" s="1180"/>
      <c r="N1249" s="1180"/>
      <c r="O1249" s="1180"/>
      <c r="P1249" s="1180"/>
      <c r="Q1249" s="1180"/>
      <c r="R1249" s="1180"/>
    </row>
    <row r="1250" spans="1:18">
      <c r="A1250" s="1180"/>
      <c r="B1250" s="1180"/>
      <c r="C1250" s="1180"/>
      <c r="D1250" s="1180"/>
      <c r="E1250" s="1180"/>
      <c r="F1250" s="1180"/>
      <c r="G1250" s="1180"/>
      <c r="H1250" s="1180"/>
      <c r="I1250" s="1180"/>
      <c r="J1250" s="1180"/>
      <c r="K1250" s="1180"/>
      <c r="L1250" s="1180"/>
      <c r="M1250" s="1180"/>
      <c r="N1250" s="1180"/>
      <c r="O1250" s="1180"/>
      <c r="P1250" s="1180"/>
      <c r="Q1250" s="1180"/>
      <c r="R1250" s="1180"/>
    </row>
    <row r="1251" spans="1:18">
      <c r="A1251" s="1180"/>
      <c r="B1251" s="1180"/>
      <c r="C1251" s="1180"/>
      <c r="D1251" s="1180"/>
      <c r="E1251" s="1180"/>
      <c r="F1251" s="1180"/>
      <c r="G1251" s="1180"/>
      <c r="H1251" s="1180"/>
      <c r="I1251" s="1180"/>
      <c r="J1251" s="1180"/>
      <c r="K1251" s="1180"/>
      <c r="L1251" s="1180"/>
      <c r="M1251" s="1180"/>
      <c r="N1251" s="1180"/>
      <c r="O1251" s="1180"/>
      <c r="P1251" s="1180"/>
      <c r="Q1251" s="1180"/>
      <c r="R1251" s="1180"/>
    </row>
    <row r="1252" spans="1:18">
      <c r="A1252" s="1180"/>
      <c r="B1252" s="1180"/>
      <c r="C1252" s="1180"/>
      <c r="D1252" s="1180"/>
      <c r="E1252" s="1180"/>
      <c r="F1252" s="1180"/>
      <c r="G1252" s="1180"/>
      <c r="H1252" s="1180"/>
      <c r="I1252" s="1180"/>
      <c r="J1252" s="1180"/>
      <c r="K1252" s="1180"/>
      <c r="L1252" s="1180"/>
      <c r="M1252" s="1180"/>
      <c r="N1252" s="1180"/>
      <c r="O1252" s="1180"/>
      <c r="P1252" s="1180"/>
      <c r="Q1252" s="1180"/>
      <c r="R1252" s="1180"/>
    </row>
    <row r="1253" spans="1:18">
      <c r="A1253" s="1180"/>
      <c r="B1253" s="1180"/>
      <c r="C1253" s="1180"/>
      <c r="D1253" s="1180"/>
      <c r="E1253" s="1180"/>
      <c r="F1253" s="1180"/>
      <c r="G1253" s="1180"/>
      <c r="H1253" s="1180"/>
      <c r="I1253" s="1180"/>
      <c r="J1253" s="1180"/>
      <c r="K1253" s="1180"/>
      <c r="L1253" s="1180"/>
      <c r="M1253" s="1180"/>
      <c r="N1253" s="1180"/>
      <c r="O1253" s="1180"/>
      <c r="P1253" s="1180"/>
      <c r="Q1253" s="1180"/>
      <c r="R1253" s="1180"/>
    </row>
    <row r="1254" spans="1:18">
      <c r="A1254" s="1180"/>
      <c r="B1254" s="1180"/>
      <c r="C1254" s="1180"/>
      <c r="D1254" s="1180"/>
      <c r="E1254" s="1180"/>
      <c r="F1254" s="1180"/>
      <c r="G1254" s="1180"/>
      <c r="H1254" s="1180"/>
      <c r="I1254" s="1180"/>
      <c r="J1254" s="1180"/>
      <c r="K1254" s="1180"/>
      <c r="L1254" s="1180"/>
      <c r="M1254" s="1180"/>
      <c r="N1254" s="1180"/>
      <c r="O1254" s="1180"/>
      <c r="P1254" s="1180"/>
      <c r="Q1254" s="1180"/>
      <c r="R1254" s="1180"/>
    </row>
    <row r="1255" spans="1:18">
      <c r="A1255" s="1180"/>
      <c r="B1255" s="1180"/>
      <c r="C1255" s="1180"/>
      <c r="D1255" s="1180"/>
      <c r="E1255" s="1180"/>
      <c r="F1255" s="1180"/>
      <c r="G1255" s="1180"/>
      <c r="H1255" s="1180"/>
      <c r="I1255" s="1180"/>
      <c r="J1255" s="1180"/>
      <c r="K1255" s="1180"/>
      <c r="L1255" s="1180"/>
      <c r="M1255" s="1180"/>
      <c r="N1255" s="1180"/>
      <c r="O1255" s="1180"/>
      <c r="P1255" s="1180"/>
      <c r="Q1255" s="1180"/>
      <c r="R1255" s="1180"/>
    </row>
    <row r="1256" spans="1:18">
      <c r="A1256" s="1180"/>
      <c r="B1256" s="1180"/>
      <c r="C1256" s="1180"/>
      <c r="D1256" s="1180"/>
      <c r="E1256" s="1180"/>
      <c r="F1256" s="1180"/>
      <c r="G1256" s="1180"/>
      <c r="H1256" s="1180"/>
      <c r="I1256" s="1180"/>
      <c r="J1256" s="1180"/>
      <c r="K1256" s="1180"/>
      <c r="L1256" s="1180"/>
      <c r="M1256" s="1180"/>
      <c r="N1256" s="1180"/>
      <c r="O1256" s="1180"/>
      <c r="P1256" s="1180"/>
      <c r="Q1256" s="1180"/>
      <c r="R1256" s="1180"/>
    </row>
    <row r="1257" spans="1:18">
      <c r="A1257" s="1180"/>
      <c r="B1257" s="1180"/>
      <c r="C1257" s="1180"/>
      <c r="D1257" s="1180"/>
      <c r="E1257" s="1180"/>
      <c r="F1257" s="1180"/>
      <c r="G1257" s="1180"/>
      <c r="H1257" s="1180"/>
      <c r="I1257" s="1180"/>
      <c r="J1257" s="1180"/>
      <c r="K1257" s="1180"/>
      <c r="L1257" s="1180"/>
      <c r="M1257" s="1180"/>
      <c r="N1257" s="1180"/>
      <c r="O1257" s="1180"/>
      <c r="P1257" s="1180"/>
      <c r="Q1257" s="1180"/>
      <c r="R1257" s="1180"/>
    </row>
    <row r="1258" spans="1:18">
      <c r="A1258" s="1180"/>
      <c r="B1258" s="1180"/>
      <c r="C1258" s="1180"/>
      <c r="D1258" s="1180"/>
      <c r="E1258" s="1180"/>
      <c r="F1258" s="1180"/>
      <c r="G1258" s="1180"/>
      <c r="H1258" s="1180"/>
      <c r="I1258" s="1180"/>
      <c r="J1258" s="1180"/>
      <c r="K1258" s="1180"/>
      <c r="L1258" s="1180"/>
      <c r="M1258" s="1180"/>
      <c r="N1258" s="1180"/>
      <c r="O1258" s="1180"/>
      <c r="P1258" s="1180"/>
      <c r="Q1258" s="1180"/>
      <c r="R1258" s="1180"/>
    </row>
    <row r="1259" spans="1:18">
      <c r="A1259" s="1180"/>
      <c r="B1259" s="1180"/>
      <c r="C1259" s="1180"/>
      <c r="D1259" s="1180"/>
      <c r="E1259" s="1180"/>
      <c r="F1259" s="1180"/>
      <c r="G1259" s="1180"/>
      <c r="H1259" s="1180"/>
      <c r="I1259" s="1180"/>
      <c r="J1259" s="1180"/>
      <c r="K1259" s="1180"/>
      <c r="L1259" s="1180"/>
      <c r="M1259" s="1180"/>
      <c r="N1259" s="1180"/>
      <c r="O1259" s="1180"/>
      <c r="P1259" s="1180"/>
      <c r="Q1259" s="1180"/>
      <c r="R1259" s="1180"/>
    </row>
    <row r="1260" spans="1:18">
      <c r="A1260" s="1180"/>
      <c r="B1260" s="1180"/>
      <c r="C1260" s="1180"/>
      <c r="D1260" s="1180"/>
      <c r="E1260" s="1180"/>
      <c r="F1260" s="1180"/>
      <c r="G1260" s="1180"/>
      <c r="H1260" s="1180"/>
      <c r="I1260" s="1180"/>
      <c r="J1260" s="1180"/>
      <c r="K1260" s="1180"/>
      <c r="L1260" s="1180"/>
      <c r="M1260" s="1180"/>
      <c r="N1260" s="1180"/>
      <c r="O1260" s="1180"/>
      <c r="P1260" s="1180"/>
      <c r="Q1260" s="1180"/>
      <c r="R1260" s="1180"/>
    </row>
    <row r="1261" spans="1:18">
      <c r="A1261" s="1180"/>
      <c r="B1261" s="1180"/>
      <c r="C1261" s="1180"/>
      <c r="D1261" s="1180"/>
      <c r="E1261" s="1180"/>
      <c r="F1261" s="1180"/>
      <c r="G1261" s="1180"/>
      <c r="H1261" s="1180"/>
      <c r="I1261" s="1180"/>
      <c r="J1261" s="1180"/>
      <c r="K1261" s="1180"/>
      <c r="L1261" s="1180"/>
      <c r="M1261" s="1180"/>
      <c r="N1261" s="1180"/>
      <c r="O1261" s="1180"/>
      <c r="P1261" s="1180"/>
      <c r="Q1261" s="1180"/>
      <c r="R1261" s="1180"/>
    </row>
    <row r="1262" spans="1:18">
      <c r="A1262" s="1180"/>
      <c r="B1262" s="1180"/>
      <c r="C1262" s="1180"/>
      <c r="D1262" s="1180"/>
      <c r="E1262" s="1180"/>
      <c r="F1262" s="1180"/>
      <c r="G1262" s="1180"/>
      <c r="H1262" s="1180"/>
      <c r="I1262" s="1180"/>
      <c r="J1262" s="1180"/>
      <c r="K1262" s="1180"/>
      <c r="L1262" s="1180"/>
      <c r="M1262" s="1180"/>
      <c r="N1262" s="1180"/>
      <c r="O1262" s="1180"/>
      <c r="P1262" s="1180"/>
      <c r="Q1262" s="1180"/>
      <c r="R1262" s="1180"/>
    </row>
    <row r="1263" spans="1:18">
      <c r="A1263" s="1180"/>
      <c r="B1263" s="1180"/>
      <c r="C1263" s="1180"/>
      <c r="D1263" s="1180"/>
      <c r="E1263" s="1180"/>
      <c r="F1263" s="1180"/>
      <c r="G1263" s="1180"/>
      <c r="H1263" s="1180"/>
      <c r="I1263" s="1180"/>
      <c r="J1263" s="1180"/>
      <c r="K1263" s="1180"/>
      <c r="L1263" s="1180"/>
      <c r="M1263" s="1180"/>
      <c r="N1263" s="1180"/>
      <c r="O1263" s="1180"/>
      <c r="P1263" s="1180"/>
      <c r="Q1263" s="1180"/>
      <c r="R1263" s="1180"/>
    </row>
    <row r="1264" spans="1:18">
      <c r="A1264" s="1180"/>
      <c r="B1264" s="1180"/>
      <c r="C1264" s="1180"/>
      <c r="D1264" s="1180"/>
      <c r="E1264" s="1180"/>
      <c r="F1264" s="1180"/>
      <c r="G1264" s="1180"/>
      <c r="H1264" s="1180"/>
      <c r="I1264" s="1180"/>
      <c r="J1264" s="1180"/>
      <c r="K1264" s="1180"/>
      <c r="L1264" s="1180"/>
      <c r="M1264" s="1180"/>
      <c r="N1264" s="1180"/>
      <c r="O1264" s="1180"/>
      <c r="P1264" s="1180"/>
      <c r="Q1264" s="1180"/>
      <c r="R1264" s="1180"/>
    </row>
    <row r="1265" spans="1:18">
      <c r="A1265" s="1180"/>
      <c r="B1265" s="1180"/>
      <c r="C1265" s="1180"/>
      <c r="D1265" s="1180"/>
      <c r="E1265" s="1180"/>
      <c r="F1265" s="1180"/>
      <c r="G1265" s="1180"/>
      <c r="H1265" s="1180"/>
      <c r="I1265" s="1180"/>
      <c r="J1265" s="1180"/>
      <c r="K1265" s="1180"/>
      <c r="L1265" s="1180"/>
      <c r="M1265" s="1180"/>
      <c r="N1265" s="1180"/>
      <c r="O1265" s="1180"/>
      <c r="P1265" s="1180"/>
      <c r="Q1265" s="1180"/>
      <c r="R1265" s="1180"/>
    </row>
    <row r="1266" spans="1:18">
      <c r="A1266" s="1180"/>
      <c r="B1266" s="1180"/>
      <c r="C1266" s="1180"/>
      <c r="D1266" s="1180"/>
      <c r="E1266" s="1180"/>
      <c r="F1266" s="1180"/>
      <c r="G1266" s="1180"/>
      <c r="H1266" s="1180"/>
      <c r="I1266" s="1180"/>
      <c r="J1266" s="1180"/>
      <c r="K1266" s="1180"/>
      <c r="L1266" s="1180"/>
      <c r="M1266" s="1180"/>
      <c r="N1266" s="1180"/>
      <c r="O1266" s="1180"/>
      <c r="P1266" s="1180"/>
      <c r="Q1266" s="1180"/>
      <c r="R1266" s="1180"/>
    </row>
    <row r="1267" spans="1:18">
      <c r="A1267" s="1180"/>
      <c r="B1267" s="1180"/>
      <c r="C1267" s="1180"/>
      <c r="D1267" s="1180"/>
      <c r="E1267" s="1180"/>
      <c r="F1267" s="1180"/>
      <c r="G1267" s="1180"/>
      <c r="H1267" s="1180"/>
      <c r="I1267" s="1180"/>
      <c r="J1267" s="1180"/>
      <c r="K1267" s="1180"/>
      <c r="L1267" s="1180"/>
      <c r="M1267" s="1180"/>
      <c r="N1267" s="1180"/>
      <c r="O1267" s="1180"/>
      <c r="P1267" s="1180"/>
      <c r="Q1267" s="1180"/>
      <c r="R1267" s="1180"/>
    </row>
    <row r="1268" spans="1:18">
      <c r="A1268" s="1180"/>
      <c r="B1268" s="1180"/>
      <c r="C1268" s="1180"/>
      <c r="D1268" s="1180"/>
      <c r="E1268" s="1180"/>
      <c r="F1268" s="1180"/>
      <c r="G1268" s="1180"/>
      <c r="H1268" s="1180"/>
      <c r="I1268" s="1180"/>
      <c r="J1268" s="1180"/>
      <c r="K1268" s="1180"/>
      <c r="L1268" s="1180"/>
      <c r="M1268" s="1180"/>
      <c r="N1268" s="1180"/>
      <c r="O1268" s="1180"/>
      <c r="P1268" s="1180"/>
      <c r="Q1268" s="1180"/>
      <c r="R1268" s="1180"/>
    </row>
    <row r="1269" spans="1:18">
      <c r="A1269" s="1180"/>
      <c r="B1269" s="1180"/>
      <c r="C1269" s="1180"/>
      <c r="D1269" s="1180"/>
      <c r="E1269" s="1180"/>
      <c r="F1269" s="1180"/>
      <c r="G1269" s="1180"/>
      <c r="H1269" s="1180"/>
      <c r="I1269" s="1180"/>
      <c r="J1269" s="1180"/>
      <c r="K1269" s="1180"/>
      <c r="L1269" s="1180"/>
      <c r="M1269" s="1180"/>
      <c r="N1269" s="1180"/>
      <c r="O1269" s="1180"/>
      <c r="P1269" s="1180"/>
      <c r="Q1269" s="1180"/>
      <c r="R1269" s="1180"/>
    </row>
    <row r="1270" spans="1:18">
      <c r="A1270" s="1180"/>
      <c r="B1270" s="1180"/>
      <c r="C1270" s="1180"/>
      <c r="D1270" s="1180"/>
      <c r="E1270" s="1180"/>
      <c r="F1270" s="1180"/>
      <c r="G1270" s="1180"/>
      <c r="H1270" s="1180"/>
      <c r="I1270" s="1180"/>
      <c r="J1270" s="1180"/>
      <c r="K1270" s="1180"/>
      <c r="L1270" s="1180"/>
      <c r="M1270" s="1180"/>
      <c r="N1270" s="1180"/>
      <c r="O1270" s="1180"/>
      <c r="P1270" s="1180"/>
      <c r="Q1270" s="1180"/>
      <c r="R1270" s="1180"/>
    </row>
    <row r="1271" spans="1:18">
      <c r="A1271" s="1180"/>
      <c r="B1271" s="1180"/>
      <c r="C1271" s="1180"/>
      <c r="D1271" s="1180"/>
      <c r="E1271" s="1180"/>
      <c r="F1271" s="1180"/>
      <c r="G1271" s="1180"/>
      <c r="H1271" s="1180"/>
      <c r="I1271" s="1180"/>
      <c r="J1271" s="1180"/>
      <c r="K1271" s="1180"/>
      <c r="L1271" s="1180"/>
      <c r="M1271" s="1180"/>
      <c r="N1271" s="1180"/>
      <c r="O1271" s="1180"/>
      <c r="P1271" s="1180"/>
      <c r="Q1271" s="1180"/>
      <c r="R1271" s="1180"/>
    </row>
    <row r="1272" spans="1:18">
      <c r="A1272" s="1180"/>
      <c r="B1272" s="1180"/>
      <c r="C1272" s="1180"/>
      <c r="D1272" s="1180"/>
      <c r="E1272" s="1180"/>
      <c r="F1272" s="1180"/>
      <c r="G1272" s="1180"/>
      <c r="H1272" s="1180"/>
      <c r="I1272" s="1180"/>
      <c r="J1272" s="1180"/>
      <c r="K1272" s="1180"/>
      <c r="L1272" s="1180"/>
      <c r="M1272" s="1180"/>
      <c r="N1272" s="1180"/>
      <c r="O1272" s="1180"/>
      <c r="P1272" s="1180"/>
      <c r="Q1272" s="1180"/>
      <c r="R1272" s="1180"/>
    </row>
    <row r="1273" spans="1:18">
      <c r="A1273" s="1180"/>
      <c r="B1273" s="1180"/>
      <c r="C1273" s="1180"/>
      <c r="D1273" s="1180"/>
      <c r="E1273" s="1180"/>
      <c r="F1273" s="1180"/>
      <c r="G1273" s="1180"/>
      <c r="H1273" s="1180"/>
      <c r="I1273" s="1180"/>
      <c r="J1273" s="1180"/>
      <c r="K1273" s="1180"/>
      <c r="L1273" s="1180"/>
      <c r="M1273" s="1180"/>
      <c r="N1273" s="1180"/>
      <c r="O1273" s="1180"/>
      <c r="P1273" s="1180"/>
      <c r="Q1273" s="1180"/>
      <c r="R1273" s="1180"/>
    </row>
    <row r="1274" spans="1:18">
      <c r="A1274" s="1180"/>
      <c r="B1274" s="1180"/>
      <c r="C1274" s="1180"/>
      <c r="D1274" s="1180"/>
      <c r="E1274" s="1180"/>
      <c r="F1274" s="1180"/>
      <c r="G1274" s="1180"/>
      <c r="H1274" s="1180"/>
      <c r="I1274" s="1180"/>
      <c r="J1274" s="1180"/>
      <c r="K1274" s="1180"/>
      <c r="L1274" s="1180"/>
      <c r="M1274" s="1180"/>
      <c r="N1274" s="1180"/>
      <c r="O1274" s="1180"/>
      <c r="P1274" s="1180"/>
      <c r="Q1274" s="1180"/>
      <c r="R1274" s="1180"/>
    </row>
    <row r="1275" spans="1:18">
      <c r="A1275" s="1180"/>
      <c r="B1275" s="1180"/>
      <c r="C1275" s="1180"/>
      <c r="D1275" s="1180"/>
      <c r="E1275" s="1180"/>
      <c r="F1275" s="1180"/>
      <c r="G1275" s="1180"/>
      <c r="H1275" s="1180"/>
      <c r="I1275" s="1180"/>
      <c r="J1275" s="1180"/>
      <c r="K1275" s="1180"/>
      <c r="L1275" s="1180"/>
      <c r="M1275" s="1180"/>
      <c r="N1275" s="1180"/>
      <c r="O1275" s="1180"/>
      <c r="P1275" s="1180"/>
      <c r="Q1275" s="1180"/>
      <c r="R1275" s="1180"/>
    </row>
    <row r="1276" spans="1:18">
      <c r="A1276" s="1180"/>
      <c r="B1276" s="1180"/>
      <c r="C1276" s="1180"/>
      <c r="D1276" s="1180"/>
      <c r="E1276" s="1180"/>
      <c r="F1276" s="1180"/>
      <c r="G1276" s="1180"/>
      <c r="H1276" s="1180"/>
      <c r="I1276" s="1180"/>
      <c r="J1276" s="1180"/>
      <c r="K1276" s="1180"/>
      <c r="L1276" s="1180"/>
      <c r="M1276" s="1180"/>
      <c r="N1276" s="1180"/>
      <c r="O1276" s="1180"/>
      <c r="P1276" s="1180"/>
      <c r="Q1276" s="1180"/>
      <c r="R1276" s="1180"/>
    </row>
    <row r="1277" spans="1:18">
      <c r="A1277" s="1180"/>
      <c r="B1277" s="1180"/>
      <c r="C1277" s="1180"/>
      <c r="D1277" s="1180"/>
      <c r="E1277" s="1180"/>
      <c r="F1277" s="1180"/>
      <c r="G1277" s="1180"/>
      <c r="H1277" s="1180"/>
      <c r="I1277" s="1180"/>
      <c r="J1277" s="1180"/>
      <c r="K1277" s="1180"/>
      <c r="L1277" s="1180"/>
      <c r="M1277" s="1180"/>
      <c r="N1277" s="1180"/>
      <c r="O1277" s="1180"/>
      <c r="P1277" s="1180"/>
      <c r="Q1277" s="1180"/>
      <c r="R1277" s="1180"/>
    </row>
    <row r="1278" spans="1:18">
      <c r="A1278" s="1180"/>
      <c r="B1278" s="1180"/>
      <c r="C1278" s="1180"/>
      <c r="D1278" s="1180"/>
      <c r="E1278" s="1180"/>
      <c r="F1278" s="1180"/>
      <c r="G1278" s="1180"/>
      <c r="H1278" s="1180"/>
      <c r="I1278" s="1180"/>
      <c r="J1278" s="1180"/>
      <c r="K1278" s="1180"/>
      <c r="L1278" s="1180"/>
      <c r="M1278" s="1180"/>
      <c r="N1278" s="1180"/>
      <c r="O1278" s="1180"/>
      <c r="P1278" s="1180"/>
      <c r="Q1278" s="1180"/>
      <c r="R1278" s="1180"/>
    </row>
    <row r="1279" spans="1:18">
      <c r="A1279" s="1180"/>
      <c r="B1279" s="1180"/>
      <c r="C1279" s="1180"/>
      <c r="D1279" s="1180"/>
      <c r="E1279" s="1180"/>
      <c r="F1279" s="1180"/>
      <c r="G1279" s="1180"/>
      <c r="H1279" s="1180"/>
      <c r="I1279" s="1180"/>
      <c r="J1279" s="1180"/>
      <c r="K1279" s="1180"/>
      <c r="L1279" s="1180"/>
      <c r="M1279" s="1180"/>
      <c r="N1279" s="1180"/>
      <c r="O1279" s="1180"/>
      <c r="P1279" s="1180"/>
      <c r="Q1279" s="1180"/>
      <c r="R1279" s="1180"/>
    </row>
    <row r="1280" spans="1:18">
      <c r="A1280" s="1180"/>
      <c r="B1280" s="1180"/>
      <c r="C1280" s="1180"/>
      <c r="D1280" s="1180"/>
      <c r="E1280" s="1180"/>
      <c r="F1280" s="1180"/>
      <c r="G1280" s="1180"/>
      <c r="H1280" s="1180"/>
      <c r="I1280" s="1180"/>
      <c r="J1280" s="1180"/>
      <c r="K1280" s="1180"/>
      <c r="L1280" s="1180"/>
      <c r="M1280" s="1180"/>
      <c r="N1280" s="1180"/>
      <c r="O1280" s="1180"/>
      <c r="P1280" s="1180"/>
      <c r="Q1280" s="1180"/>
      <c r="R1280" s="1180"/>
    </row>
    <row r="1281" spans="1:18">
      <c r="A1281" s="1180"/>
      <c r="B1281" s="1180"/>
      <c r="C1281" s="1180"/>
      <c r="D1281" s="1180"/>
      <c r="E1281" s="1180"/>
      <c r="F1281" s="1180"/>
      <c r="G1281" s="1180"/>
      <c r="H1281" s="1180"/>
      <c r="I1281" s="1180"/>
      <c r="J1281" s="1180"/>
      <c r="K1281" s="1180"/>
      <c r="L1281" s="1180"/>
      <c r="M1281" s="1180"/>
      <c r="N1281" s="1180"/>
      <c r="O1281" s="1180"/>
      <c r="P1281" s="1180"/>
      <c r="Q1281" s="1180"/>
      <c r="R1281" s="1180"/>
    </row>
    <row r="1282" spans="1:18">
      <c r="A1282" s="1180"/>
      <c r="B1282" s="1180"/>
      <c r="C1282" s="1180"/>
      <c r="D1282" s="1180"/>
      <c r="E1282" s="1180"/>
      <c r="F1282" s="1180"/>
      <c r="G1282" s="1180"/>
      <c r="H1282" s="1180"/>
      <c r="I1282" s="1180"/>
      <c r="J1282" s="1180"/>
      <c r="K1282" s="1180"/>
      <c r="L1282" s="1180"/>
      <c r="M1282" s="1180"/>
      <c r="N1282" s="1180"/>
      <c r="O1282" s="1180"/>
      <c r="P1282" s="1180"/>
      <c r="Q1282" s="1180"/>
      <c r="R1282" s="1180"/>
    </row>
    <row r="1283" spans="1:18">
      <c r="A1283" s="1180"/>
      <c r="B1283" s="1180"/>
      <c r="C1283" s="1180"/>
      <c r="D1283" s="1180"/>
      <c r="E1283" s="1180"/>
      <c r="F1283" s="1180"/>
      <c r="G1283" s="1180"/>
      <c r="H1283" s="1180"/>
      <c r="I1283" s="1180"/>
      <c r="J1283" s="1180"/>
      <c r="K1283" s="1180"/>
      <c r="L1283" s="1180"/>
      <c r="M1283" s="1180"/>
      <c r="N1283" s="1180"/>
      <c r="O1283" s="1180"/>
      <c r="P1283" s="1180"/>
      <c r="Q1283" s="1180"/>
      <c r="R1283" s="1180"/>
    </row>
    <row r="1284" spans="1:18">
      <c r="A1284" s="1180"/>
      <c r="B1284" s="1180"/>
      <c r="C1284" s="1180"/>
      <c r="D1284" s="1180"/>
      <c r="E1284" s="1180"/>
      <c r="F1284" s="1180"/>
      <c r="G1284" s="1180"/>
      <c r="H1284" s="1180"/>
      <c r="I1284" s="1180"/>
      <c r="J1284" s="1180"/>
      <c r="K1284" s="1180"/>
      <c r="L1284" s="1180"/>
      <c r="M1284" s="1180"/>
      <c r="N1284" s="1180"/>
      <c r="O1284" s="1180"/>
      <c r="P1284" s="1180"/>
      <c r="Q1284" s="1180"/>
      <c r="R1284" s="1180"/>
    </row>
    <row r="1285" spans="1:18">
      <c r="A1285" s="1180"/>
      <c r="B1285" s="1180"/>
      <c r="C1285" s="1180"/>
      <c r="D1285" s="1180"/>
      <c r="E1285" s="1180"/>
      <c r="F1285" s="1180"/>
      <c r="G1285" s="1180"/>
      <c r="H1285" s="1180"/>
      <c r="I1285" s="1180"/>
      <c r="J1285" s="1180"/>
      <c r="K1285" s="1180"/>
      <c r="L1285" s="1180"/>
      <c r="M1285" s="1180"/>
      <c r="N1285" s="1180"/>
      <c r="O1285" s="1180"/>
      <c r="P1285" s="1180"/>
      <c r="Q1285" s="1180"/>
      <c r="R1285" s="1180"/>
    </row>
    <row r="1286" spans="1:18">
      <c r="A1286" s="1180"/>
      <c r="B1286" s="1180"/>
      <c r="C1286" s="1180"/>
      <c r="D1286" s="1180"/>
      <c r="E1286" s="1180"/>
      <c r="F1286" s="1180"/>
      <c r="G1286" s="1180"/>
      <c r="H1286" s="1180"/>
      <c r="I1286" s="1180"/>
      <c r="J1286" s="1180"/>
      <c r="K1286" s="1180"/>
      <c r="L1286" s="1180"/>
      <c r="M1286" s="1180"/>
      <c r="N1286" s="1180"/>
      <c r="O1286" s="1180"/>
      <c r="P1286" s="1180"/>
      <c r="Q1286" s="1180"/>
      <c r="R1286" s="1180"/>
    </row>
    <row r="1287" spans="1:18">
      <c r="A1287" s="1180"/>
      <c r="B1287" s="1180"/>
      <c r="C1287" s="1180"/>
      <c r="D1287" s="1180"/>
      <c r="E1287" s="1180"/>
      <c r="F1287" s="1180"/>
      <c r="G1287" s="1180"/>
      <c r="H1287" s="1180"/>
      <c r="I1287" s="1180"/>
      <c r="J1287" s="1180"/>
      <c r="K1287" s="1180"/>
      <c r="L1287" s="1180"/>
      <c r="M1287" s="1180"/>
      <c r="N1287" s="1180"/>
      <c r="O1287" s="1180"/>
      <c r="P1287" s="1180"/>
      <c r="Q1287" s="1180"/>
      <c r="R1287" s="1180"/>
    </row>
    <row r="1288" spans="1:18">
      <c r="A1288" s="1180"/>
      <c r="B1288" s="1180"/>
      <c r="C1288" s="1180"/>
      <c r="D1288" s="1180"/>
      <c r="E1288" s="1180"/>
      <c r="F1288" s="1180"/>
      <c r="G1288" s="1180"/>
      <c r="H1288" s="1180"/>
      <c r="I1288" s="1180"/>
      <c r="J1288" s="1180"/>
      <c r="K1288" s="1180"/>
      <c r="L1288" s="1180"/>
      <c r="M1288" s="1180"/>
      <c r="N1288" s="1180"/>
      <c r="O1288" s="1180"/>
      <c r="P1288" s="1180"/>
      <c r="Q1288" s="1180"/>
      <c r="R1288" s="1180"/>
    </row>
    <row r="1289" spans="1:18">
      <c r="A1289" s="1180"/>
      <c r="B1289" s="1180"/>
      <c r="C1289" s="1180"/>
      <c r="D1289" s="1180"/>
      <c r="E1289" s="1180"/>
      <c r="F1289" s="1180"/>
      <c r="G1289" s="1180"/>
      <c r="H1289" s="1180"/>
      <c r="I1289" s="1180"/>
      <c r="J1289" s="1180"/>
      <c r="K1289" s="1180"/>
      <c r="L1289" s="1180"/>
      <c r="M1289" s="1180"/>
      <c r="N1289" s="1180"/>
      <c r="O1289" s="1180"/>
      <c r="P1289" s="1180"/>
      <c r="Q1289" s="1180"/>
      <c r="R1289" s="1180"/>
    </row>
    <row r="1290" spans="1:18">
      <c r="A1290" s="1180"/>
      <c r="B1290" s="1180"/>
      <c r="C1290" s="1180"/>
      <c r="D1290" s="1180"/>
      <c r="E1290" s="1180"/>
      <c r="F1290" s="1180"/>
      <c r="G1290" s="1180"/>
      <c r="H1290" s="1180"/>
      <c r="I1290" s="1180"/>
      <c r="J1290" s="1180"/>
      <c r="K1290" s="1180"/>
      <c r="L1290" s="1180"/>
      <c r="M1290" s="1180"/>
      <c r="N1290" s="1180"/>
      <c r="O1290" s="1180"/>
      <c r="P1290" s="1180"/>
      <c r="Q1290" s="1180"/>
      <c r="R1290" s="1180"/>
    </row>
    <row r="1291" spans="1:18">
      <c r="A1291" s="1180"/>
      <c r="B1291" s="1180"/>
      <c r="C1291" s="1180"/>
      <c r="D1291" s="1180"/>
      <c r="E1291" s="1180"/>
      <c r="F1291" s="1180"/>
      <c r="G1291" s="1180"/>
      <c r="H1291" s="1180"/>
      <c r="I1291" s="1180"/>
      <c r="J1291" s="1180"/>
      <c r="K1291" s="1180"/>
      <c r="L1291" s="1180"/>
      <c r="M1291" s="1180"/>
      <c r="N1291" s="1180"/>
      <c r="O1291" s="1180"/>
      <c r="P1291" s="1180"/>
      <c r="Q1291" s="1180"/>
      <c r="R1291" s="1180"/>
    </row>
    <row r="1292" spans="1:18">
      <c r="A1292" s="1180"/>
      <c r="B1292" s="1180"/>
      <c r="C1292" s="1180"/>
      <c r="D1292" s="1180"/>
      <c r="E1292" s="1180"/>
      <c r="F1292" s="1180"/>
      <c r="G1292" s="1180"/>
      <c r="H1292" s="1180"/>
      <c r="I1292" s="1180"/>
      <c r="J1292" s="1180"/>
      <c r="K1292" s="1180"/>
      <c r="L1292" s="1180"/>
      <c r="M1292" s="1180"/>
      <c r="N1292" s="1180"/>
      <c r="O1292" s="1180"/>
      <c r="P1292" s="1180"/>
      <c r="Q1292" s="1180"/>
      <c r="R1292" s="1180"/>
    </row>
    <row r="1293" spans="1:18">
      <c r="A1293" s="1180"/>
      <c r="B1293" s="1180"/>
      <c r="C1293" s="1180"/>
      <c r="D1293" s="1180"/>
      <c r="E1293" s="1180"/>
      <c r="F1293" s="1180"/>
      <c r="G1293" s="1180"/>
      <c r="H1293" s="1180"/>
      <c r="I1293" s="1180"/>
      <c r="J1293" s="1180"/>
      <c r="K1293" s="1180"/>
      <c r="L1293" s="1180"/>
      <c r="M1293" s="1180"/>
      <c r="N1293" s="1180"/>
      <c r="O1293" s="1180"/>
      <c r="P1293" s="1180"/>
      <c r="Q1293" s="1180"/>
      <c r="R1293" s="1180"/>
    </row>
    <row r="1294" spans="1:18">
      <c r="A1294" s="1180"/>
      <c r="B1294" s="1180"/>
      <c r="C1294" s="1180"/>
      <c r="D1294" s="1180"/>
      <c r="E1294" s="1180"/>
      <c r="F1294" s="1180"/>
      <c r="G1294" s="1180"/>
      <c r="H1294" s="1180"/>
      <c r="I1294" s="1180"/>
      <c r="J1294" s="1180"/>
      <c r="K1294" s="1180"/>
      <c r="L1294" s="1180"/>
      <c r="M1294" s="1180"/>
      <c r="N1294" s="1180"/>
      <c r="O1294" s="1180"/>
      <c r="P1294" s="1180"/>
      <c r="Q1294" s="1180"/>
      <c r="R1294" s="1180"/>
    </row>
    <row r="1295" spans="1:18">
      <c r="A1295" s="1180"/>
      <c r="B1295" s="1180"/>
      <c r="C1295" s="1180"/>
      <c r="D1295" s="1180"/>
      <c r="E1295" s="1180"/>
      <c r="F1295" s="1180"/>
      <c r="G1295" s="1180"/>
      <c r="H1295" s="1180"/>
      <c r="I1295" s="1180"/>
      <c r="J1295" s="1180"/>
      <c r="K1295" s="1180"/>
      <c r="L1295" s="1180"/>
      <c r="M1295" s="1180"/>
      <c r="N1295" s="1180"/>
      <c r="O1295" s="1180"/>
      <c r="P1295" s="1180"/>
      <c r="Q1295" s="1180"/>
      <c r="R1295" s="1180"/>
    </row>
    <row r="1296" spans="1:18">
      <c r="A1296" s="1180"/>
      <c r="B1296" s="1180"/>
      <c r="C1296" s="1180"/>
      <c r="D1296" s="1180"/>
      <c r="E1296" s="1180"/>
      <c r="F1296" s="1180"/>
      <c r="G1296" s="1180"/>
      <c r="H1296" s="1180"/>
      <c r="I1296" s="1180"/>
      <c r="J1296" s="1180"/>
      <c r="K1296" s="1180"/>
      <c r="L1296" s="1180"/>
      <c r="M1296" s="1180"/>
      <c r="N1296" s="1180"/>
      <c r="O1296" s="1180"/>
      <c r="P1296" s="1180"/>
      <c r="Q1296" s="1180"/>
      <c r="R1296" s="1180"/>
    </row>
    <row r="1297" spans="1:18">
      <c r="A1297" s="1180"/>
      <c r="B1297" s="1180"/>
      <c r="C1297" s="1180"/>
      <c r="D1297" s="1180"/>
      <c r="E1297" s="1180"/>
      <c r="F1297" s="1180"/>
      <c r="G1297" s="1180"/>
      <c r="H1297" s="1180"/>
      <c r="I1297" s="1180"/>
      <c r="J1297" s="1180"/>
      <c r="K1297" s="1180"/>
      <c r="L1297" s="1180"/>
      <c r="M1297" s="1180"/>
      <c r="N1297" s="1180"/>
      <c r="O1297" s="1180"/>
      <c r="P1297" s="1180"/>
      <c r="Q1297" s="1180"/>
      <c r="R1297" s="1180"/>
    </row>
    <row r="1298" spans="1:18">
      <c r="A1298" s="1180"/>
      <c r="B1298" s="1180"/>
      <c r="C1298" s="1180"/>
      <c r="D1298" s="1180"/>
      <c r="E1298" s="1180"/>
      <c r="F1298" s="1180"/>
      <c r="G1298" s="1180"/>
      <c r="H1298" s="1180"/>
      <c r="I1298" s="1180"/>
      <c r="J1298" s="1180"/>
      <c r="K1298" s="1180"/>
      <c r="L1298" s="1180"/>
      <c r="M1298" s="1180"/>
      <c r="N1298" s="1180"/>
      <c r="O1298" s="1180"/>
      <c r="P1298" s="1180"/>
      <c r="Q1298" s="1180"/>
      <c r="R1298" s="1180"/>
    </row>
    <row r="1299" spans="1:18">
      <c r="A1299" s="1180"/>
      <c r="B1299" s="1180"/>
      <c r="C1299" s="1180"/>
      <c r="D1299" s="1180"/>
      <c r="E1299" s="1180"/>
      <c r="F1299" s="1180"/>
      <c r="G1299" s="1180"/>
      <c r="H1299" s="1180"/>
      <c r="I1299" s="1180"/>
      <c r="J1299" s="1180"/>
      <c r="K1299" s="1180"/>
      <c r="L1299" s="1180"/>
      <c r="M1299" s="1180"/>
      <c r="N1299" s="1180"/>
      <c r="O1299" s="1180"/>
      <c r="P1299" s="1180"/>
      <c r="Q1299" s="1180"/>
      <c r="R1299" s="1180"/>
    </row>
    <row r="1300" spans="1:18">
      <c r="A1300" s="1180"/>
      <c r="B1300" s="1180"/>
      <c r="C1300" s="1180"/>
      <c r="D1300" s="1180"/>
      <c r="E1300" s="1180"/>
      <c r="F1300" s="1180"/>
      <c r="G1300" s="1180"/>
      <c r="H1300" s="1180"/>
      <c r="I1300" s="1180"/>
      <c r="J1300" s="1180"/>
      <c r="K1300" s="1180"/>
      <c r="L1300" s="1180"/>
      <c r="M1300" s="1180"/>
      <c r="N1300" s="1180"/>
      <c r="O1300" s="1180"/>
      <c r="P1300" s="1180"/>
      <c r="Q1300" s="1180"/>
      <c r="R1300" s="1180"/>
    </row>
    <row r="1301" spans="1:18">
      <c r="A1301" s="1180"/>
      <c r="B1301" s="1180"/>
      <c r="C1301" s="1180"/>
      <c r="D1301" s="1180"/>
      <c r="E1301" s="1180"/>
      <c r="F1301" s="1180"/>
      <c r="G1301" s="1180"/>
      <c r="H1301" s="1180"/>
      <c r="I1301" s="1180"/>
      <c r="J1301" s="1180"/>
      <c r="K1301" s="1180"/>
      <c r="L1301" s="1180"/>
      <c r="M1301" s="1180"/>
      <c r="N1301" s="1180"/>
      <c r="O1301" s="1180"/>
      <c r="P1301" s="1180"/>
      <c r="Q1301" s="1180"/>
      <c r="R1301" s="1180"/>
    </row>
    <row r="1302" spans="1:18">
      <c r="A1302" s="1180"/>
      <c r="B1302" s="1180"/>
      <c r="C1302" s="1180"/>
      <c r="D1302" s="1180"/>
      <c r="E1302" s="1180"/>
      <c r="F1302" s="1180"/>
      <c r="G1302" s="1180"/>
      <c r="H1302" s="1180"/>
      <c r="I1302" s="1180"/>
      <c r="J1302" s="1180"/>
      <c r="K1302" s="1180"/>
      <c r="L1302" s="1180"/>
      <c r="M1302" s="1180"/>
      <c r="N1302" s="1180"/>
      <c r="O1302" s="1180"/>
      <c r="P1302" s="1180"/>
      <c r="Q1302" s="1180"/>
      <c r="R1302" s="1180"/>
    </row>
    <row r="1303" spans="1:18">
      <c r="A1303" s="1180"/>
      <c r="B1303" s="1180"/>
      <c r="C1303" s="1180"/>
      <c r="D1303" s="1180"/>
      <c r="E1303" s="1180"/>
      <c r="F1303" s="1180"/>
      <c r="G1303" s="1180"/>
      <c r="H1303" s="1180"/>
      <c r="I1303" s="1180"/>
      <c r="J1303" s="1180"/>
      <c r="K1303" s="1180"/>
      <c r="L1303" s="1180"/>
      <c r="M1303" s="1180"/>
      <c r="N1303" s="1180"/>
      <c r="O1303" s="1180"/>
      <c r="P1303" s="1180"/>
      <c r="Q1303" s="1180"/>
      <c r="R1303" s="1180"/>
    </row>
    <row r="1304" spans="1:18">
      <c r="A1304" s="1180"/>
      <c r="B1304" s="1180"/>
      <c r="C1304" s="1180"/>
      <c r="D1304" s="1180"/>
      <c r="E1304" s="1180"/>
      <c r="F1304" s="1180"/>
      <c r="G1304" s="1180"/>
      <c r="H1304" s="1180"/>
      <c r="I1304" s="1180"/>
      <c r="J1304" s="1180"/>
      <c r="K1304" s="1180"/>
      <c r="L1304" s="1180"/>
      <c r="M1304" s="1180"/>
      <c r="N1304" s="1180"/>
      <c r="O1304" s="1180"/>
      <c r="P1304" s="1180"/>
      <c r="Q1304" s="1180"/>
      <c r="R1304" s="1180"/>
    </row>
    <row r="1305" spans="1:18">
      <c r="A1305" s="1180"/>
      <c r="B1305" s="1180"/>
      <c r="C1305" s="1180"/>
      <c r="D1305" s="1180"/>
      <c r="E1305" s="1180"/>
      <c r="F1305" s="1180"/>
      <c r="G1305" s="1180"/>
      <c r="H1305" s="1180"/>
      <c r="I1305" s="1180"/>
      <c r="J1305" s="1180"/>
      <c r="K1305" s="1180"/>
      <c r="L1305" s="1180"/>
      <c r="M1305" s="1180"/>
      <c r="N1305" s="1180"/>
      <c r="O1305" s="1180"/>
      <c r="P1305" s="1180"/>
      <c r="Q1305" s="1180"/>
      <c r="R1305" s="1180"/>
    </row>
    <row r="1306" spans="1:18">
      <c r="A1306" s="1180"/>
      <c r="B1306" s="1180"/>
      <c r="C1306" s="1180"/>
      <c r="D1306" s="1180"/>
      <c r="E1306" s="1180"/>
      <c r="F1306" s="1180"/>
      <c r="G1306" s="1180"/>
      <c r="H1306" s="1180"/>
      <c r="I1306" s="1180"/>
      <c r="J1306" s="1180"/>
      <c r="K1306" s="1180"/>
      <c r="L1306" s="1180"/>
      <c r="M1306" s="1180"/>
      <c r="N1306" s="1180"/>
      <c r="O1306" s="1180"/>
      <c r="P1306" s="1180"/>
      <c r="Q1306" s="1180"/>
      <c r="R1306" s="1180"/>
    </row>
    <row r="1307" spans="1:18">
      <c r="A1307" s="1180"/>
      <c r="B1307" s="1180"/>
      <c r="C1307" s="1180"/>
      <c r="D1307" s="1180"/>
      <c r="E1307" s="1180"/>
      <c r="F1307" s="1180"/>
      <c r="G1307" s="1180"/>
      <c r="H1307" s="1180"/>
      <c r="I1307" s="1180"/>
      <c r="J1307" s="1180"/>
      <c r="K1307" s="1180"/>
      <c r="L1307" s="1180"/>
      <c r="M1307" s="1180"/>
      <c r="N1307" s="1180"/>
      <c r="O1307" s="1180"/>
      <c r="P1307" s="1180"/>
      <c r="Q1307" s="1180"/>
      <c r="R1307" s="1180"/>
    </row>
    <row r="1308" spans="1:18">
      <c r="A1308" s="1180"/>
      <c r="B1308" s="1180"/>
      <c r="C1308" s="1180"/>
      <c r="D1308" s="1180"/>
      <c r="E1308" s="1180"/>
      <c r="F1308" s="1180"/>
      <c r="G1308" s="1180"/>
      <c r="H1308" s="1180"/>
      <c r="I1308" s="1180"/>
      <c r="J1308" s="1180"/>
      <c r="K1308" s="1180"/>
      <c r="L1308" s="1180"/>
      <c r="M1308" s="1180"/>
      <c r="N1308" s="1180"/>
      <c r="O1308" s="1180"/>
      <c r="P1308" s="1180"/>
      <c r="Q1308" s="1180"/>
      <c r="R1308" s="1180"/>
    </row>
    <row r="1309" spans="1:18">
      <c r="A1309" s="1180"/>
      <c r="B1309" s="1180"/>
      <c r="C1309" s="1180"/>
      <c r="D1309" s="1180"/>
      <c r="E1309" s="1180"/>
      <c r="F1309" s="1180"/>
      <c r="G1309" s="1180"/>
      <c r="H1309" s="1180"/>
      <c r="I1309" s="1180"/>
      <c r="J1309" s="1180"/>
      <c r="K1309" s="1180"/>
      <c r="L1309" s="1180"/>
      <c r="M1309" s="1180"/>
      <c r="N1309" s="1180"/>
      <c r="O1309" s="1180"/>
      <c r="P1309" s="1180"/>
      <c r="Q1309" s="1180"/>
      <c r="R1309" s="1180"/>
    </row>
    <row r="1310" spans="1:18">
      <c r="A1310" s="1180"/>
      <c r="B1310" s="1180"/>
      <c r="C1310" s="1180"/>
      <c r="D1310" s="1180"/>
      <c r="E1310" s="1180"/>
      <c r="F1310" s="1180"/>
      <c r="G1310" s="1180"/>
      <c r="H1310" s="1180"/>
      <c r="I1310" s="1180"/>
      <c r="J1310" s="1180"/>
      <c r="K1310" s="1180"/>
      <c r="L1310" s="1180"/>
      <c r="M1310" s="1180"/>
      <c r="N1310" s="1180"/>
      <c r="O1310" s="1180"/>
      <c r="P1310" s="1180"/>
      <c r="Q1310" s="1180"/>
      <c r="R1310" s="1180"/>
    </row>
    <row r="1311" spans="1:18">
      <c r="A1311" s="1180"/>
      <c r="B1311" s="1180"/>
      <c r="C1311" s="1180"/>
      <c r="D1311" s="1180"/>
      <c r="E1311" s="1180"/>
      <c r="F1311" s="1180"/>
      <c r="G1311" s="1180"/>
      <c r="H1311" s="1180"/>
      <c r="I1311" s="1180"/>
      <c r="J1311" s="1180"/>
      <c r="K1311" s="1180"/>
      <c r="L1311" s="1180"/>
      <c r="M1311" s="1180"/>
      <c r="N1311" s="1180"/>
      <c r="O1311" s="1180"/>
      <c r="P1311" s="1180"/>
      <c r="Q1311" s="1180"/>
      <c r="R1311" s="1180"/>
    </row>
    <row r="1312" spans="1:18">
      <c r="A1312" s="1180"/>
      <c r="B1312" s="1180"/>
      <c r="C1312" s="1180"/>
      <c r="D1312" s="1180"/>
      <c r="E1312" s="1180"/>
      <c r="F1312" s="1180"/>
      <c r="G1312" s="1180"/>
      <c r="H1312" s="1180"/>
      <c r="I1312" s="1180"/>
      <c r="J1312" s="1180"/>
      <c r="K1312" s="1180"/>
      <c r="L1312" s="1180"/>
      <c r="M1312" s="1180"/>
      <c r="N1312" s="1180"/>
      <c r="O1312" s="1180"/>
      <c r="P1312" s="1180"/>
      <c r="Q1312" s="1180"/>
      <c r="R1312" s="1180"/>
    </row>
    <row r="1313" spans="1:18">
      <c r="A1313" s="1180"/>
      <c r="B1313" s="1180"/>
      <c r="C1313" s="1180"/>
      <c r="D1313" s="1180"/>
      <c r="E1313" s="1180"/>
      <c r="F1313" s="1180"/>
      <c r="G1313" s="1180"/>
      <c r="H1313" s="1180"/>
      <c r="I1313" s="1180"/>
      <c r="J1313" s="1180"/>
      <c r="K1313" s="1180"/>
      <c r="L1313" s="1180"/>
      <c r="M1313" s="1180"/>
      <c r="N1313" s="1180"/>
      <c r="O1313" s="1180"/>
      <c r="P1313" s="1180"/>
      <c r="Q1313" s="1180"/>
      <c r="R1313" s="1180"/>
    </row>
    <row r="1314" spans="1:18">
      <c r="A1314" s="1180"/>
      <c r="B1314" s="1180"/>
      <c r="C1314" s="1180"/>
      <c r="D1314" s="1180"/>
      <c r="E1314" s="1180"/>
      <c r="F1314" s="1180"/>
      <c r="G1314" s="1180"/>
      <c r="H1314" s="1180"/>
      <c r="I1314" s="1180"/>
      <c r="J1314" s="1180"/>
      <c r="K1314" s="1180"/>
      <c r="L1314" s="1180"/>
      <c r="M1314" s="1180"/>
      <c r="N1314" s="1180"/>
      <c r="O1314" s="1180"/>
      <c r="P1314" s="1180"/>
      <c r="Q1314" s="1180"/>
      <c r="R1314" s="1180"/>
    </row>
    <row r="1315" spans="1:18">
      <c r="A1315" s="1180"/>
      <c r="B1315" s="1180"/>
      <c r="C1315" s="1180"/>
      <c r="D1315" s="1180"/>
      <c r="E1315" s="1180"/>
      <c r="F1315" s="1180"/>
      <c r="G1315" s="1180"/>
      <c r="H1315" s="1180"/>
      <c r="I1315" s="1180"/>
      <c r="J1315" s="1180"/>
      <c r="K1315" s="1180"/>
      <c r="L1315" s="1180"/>
      <c r="M1315" s="1180"/>
      <c r="N1315" s="1180"/>
      <c r="O1315" s="1180"/>
      <c r="P1315" s="1180"/>
      <c r="Q1315" s="1180"/>
      <c r="R1315" s="1180"/>
    </row>
    <row r="1316" spans="1:18">
      <c r="A1316" s="1180"/>
      <c r="B1316" s="1180"/>
      <c r="C1316" s="1180"/>
      <c r="D1316" s="1180"/>
      <c r="E1316" s="1180"/>
      <c r="F1316" s="1180"/>
      <c r="G1316" s="1180"/>
      <c r="H1316" s="1180"/>
      <c r="I1316" s="1180"/>
      <c r="J1316" s="1180"/>
      <c r="K1316" s="1180"/>
      <c r="L1316" s="1180"/>
      <c r="M1316" s="1180"/>
      <c r="N1316" s="1180"/>
      <c r="O1316" s="1180"/>
      <c r="P1316" s="1180"/>
      <c r="Q1316" s="1180"/>
      <c r="R1316" s="1180"/>
    </row>
    <row r="1317" spans="1:18">
      <c r="A1317" s="1180"/>
      <c r="B1317" s="1180"/>
      <c r="C1317" s="1180"/>
      <c r="D1317" s="1180"/>
      <c r="E1317" s="1180"/>
      <c r="F1317" s="1180"/>
      <c r="G1317" s="1180"/>
      <c r="H1317" s="1180"/>
      <c r="I1317" s="1180"/>
      <c r="J1317" s="1180"/>
      <c r="K1317" s="1180"/>
      <c r="L1317" s="1180"/>
      <c r="M1317" s="1180"/>
      <c r="N1317" s="1180"/>
      <c r="O1317" s="1180"/>
      <c r="P1317" s="1180"/>
      <c r="Q1317" s="1180"/>
      <c r="R1317" s="1180"/>
    </row>
    <row r="1318" spans="1:18">
      <c r="A1318" s="1180"/>
      <c r="B1318" s="1180"/>
      <c r="C1318" s="1180"/>
      <c r="D1318" s="1180"/>
      <c r="E1318" s="1180"/>
      <c r="F1318" s="1180"/>
      <c r="G1318" s="1180"/>
      <c r="H1318" s="1180"/>
      <c r="I1318" s="1180"/>
      <c r="J1318" s="1180"/>
      <c r="K1318" s="1180"/>
      <c r="L1318" s="1180"/>
      <c r="M1318" s="1180"/>
      <c r="N1318" s="1180"/>
      <c r="O1318" s="1180"/>
      <c r="P1318" s="1180"/>
      <c r="Q1318" s="1180"/>
      <c r="R1318" s="1180"/>
    </row>
    <row r="1319" spans="1:18">
      <c r="A1319" s="1180"/>
      <c r="B1319" s="1180"/>
      <c r="C1319" s="1180"/>
      <c r="D1319" s="1180"/>
      <c r="E1319" s="1180"/>
      <c r="F1319" s="1180"/>
      <c r="G1319" s="1180"/>
      <c r="H1319" s="1180"/>
      <c r="I1319" s="1180"/>
      <c r="J1319" s="1180"/>
      <c r="K1319" s="1180"/>
      <c r="L1319" s="1180"/>
      <c r="M1319" s="1180"/>
      <c r="N1319" s="1180"/>
      <c r="O1319" s="1180"/>
      <c r="P1319" s="1180"/>
      <c r="Q1319" s="1180"/>
      <c r="R1319" s="1180"/>
    </row>
    <row r="1320" spans="1:18">
      <c r="A1320" s="1180"/>
      <c r="B1320" s="1180"/>
      <c r="C1320" s="1180"/>
      <c r="D1320" s="1180"/>
      <c r="E1320" s="1180"/>
      <c r="F1320" s="1180"/>
      <c r="G1320" s="1180"/>
      <c r="H1320" s="1180"/>
      <c r="I1320" s="1180"/>
      <c r="J1320" s="1180"/>
      <c r="K1320" s="1180"/>
      <c r="L1320" s="1180"/>
      <c r="M1320" s="1180"/>
      <c r="N1320" s="1180"/>
      <c r="O1320" s="1180"/>
      <c r="P1320" s="1180"/>
      <c r="Q1320" s="1180"/>
      <c r="R1320" s="1180"/>
    </row>
    <row r="1321" spans="1:18">
      <c r="A1321" s="1180"/>
      <c r="B1321" s="1180"/>
      <c r="C1321" s="1180"/>
      <c r="D1321" s="1180"/>
      <c r="E1321" s="1180"/>
      <c r="F1321" s="1180"/>
      <c r="G1321" s="1180"/>
      <c r="H1321" s="1180"/>
      <c r="I1321" s="1180"/>
      <c r="J1321" s="1180"/>
      <c r="K1321" s="1180"/>
      <c r="L1321" s="1180"/>
      <c r="M1321" s="1180"/>
      <c r="N1321" s="1180"/>
      <c r="O1321" s="1180"/>
      <c r="P1321" s="1180"/>
      <c r="Q1321" s="1180"/>
      <c r="R1321" s="1180"/>
    </row>
    <row r="1322" spans="1:18">
      <c r="A1322" s="1180"/>
      <c r="B1322" s="1180"/>
      <c r="C1322" s="1180"/>
      <c r="D1322" s="1180"/>
      <c r="E1322" s="1180"/>
      <c r="F1322" s="1180"/>
      <c r="G1322" s="1180"/>
      <c r="H1322" s="1180"/>
      <c r="I1322" s="1180"/>
      <c r="J1322" s="1180"/>
      <c r="K1322" s="1180"/>
      <c r="L1322" s="1180"/>
      <c r="M1322" s="1180"/>
      <c r="N1322" s="1180"/>
      <c r="O1322" s="1180"/>
      <c r="P1322" s="1180"/>
      <c r="Q1322" s="1180"/>
      <c r="R1322" s="1180"/>
    </row>
    <row r="1323" spans="1:18">
      <c r="A1323" s="1180"/>
      <c r="B1323" s="1180"/>
      <c r="C1323" s="1180"/>
      <c r="D1323" s="1180"/>
      <c r="E1323" s="1180"/>
      <c r="F1323" s="1180"/>
      <c r="G1323" s="1180"/>
      <c r="H1323" s="1180"/>
      <c r="I1323" s="1180"/>
      <c r="J1323" s="1180"/>
      <c r="K1323" s="1180"/>
      <c r="L1323" s="1180"/>
      <c r="M1323" s="1180"/>
      <c r="N1323" s="1180"/>
      <c r="O1323" s="1180"/>
      <c r="P1323" s="1180"/>
      <c r="Q1323" s="1180"/>
      <c r="R1323" s="1180"/>
    </row>
    <row r="1324" spans="1:18">
      <c r="A1324" s="1180"/>
      <c r="B1324" s="1180"/>
      <c r="C1324" s="1180"/>
      <c r="D1324" s="1180"/>
      <c r="E1324" s="1180"/>
      <c r="F1324" s="1180"/>
      <c r="G1324" s="1180"/>
      <c r="H1324" s="1180"/>
      <c r="I1324" s="1180"/>
      <c r="J1324" s="1180"/>
      <c r="K1324" s="1180"/>
      <c r="L1324" s="1180"/>
      <c r="M1324" s="1180"/>
      <c r="N1324" s="1180"/>
      <c r="O1324" s="1180"/>
      <c r="P1324" s="1180"/>
      <c r="Q1324" s="1180"/>
      <c r="R1324" s="1180"/>
    </row>
    <row r="1325" spans="1:18">
      <c r="A1325" s="1180"/>
      <c r="B1325" s="1180"/>
      <c r="C1325" s="1180"/>
      <c r="D1325" s="1180"/>
      <c r="E1325" s="1180"/>
      <c r="F1325" s="1180"/>
      <c r="G1325" s="1180"/>
      <c r="H1325" s="1180"/>
      <c r="I1325" s="1180"/>
      <c r="J1325" s="1180"/>
      <c r="K1325" s="1180"/>
      <c r="L1325" s="1180"/>
      <c r="M1325" s="1180"/>
      <c r="N1325" s="1180"/>
      <c r="O1325" s="1180"/>
      <c r="P1325" s="1180"/>
      <c r="Q1325" s="1180"/>
      <c r="R1325" s="1180"/>
    </row>
    <row r="1326" spans="1:18">
      <c r="A1326" s="1180"/>
      <c r="B1326" s="1180"/>
      <c r="C1326" s="1180"/>
      <c r="D1326" s="1180"/>
      <c r="E1326" s="1180"/>
      <c r="F1326" s="1180"/>
      <c r="G1326" s="1180"/>
      <c r="H1326" s="1180"/>
      <c r="I1326" s="1180"/>
      <c r="J1326" s="1180"/>
      <c r="K1326" s="1180"/>
      <c r="L1326" s="1180"/>
      <c r="M1326" s="1180"/>
      <c r="N1326" s="1180"/>
      <c r="O1326" s="1180"/>
      <c r="P1326" s="1180"/>
      <c r="Q1326" s="1180"/>
      <c r="R1326" s="1180"/>
    </row>
    <row r="1327" spans="1:18">
      <c r="A1327" s="1180"/>
      <c r="B1327" s="1180"/>
      <c r="C1327" s="1180"/>
      <c r="D1327" s="1180"/>
      <c r="E1327" s="1180"/>
      <c r="F1327" s="1180"/>
      <c r="G1327" s="1180"/>
      <c r="H1327" s="1180"/>
      <c r="I1327" s="1180"/>
      <c r="J1327" s="1180"/>
      <c r="K1327" s="1180"/>
      <c r="L1327" s="1180"/>
      <c r="M1327" s="1180"/>
      <c r="N1327" s="1180"/>
      <c r="O1327" s="1180"/>
      <c r="P1327" s="1180"/>
      <c r="Q1327" s="1180"/>
      <c r="R1327" s="1180"/>
    </row>
    <row r="1328" spans="1:18">
      <c r="A1328" s="1180"/>
      <c r="B1328" s="1180"/>
      <c r="C1328" s="1180"/>
      <c r="D1328" s="1180"/>
      <c r="E1328" s="1180"/>
      <c r="F1328" s="1180"/>
      <c r="G1328" s="1180"/>
      <c r="H1328" s="1180"/>
      <c r="I1328" s="1180"/>
      <c r="J1328" s="1180"/>
      <c r="K1328" s="1180"/>
      <c r="L1328" s="1180"/>
      <c r="M1328" s="1180"/>
      <c r="N1328" s="1180"/>
      <c r="O1328" s="1180"/>
      <c r="P1328" s="1180"/>
      <c r="Q1328" s="1180"/>
      <c r="R1328" s="1180"/>
    </row>
    <row r="1329" spans="1:18">
      <c r="A1329" s="1180"/>
      <c r="B1329" s="1180"/>
      <c r="C1329" s="1180"/>
      <c r="D1329" s="1180"/>
      <c r="E1329" s="1180"/>
      <c r="F1329" s="1180"/>
      <c r="G1329" s="1180"/>
      <c r="H1329" s="1180"/>
      <c r="I1329" s="1180"/>
      <c r="J1329" s="1180"/>
      <c r="K1329" s="1180"/>
      <c r="L1329" s="1180"/>
      <c r="M1329" s="1180"/>
      <c r="N1329" s="1180"/>
      <c r="O1329" s="1180"/>
      <c r="P1329" s="1180"/>
      <c r="Q1329" s="1180"/>
      <c r="R1329" s="1180"/>
    </row>
    <row r="1330" spans="1:18">
      <c r="A1330" s="1180"/>
      <c r="B1330" s="1180"/>
      <c r="C1330" s="1180"/>
      <c r="D1330" s="1180"/>
      <c r="E1330" s="1180"/>
      <c r="F1330" s="1180"/>
      <c r="G1330" s="1180"/>
      <c r="H1330" s="1180"/>
      <c r="I1330" s="1180"/>
      <c r="J1330" s="1180"/>
      <c r="K1330" s="1180"/>
      <c r="L1330" s="1180"/>
      <c r="M1330" s="1180"/>
      <c r="N1330" s="1180"/>
      <c r="O1330" s="1180"/>
      <c r="P1330" s="1180"/>
      <c r="Q1330" s="1180"/>
      <c r="R1330" s="1180"/>
    </row>
    <row r="1331" spans="1:18">
      <c r="A1331" s="1180"/>
      <c r="B1331" s="1180"/>
      <c r="C1331" s="1180"/>
      <c r="D1331" s="1180"/>
      <c r="E1331" s="1180"/>
      <c r="F1331" s="1180"/>
      <c r="G1331" s="1180"/>
      <c r="H1331" s="1180"/>
      <c r="I1331" s="1180"/>
      <c r="J1331" s="1180"/>
      <c r="K1331" s="1180"/>
      <c r="L1331" s="1180"/>
      <c r="M1331" s="1180"/>
      <c r="N1331" s="1180"/>
      <c r="O1331" s="1180"/>
      <c r="P1331" s="1180"/>
      <c r="Q1331" s="1180"/>
      <c r="R1331" s="1180"/>
    </row>
    <row r="1332" spans="1:18">
      <c r="A1332" s="1180"/>
      <c r="B1332" s="1180"/>
      <c r="C1332" s="1180"/>
      <c r="D1332" s="1180"/>
      <c r="E1332" s="1180"/>
      <c r="F1332" s="1180"/>
      <c r="G1332" s="1180"/>
      <c r="H1332" s="1180"/>
      <c r="I1332" s="1180"/>
      <c r="J1332" s="1180"/>
      <c r="K1332" s="1180"/>
      <c r="L1332" s="1180"/>
      <c r="M1332" s="1180"/>
      <c r="N1332" s="1180"/>
      <c r="O1332" s="1180"/>
      <c r="P1332" s="1180"/>
      <c r="Q1332" s="1180"/>
      <c r="R1332" s="1180"/>
    </row>
    <row r="1333" spans="1:18">
      <c r="A1333" s="1180"/>
      <c r="B1333" s="1180"/>
      <c r="C1333" s="1180"/>
      <c r="D1333" s="1180"/>
      <c r="E1333" s="1180"/>
      <c r="F1333" s="1180"/>
      <c r="G1333" s="1180"/>
      <c r="H1333" s="1180"/>
      <c r="I1333" s="1180"/>
      <c r="J1333" s="1180"/>
      <c r="K1333" s="1180"/>
      <c r="L1333" s="1180"/>
      <c r="M1333" s="1180"/>
      <c r="N1333" s="1180"/>
      <c r="O1333" s="1180"/>
      <c r="P1333" s="1180"/>
      <c r="Q1333" s="1180"/>
      <c r="R1333" s="1180"/>
    </row>
    <row r="1334" spans="1:18">
      <c r="A1334" s="1180"/>
      <c r="B1334" s="1180"/>
      <c r="C1334" s="1180"/>
      <c r="D1334" s="1180"/>
      <c r="E1334" s="1180"/>
      <c r="F1334" s="1180"/>
      <c r="G1334" s="1180"/>
      <c r="H1334" s="1180"/>
      <c r="I1334" s="1180"/>
      <c r="J1334" s="1180"/>
      <c r="K1334" s="1180"/>
      <c r="L1334" s="1180"/>
      <c r="M1334" s="1180"/>
      <c r="N1334" s="1180"/>
      <c r="O1334" s="1180"/>
      <c r="P1334" s="1180"/>
      <c r="Q1334" s="1180"/>
      <c r="R1334" s="1180"/>
    </row>
    <row r="1335" spans="1:18">
      <c r="A1335" s="1180"/>
      <c r="B1335" s="1180"/>
      <c r="C1335" s="1180"/>
      <c r="D1335" s="1180"/>
      <c r="E1335" s="1180"/>
      <c r="F1335" s="1180"/>
      <c r="G1335" s="1180"/>
      <c r="H1335" s="1180"/>
      <c r="I1335" s="1180"/>
      <c r="J1335" s="1180"/>
      <c r="K1335" s="1180"/>
      <c r="L1335" s="1180"/>
      <c r="M1335" s="1180"/>
      <c r="N1335" s="1180"/>
      <c r="O1335" s="1180"/>
      <c r="P1335" s="1180"/>
      <c r="Q1335" s="1180"/>
      <c r="R1335" s="1180"/>
    </row>
    <row r="1336" spans="1:18">
      <c r="A1336" s="1180"/>
      <c r="B1336" s="1180"/>
      <c r="C1336" s="1180"/>
      <c r="D1336" s="1180"/>
      <c r="E1336" s="1180"/>
      <c r="F1336" s="1180"/>
      <c r="G1336" s="1180"/>
      <c r="H1336" s="1180"/>
      <c r="I1336" s="1180"/>
      <c r="J1336" s="1180"/>
      <c r="K1336" s="1180"/>
      <c r="L1336" s="1180"/>
      <c r="M1336" s="1180"/>
      <c r="N1336" s="1180"/>
      <c r="O1336" s="1180"/>
      <c r="P1336" s="1180"/>
      <c r="Q1336" s="1180"/>
      <c r="R1336" s="1180"/>
    </row>
    <row r="1337" spans="1:18">
      <c r="A1337" s="1180"/>
      <c r="B1337" s="1180"/>
      <c r="C1337" s="1180"/>
      <c r="D1337" s="1180"/>
      <c r="E1337" s="1180"/>
      <c r="F1337" s="1180"/>
      <c r="G1337" s="1180"/>
      <c r="H1337" s="1180"/>
      <c r="I1337" s="1180"/>
      <c r="J1337" s="1180"/>
      <c r="K1337" s="1180"/>
      <c r="L1337" s="1180"/>
      <c r="M1337" s="1180"/>
      <c r="N1337" s="1180"/>
      <c r="O1337" s="1180"/>
      <c r="P1337" s="1180"/>
      <c r="Q1337" s="1180"/>
      <c r="R1337" s="1180"/>
    </row>
    <row r="1338" spans="1:18">
      <c r="A1338" s="1180"/>
      <c r="B1338" s="1180"/>
      <c r="C1338" s="1180"/>
      <c r="D1338" s="1180"/>
      <c r="E1338" s="1180"/>
      <c r="F1338" s="1180"/>
      <c r="G1338" s="1180"/>
      <c r="H1338" s="1180"/>
      <c r="I1338" s="1180"/>
      <c r="J1338" s="1180"/>
      <c r="K1338" s="1180"/>
      <c r="L1338" s="1180"/>
      <c r="M1338" s="1180"/>
      <c r="N1338" s="1180"/>
      <c r="O1338" s="1180"/>
      <c r="P1338" s="1180"/>
      <c r="Q1338" s="1180"/>
      <c r="R1338" s="1180"/>
    </row>
    <row r="1339" spans="1:18">
      <c r="A1339" s="1180"/>
      <c r="B1339" s="1180"/>
      <c r="C1339" s="1180"/>
      <c r="D1339" s="1180"/>
      <c r="E1339" s="1180"/>
      <c r="F1339" s="1180"/>
      <c r="G1339" s="1180"/>
      <c r="H1339" s="1180"/>
      <c r="I1339" s="1180"/>
      <c r="J1339" s="1180"/>
      <c r="K1339" s="1180"/>
      <c r="L1339" s="1180"/>
      <c r="M1339" s="1180"/>
      <c r="N1339" s="1180"/>
      <c r="O1339" s="1180"/>
      <c r="P1339" s="1180"/>
      <c r="Q1339" s="1180"/>
      <c r="R1339" s="1180"/>
    </row>
    <row r="1340" spans="1:18">
      <c r="A1340" s="1180"/>
      <c r="B1340" s="1180"/>
      <c r="C1340" s="1180"/>
      <c r="D1340" s="1180"/>
      <c r="E1340" s="1180"/>
      <c r="F1340" s="1180"/>
      <c r="G1340" s="1180"/>
      <c r="H1340" s="1180"/>
      <c r="I1340" s="1180"/>
      <c r="J1340" s="1180"/>
      <c r="K1340" s="1180"/>
      <c r="L1340" s="1180"/>
      <c r="M1340" s="1180"/>
      <c r="N1340" s="1180"/>
      <c r="O1340" s="1180"/>
      <c r="P1340" s="1180"/>
      <c r="Q1340" s="1180"/>
      <c r="R1340" s="1180"/>
    </row>
    <row r="1341" spans="1:18">
      <c r="A1341" s="1180"/>
      <c r="B1341" s="1180"/>
      <c r="C1341" s="1180"/>
      <c r="D1341" s="1180"/>
      <c r="E1341" s="1180"/>
      <c r="F1341" s="1180"/>
      <c r="G1341" s="1180"/>
      <c r="H1341" s="1180"/>
      <c r="I1341" s="1180"/>
      <c r="J1341" s="1180"/>
      <c r="K1341" s="1180"/>
      <c r="L1341" s="1180"/>
      <c r="M1341" s="1180"/>
      <c r="N1341" s="1180"/>
      <c r="O1341" s="1180"/>
      <c r="P1341" s="1180"/>
      <c r="Q1341" s="1180"/>
      <c r="R1341" s="1180"/>
    </row>
    <row r="1342" spans="1:18">
      <c r="A1342" s="1180"/>
      <c r="B1342" s="1180"/>
      <c r="C1342" s="1180"/>
      <c r="D1342" s="1180"/>
      <c r="E1342" s="1180"/>
      <c r="F1342" s="1180"/>
      <c r="G1342" s="1180"/>
      <c r="H1342" s="1180"/>
      <c r="I1342" s="1180"/>
      <c r="J1342" s="1180"/>
      <c r="K1342" s="1180"/>
      <c r="L1342" s="1180"/>
      <c r="M1342" s="1180"/>
      <c r="N1342" s="1180"/>
      <c r="O1342" s="1180"/>
      <c r="P1342" s="1180"/>
      <c r="Q1342" s="1180"/>
      <c r="R1342" s="1180"/>
    </row>
    <row r="1343" spans="1:18">
      <c r="A1343" s="1180"/>
      <c r="B1343" s="1180"/>
      <c r="C1343" s="1180"/>
      <c r="D1343" s="1180"/>
      <c r="E1343" s="1180"/>
      <c r="F1343" s="1180"/>
      <c r="G1343" s="1180"/>
      <c r="H1343" s="1180"/>
      <c r="I1343" s="1180"/>
      <c r="J1343" s="1180"/>
      <c r="K1343" s="1180"/>
      <c r="L1343" s="1180"/>
      <c r="M1343" s="1180"/>
      <c r="N1343" s="1180"/>
      <c r="O1343" s="1180"/>
      <c r="P1343" s="1180"/>
      <c r="Q1343" s="1180"/>
      <c r="R1343" s="1180"/>
    </row>
    <row r="1344" spans="1:18">
      <c r="A1344" s="1180"/>
      <c r="B1344" s="1180"/>
      <c r="C1344" s="1180"/>
      <c r="D1344" s="1180"/>
      <c r="E1344" s="1180"/>
      <c r="F1344" s="1180"/>
      <c r="G1344" s="1180"/>
      <c r="H1344" s="1180"/>
      <c r="I1344" s="1180"/>
      <c r="J1344" s="1180"/>
      <c r="K1344" s="1180"/>
      <c r="L1344" s="1180"/>
      <c r="M1344" s="1180"/>
      <c r="N1344" s="1180"/>
      <c r="O1344" s="1180"/>
      <c r="P1344" s="1180"/>
      <c r="Q1344" s="1180"/>
      <c r="R1344" s="1180"/>
    </row>
    <row r="1345" spans="1:18">
      <c r="A1345" s="1180"/>
      <c r="B1345" s="1180"/>
      <c r="C1345" s="1180"/>
      <c r="D1345" s="1180"/>
      <c r="E1345" s="1180"/>
      <c r="F1345" s="1180"/>
      <c r="G1345" s="1180"/>
      <c r="H1345" s="1180"/>
      <c r="I1345" s="1180"/>
      <c r="J1345" s="1180"/>
      <c r="K1345" s="1180"/>
      <c r="L1345" s="1180"/>
      <c r="M1345" s="1180"/>
      <c r="N1345" s="1180"/>
      <c r="O1345" s="1180"/>
      <c r="P1345" s="1180"/>
      <c r="Q1345" s="1180"/>
      <c r="R1345" s="1180"/>
    </row>
    <row r="1346" spans="1:18">
      <c r="A1346" s="1180"/>
      <c r="B1346" s="1180"/>
      <c r="C1346" s="1180"/>
      <c r="D1346" s="1180"/>
      <c r="E1346" s="1180"/>
      <c r="F1346" s="1180"/>
      <c r="G1346" s="1180"/>
      <c r="H1346" s="1180"/>
      <c r="I1346" s="1180"/>
      <c r="J1346" s="1180"/>
      <c r="K1346" s="1180"/>
      <c r="L1346" s="1180"/>
      <c r="M1346" s="1180"/>
      <c r="N1346" s="1180"/>
      <c r="O1346" s="1180"/>
      <c r="P1346" s="1180"/>
      <c r="Q1346" s="1180"/>
      <c r="R1346" s="1180"/>
    </row>
    <row r="1347" spans="1:18">
      <c r="A1347" s="1180"/>
      <c r="B1347" s="1180"/>
      <c r="C1347" s="1180"/>
      <c r="D1347" s="1180"/>
      <c r="E1347" s="1180"/>
      <c r="F1347" s="1180"/>
      <c r="G1347" s="1180"/>
      <c r="H1347" s="1180"/>
      <c r="I1347" s="1180"/>
      <c r="J1347" s="1180"/>
      <c r="K1347" s="1180"/>
      <c r="L1347" s="1180"/>
      <c r="M1347" s="1180"/>
      <c r="N1347" s="1180"/>
      <c r="O1347" s="1180"/>
      <c r="P1347" s="1180"/>
      <c r="Q1347" s="1180"/>
      <c r="R1347" s="1180"/>
    </row>
    <row r="1348" spans="1:18">
      <c r="A1348" s="1180"/>
      <c r="B1348" s="1180"/>
      <c r="C1348" s="1180"/>
      <c r="D1348" s="1180"/>
      <c r="E1348" s="1180"/>
      <c r="F1348" s="1180"/>
      <c r="G1348" s="1180"/>
      <c r="H1348" s="1180"/>
      <c r="I1348" s="1180"/>
      <c r="J1348" s="1180"/>
      <c r="K1348" s="1180"/>
      <c r="L1348" s="1180"/>
      <c r="M1348" s="1180"/>
      <c r="N1348" s="1180"/>
      <c r="O1348" s="1180"/>
      <c r="P1348" s="1180"/>
      <c r="Q1348" s="1180"/>
      <c r="R1348" s="1180"/>
    </row>
    <row r="1349" spans="1:18">
      <c r="A1349" s="1180"/>
      <c r="B1349" s="1180"/>
      <c r="C1349" s="1180"/>
      <c r="D1349" s="1180"/>
      <c r="E1349" s="1180"/>
      <c r="F1349" s="1180"/>
      <c r="G1349" s="1180"/>
      <c r="H1349" s="1180"/>
      <c r="I1349" s="1180"/>
      <c r="J1349" s="1180"/>
      <c r="K1349" s="1180"/>
      <c r="L1349" s="1180"/>
      <c r="M1349" s="1180"/>
      <c r="N1349" s="1180"/>
      <c r="O1349" s="1180"/>
      <c r="P1349" s="1180"/>
      <c r="Q1349" s="1180"/>
      <c r="R1349" s="1180"/>
    </row>
    <row r="1350" spans="1:18">
      <c r="A1350" s="1180"/>
      <c r="B1350" s="1180"/>
      <c r="C1350" s="1180"/>
      <c r="D1350" s="1180"/>
      <c r="E1350" s="1180"/>
      <c r="F1350" s="1180"/>
      <c r="G1350" s="1180"/>
      <c r="H1350" s="1180"/>
      <c r="I1350" s="1180"/>
      <c r="J1350" s="1180"/>
      <c r="K1350" s="1180"/>
      <c r="L1350" s="1180"/>
      <c r="M1350" s="1180"/>
      <c r="N1350" s="1180"/>
      <c r="O1350" s="1180"/>
      <c r="P1350" s="1180"/>
      <c r="Q1350" s="1180"/>
      <c r="R1350" s="1180"/>
    </row>
    <row r="1351" spans="1:18">
      <c r="A1351" s="1180"/>
      <c r="B1351" s="1180"/>
      <c r="C1351" s="1180"/>
      <c r="D1351" s="1180"/>
      <c r="E1351" s="1180"/>
      <c r="F1351" s="1180"/>
      <c r="G1351" s="1180"/>
      <c r="H1351" s="1180"/>
      <c r="I1351" s="1180"/>
      <c r="J1351" s="1180"/>
      <c r="K1351" s="1180"/>
      <c r="L1351" s="1180"/>
      <c r="M1351" s="1180"/>
      <c r="N1351" s="1180"/>
      <c r="O1351" s="1180"/>
      <c r="P1351" s="1180"/>
      <c r="Q1351" s="1180"/>
      <c r="R1351" s="1180"/>
    </row>
    <row r="1352" spans="1:18">
      <c r="A1352" s="1180"/>
      <c r="B1352" s="1180"/>
      <c r="C1352" s="1180"/>
      <c r="D1352" s="1180"/>
      <c r="E1352" s="1180"/>
      <c r="F1352" s="1180"/>
      <c r="G1352" s="1180"/>
      <c r="H1352" s="1180"/>
      <c r="I1352" s="1180"/>
      <c r="J1352" s="1180"/>
      <c r="K1352" s="1180"/>
      <c r="L1352" s="1180"/>
      <c r="M1352" s="1180"/>
      <c r="N1352" s="1180"/>
      <c r="O1352" s="1180"/>
      <c r="P1352" s="1180"/>
      <c r="Q1352" s="1180"/>
      <c r="R1352" s="1180"/>
    </row>
    <row r="1353" spans="1:18">
      <c r="A1353" s="1180"/>
      <c r="B1353" s="1180"/>
      <c r="C1353" s="1180"/>
      <c r="D1353" s="1180"/>
      <c r="E1353" s="1180"/>
      <c r="F1353" s="1180"/>
      <c r="G1353" s="1180"/>
      <c r="H1353" s="1180"/>
      <c r="I1353" s="1180"/>
      <c r="J1353" s="1180"/>
      <c r="K1353" s="1180"/>
      <c r="L1353" s="1180"/>
      <c r="M1353" s="1180"/>
      <c r="N1353" s="1180"/>
      <c r="O1353" s="1180"/>
      <c r="P1353" s="1180"/>
      <c r="Q1353" s="1180"/>
      <c r="R1353" s="1180"/>
    </row>
    <row r="1354" spans="1:18">
      <c r="A1354" s="1180"/>
      <c r="B1354" s="1180"/>
      <c r="C1354" s="1180"/>
      <c r="D1354" s="1180"/>
      <c r="E1354" s="1180"/>
      <c r="F1354" s="1180"/>
      <c r="G1354" s="1180"/>
      <c r="H1354" s="1180"/>
      <c r="I1354" s="1180"/>
      <c r="J1354" s="1180"/>
      <c r="K1354" s="1180"/>
      <c r="L1354" s="1180"/>
      <c r="M1354" s="1180"/>
      <c r="N1354" s="1180"/>
      <c r="O1354" s="1180"/>
      <c r="P1354" s="1180"/>
      <c r="Q1354" s="1180"/>
      <c r="R1354" s="1180"/>
    </row>
    <row r="1355" spans="1:18">
      <c r="A1355" s="1180"/>
      <c r="B1355" s="1180"/>
      <c r="C1355" s="1180"/>
      <c r="D1355" s="1180"/>
      <c r="E1355" s="1180"/>
      <c r="F1355" s="1180"/>
      <c r="G1355" s="1180"/>
      <c r="H1355" s="1180"/>
      <c r="I1355" s="1180"/>
      <c r="J1355" s="1180"/>
      <c r="K1355" s="1180"/>
      <c r="L1355" s="1180"/>
      <c r="M1355" s="1180"/>
      <c r="N1355" s="1180"/>
      <c r="O1355" s="1180"/>
      <c r="P1355" s="1180"/>
      <c r="Q1355" s="1180"/>
      <c r="R1355" s="1180"/>
    </row>
    <row r="1356" spans="1:18">
      <c r="A1356" s="1180"/>
      <c r="B1356" s="1180"/>
      <c r="C1356" s="1180"/>
      <c r="D1356" s="1180"/>
      <c r="E1356" s="1180"/>
      <c r="F1356" s="1180"/>
      <c r="G1356" s="1180"/>
      <c r="H1356" s="1180"/>
      <c r="I1356" s="1180"/>
      <c r="J1356" s="1180"/>
      <c r="K1356" s="1180"/>
      <c r="L1356" s="1180"/>
      <c r="M1356" s="1180"/>
      <c r="N1356" s="1180"/>
      <c r="O1356" s="1180"/>
      <c r="P1356" s="1180"/>
      <c r="Q1356" s="1180"/>
      <c r="R1356" s="1180"/>
    </row>
    <row r="1357" spans="1:18">
      <c r="A1357" s="1180"/>
      <c r="B1357" s="1180"/>
      <c r="C1357" s="1180"/>
      <c r="D1357" s="1180"/>
      <c r="E1357" s="1180"/>
      <c r="F1357" s="1180"/>
      <c r="G1357" s="1180"/>
      <c r="H1357" s="1180"/>
      <c r="I1357" s="1180"/>
      <c r="J1357" s="1180"/>
      <c r="K1357" s="1180"/>
      <c r="L1357" s="1180"/>
      <c r="M1357" s="1180"/>
      <c r="N1357" s="1180"/>
      <c r="O1357" s="1180"/>
      <c r="P1357" s="1180"/>
      <c r="Q1357" s="1180"/>
      <c r="R1357" s="1180"/>
    </row>
    <row r="1358" spans="1:18">
      <c r="A1358" s="1180"/>
      <c r="B1358" s="1180"/>
      <c r="C1358" s="1180"/>
      <c r="D1358" s="1180"/>
      <c r="E1358" s="1180"/>
      <c r="F1358" s="1180"/>
      <c r="G1358" s="1180"/>
      <c r="H1358" s="1180"/>
      <c r="I1358" s="1180"/>
      <c r="J1358" s="1180"/>
      <c r="K1358" s="1180"/>
      <c r="L1358" s="1180"/>
      <c r="M1358" s="1180"/>
      <c r="N1358" s="1180"/>
      <c r="O1358" s="1180"/>
      <c r="P1358" s="1180"/>
      <c r="Q1358" s="1180"/>
      <c r="R1358" s="1180"/>
    </row>
    <row r="1359" spans="1:18">
      <c r="A1359" s="1180"/>
      <c r="B1359" s="1180"/>
      <c r="C1359" s="1180"/>
      <c r="D1359" s="1180"/>
      <c r="E1359" s="1180"/>
      <c r="F1359" s="1180"/>
      <c r="G1359" s="1180"/>
      <c r="H1359" s="1180"/>
      <c r="I1359" s="1180"/>
      <c r="J1359" s="1180"/>
      <c r="K1359" s="1180"/>
      <c r="L1359" s="1180"/>
      <c r="M1359" s="1180"/>
      <c r="N1359" s="1180"/>
      <c r="O1359" s="1180"/>
      <c r="P1359" s="1180"/>
      <c r="Q1359" s="1180"/>
      <c r="R1359" s="1180"/>
    </row>
    <row r="1360" spans="1:18">
      <c r="A1360" s="1180"/>
      <c r="B1360" s="1180"/>
      <c r="C1360" s="1180"/>
      <c r="D1360" s="1180"/>
      <c r="E1360" s="1180"/>
      <c r="F1360" s="1180"/>
      <c r="G1360" s="1180"/>
      <c r="H1360" s="1180"/>
      <c r="I1360" s="1180"/>
      <c r="J1360" s="1180"/>
      <c r="K1360" s="1180"/>
      <c r="L1360" s="1180"/>
      <c r="M1360" s="1180"/>
      <c r="N1360" s="1180"/>
      <c r="O1360" s="1180"/>
      <c r="P1360" s="1180"/>
      <c r="Q1360" s="1180"/>
      <c r="R1360" s="1180"/>
    </row>
    <row r="1361" spans="1:18">
      <c r="A1361" s="1180"/>
      <c r="B1361" s="1180"/>
      <c r="C1361" s="1180"/>
      <c r="D1361" s="1180"/>
      <c r="E1361" s="1180"/>
      <c r="F1361" s="1180"/>
      <c r="G1361" s="1180"/>
      <c r="H1361" s="1180"/>
      <c r="I1361" s="1180"/>
      <c r="J1361" s="1180"/>
      <c r="K1361" s="1180"/>
      <c r="L1361" s="1180"/>
      <c r="M1361" s="1180"/>
      <c r="N1361" s="1180"/>
      <c r="O1361" s="1180"/>
      <c r="P1361" s="1180"/>
      <c r="Q1361" s="1180"/>
      <c r="R1361" s="1180"/>
    </row>
    <row r="1362" spans="1:18">
      <c r="A1362" s="1180"/>
      <c r="B1362" s="1180"/>
      <c r="C1362" s="1180"/>
      <c r="D1362" s="1180"/>
      <c r="E1362" s="1180"/>
      <c r="F1362" s="1180"/>
      <c r="G1362" s="1180"/>
      <c r="H1362" s="1180"/>
      <c r="I1362" s="1180"/>
      <c r="J1362" s="1180"/>
      <c r="K1362" s="1180"/>
      <c r="L1362" s="1180"/>
      <c r="M1362" s="1180"/>
      <c r="N1362" s="1180"/>
      <c r="O1362" s="1180"/>
      <c r="P1362" s="1180"/>
      <c r="Q1362" s="1180"/>
      <c r="R1362" s="1180"/>
    </row>
    <row r="1363" spans="1:18">
      <c r="A1363" s="1180"/>
      <c r="B1363" s="1180"/>
      <c r="C1363" s="1180"/>
      <c r="D1363" s="1180"/>
      <c r="E1363" s="1180"/>
      <c r="F1363" s="1180"/>
      <c r="G1363" s="1180"/>
      <c r="H1363" s="1180"/>
      <c r="I1363" s="1180"/>
      <c r="J1363" s="1180"/>
      <c r="K1363" s="1180"/>
      <c r="L1363" s="1180"/>
      <c r="M1363" s="1180"/>
      <c r="N1363" s="1180"/>
      <c r="O1363" s="1180"/>
      <c r="P1363" s="1180"/>
      <c r="Q1363" s="1180"/>
      <c r="R1363" s="1180"/>
    </row>
    <row r="1364" spans="1:18">
      <c r="A1364" s="1180"/>
      <c r="B1364" s="1180"/>
      <c r="C1364" s="1180"/>
      <c r="D1364" s="1180"/>
      <c r="E1364" s="1180"/>
      <c r="F1364" s="1180"/>
      <c r="G1364" s="1180"/>
      <c r="H1364" s="1180"/>
      <c r="I1364" s="1180"/>
      <c r="J1364" s="1180"/>
      <c r="K1364" s="1180"/>
      <c r="L1364" s="1180"/>
      <c r="M1364" s="1180"/>
      <c r="N1364" s="1180"/>
      <c r="O1364" s="1180"/>
      <c r="P1364" s="1180"/>
      <c r="Q1364" s="1180"/>
      <c r="R1364" s="1180"/>
    </row>
    <row r="1365" spans="1:18">
      <c r="A1365" s="1180"/>
      <c r="B1365" s="1180"/>
      <c r="C1365" s="1180"/>
      <c r="D1365" s="1180"/>
      <c r="E1365" s="1180"/>
      <c r="F1365" s="1180"/>
      <c r="G1365" s="1180"/>
      <c r="H1365" s="1180"/>
      <c r="I1365" s="1180"/>
      <c r="J1365" s="1180"/>
      <c r="K1365" s="1180"/>
      <c r="L1365" s="1180"/>
      <c r="M1365" s="1180"/>
      <c r="N1365" s="1180"/>
      <c r="O1365" s="1180"/>
      <c r="P1365" s="1180"/>
      <c r="Q1365" s="1180"/>
      <c r="R1365" s="1180"/>
    </row>
    <row r="1366" spans="1:18">
      <c r="A1366" s="1180"/>
      <c r="B1366" s="1180"/>
      <c r="C1366" s="1180"/>
      <c r="D1366" s="1180"/>
      <c r="E1366" s="1180"/>
      <c r="F1366" s="1180"/>
      <c r="G1366" s="1180"/>
      <c r="H1366" s="1180"/>
      <c r="I1366" s="1180"/>
      <c r="J1366" s="1180"/>
      <c r="K1366" s="1180"/>
      <c r="L1366" s="1180"/>
      <c r="M1366" s="1180"/>
      <c r="N1366" s="1180"/>
      <c r="O1366" s="1180"/>
      <c r="P1366" s="1180"/>
      <c r="Q1366" s="1180"/>
      <c r="R1366" s="1180"/>
    </row>
    <row r="1367" spans="1:18">
      <c r="A1367" s="1180"/>
      <c r="B1367" s="1180"/>
      <c r="C1367" s="1180"/>
      <c r="D1367" s="1180"/>
      <c r="E1367" s="1180"/>
      <c r="F1367" s="1180"/>
      <c r="G1367" s="1180"/>
      <c r="H1367" s="1180"/>
      <c r="I1367" s="1180"/>
      <c r="J1367" s="1180"/>
      <c r="K1367" s="1180"/>
      <c r="L1367" s="1180"/>
      <c r="M1367" s="1180"/>
      <c r="N1367" s="1180"/>
      <c r="O1367" s="1180"/>
      <c r="P1367" s="1180"/>
      <c r="Q1367" s="1180"/>
      <c r="R1367" s="1180"/>
    </row>
    <row r="1368" spans="1:18">
      <c r="A1368" s="1180"/>
      <c r="B1368" s="1180"/>
      <c r="C1368" s="1180"/>
      <c r="D1368" s="1180"/>
      <c r="E1368" s="1180"/>
      <c r="F1368" s="1180"/>
      <c r="G1368" s="1180"/>
      <c r="H1368" s="1180"/>
      <c r="I1368" s="1180"/>
      <c r="J1368" s="1180"/>
      <c r="K1368" s="1180"/>
      <c r="L1368" s="1180"/>
      <c r="M1368" s="1180"/>
      <c r="N1368" s="1180"/>
      <c r="O1368" s="1180"/>
      <c r="P1368" s="1180"/>
      <c r="Q1368" s="1180"/>
      <c r="R1368" s="1180"/>
    </row>
    <row r="1369" spans="1:18">
      <c r="A1369" s="1180"/>
      <c r="B1369" s="1180"/>
      <c r="C1369" s="1180"/>
      <c r="D1369" s="1180"/>
      <c r="E1369" s="1180"/>
      <c r="F1369" s="1180"/>
      <c r="G1369" s="1180"/>
      <c r="H1369" s="1180"/>
      <c r="I1369" s="1180"/>
      <c r="J1369" s="1180"/>
      <c r="K1369" s="1180"/>
      <c r="L1369" s="1180"/>
      <c r="M1369" s="1180"/>
      <c r="N1369" s="1180"/>
      <c r="O1369" s="1180"/>
      <c r="P1369" s="1180"/>
      <c r="Q1369" s="1180"/>
      <c r="R1369" s="1180"/>
    </row>
    <row r="1370" spans="1:18">
      <c r="A1370" s="1180"/>
      <c r="B1370" s="1180"/>
      <c r="C1370" s="1180"/>
      <c r="D1370" s="1180"/>
      <c r="E1370" s="1180"/>
      <c r="F1370" s="1180"/>
      <c r="G1370" s="1180"/>
      <c r="H1370" s="1180"/>
      <c r="I1370" s="1180"/>
      <c r="J1370" s="1180"/>
      <c r="K1370" s="1180"/>
      <c r="L1370" s="1180"/>
      <c r="M1370" s="1180"/>
      <c r="N1370" s="1180"/>
      <c r="O1370" s="1180"/>
      <c r="P1370" s="1180"/>
      <c r="Q1370" s="1180"/>
      <c r="R1370" s="1180"/>
    </row>
    <row r="1371" spans="1:18">
      <c r="A1371" s="1180"/>
      <c r="B1371" s="1180"/>
      <c r="C1371" s="1180"/>
      <c r="D1371" s="1180"/>
      <c r="E1371" s="1180"/>
      <c r="F1371" s="1180"/>
      <c r="G1371" s="1180"/>
      <c r="H1371" s="1180"/>
      <c r="I1371" s="1180"/>
      <c r="J1371" s="1180"/>
      <c r="K1371" s="1180"/>
      <c r="L1371" s="1180"/>
      <c r="M1371" s="1180"/>
      <c r="N1371" s="1180"/>
      <c r="O1371" s="1180"/>
      <c r="P1371" s="1180"/>
      <c r="Q1371" s="1180"/>
      <c r="R1371" s="1180"/>
    </row>
    <row r="1372" spans="1:18">
      <c r="A1372" s="1180"/>
      <c r="B1372" s="1180"/>
      <c r="C1372" s="1180"/>
      <c r="D1372" s="1180"/>
      <c r="E1372" s="1180"/>
      <c r="F1372" s="1180"/>
      <c r="G1372" s="1180"/>
      <c r="H1372" s="1180"/>
      <c r="I1372" s="1180"/>
      <c r="J1372" s="1180"/>
      <c r="K1372" s="1180"/>
      <c r="L1372" s="1180"/>
      <c r="M1372" s="1180"/>
      <c r="N1372" s="1180"/>
      <c r="O1372" s="1180"/>
      <c r="P1372" s="1180"/>
      <c r="Q1372" s="1180"/>
      <c r="R1372" s="1180"/>
    </row>
    <row r="1373" spans="1:18">
      <c r="A1373" s="1180"/>
      <c r="B1373" s="1180"/>
      <c r="C1373" s="1180"/>
      <c r="D1373" s="1180"/>
      <c r="E1373" s="1180"/>
      <c r="F1373" s="1180"/>
      <c r="G1373" s="1180"/>
      <c r="H1373" s="1180"/>
      <c r="I1373" s="1180"/>
      <c r="J1373" s="1180"/>
      <c r="K1373" s="1180"/>
      <c r="L1373" s="1180"/>
      <c r="M1373" s="1180"/>
      <c r="N1373" s="1180"/>
      <c r="O1373" s="1180"/>
      <c r="P1373" s="1180"/>
      <c r="Q1373" s="1180"/>
      <c r="R1373" s="1180"/>
    </row>
    <row r="1374" spans="1:18">
      <c r="A1374" s="1180"/>
      <c r="B1374" s="1180"/>
      <c r="C1374" s="1180"/>
      <c r="D1374" s="1180"/>
      <c r="E1374" s="1180"/>
      <c r="F1374" s="1180"/>
      <c r="G1374" s="1180"/>
      <c r="H1374" s="1180"/>
      <c r="I1374" s="1180"/>
      <c r="J1374" s="1180"/>
      <c r="K1374" s="1180"/>
      <c r="L1374" s="1180"/>
      <c r="M1374" s="1180"/>
      <c r="N1374" s="1180"/>
      <c r="O1374" s="1180"/>
      <c r="P1374" s="1180"/>
      <c r="Q1374" s="1180"/>
      <c r="R1374" s="1180"/>
    </row>
    <row r="1375" spans="1:18">
      <c r="A1375" s="1180"/>
      <c r="B1375" s="1180"/>
      <c r="C1375" s="1180"/>
      <c r="D1375" s="1180"/>
      <c r="E1375" s="1180"/>
      <c r="F1375" s="1180"/>
      <c r="G1375" s="1180"/>
      <c r="H1375" s="1180"/>
      <c r="I1375" s="1180"/>
      <c r="J1375" s="1180"/>
      <c r="K1375" s="1180"/>
      <c r="L1375" s="1180"/>
      <c r="M1375" s="1180"/>
      <c r="N1375" s="1180"/>
      <c r="O1375" s="1180"/>
      <c r="P1375" s="1180"/>
      <c r="Q1375" s="1180"/>
      <c r="R1375" s="1180"/>
    </row>
    <row r="1376" spans="1:18">
      <c r="A1376" s="1180"/>
      <c r="B1376" s="1180"/>
      <c r="C1376" s="1180"/>
      <c r="D1376" s="1180"/>
      <c r="E1376" s="1180"/>
      <c r="F1376" s="1180"/>
      <c r="G1376" s="1180"/>
      <c r="H1376" s="1180"/>
      <c r="I1376" s="1180"/>
      <c r="J1376" s="1180"/>
      <c r="K1376" s="1180"/>
      <c r="L1376" s="1180"/>
      <c r="M1376" s="1180"/>
      <c r="N1376" s="1180"/>
      <c r="O1376" s="1180"/>
      <c r="P1376" s="1180"/>
      <c r="Q1376" s="1180"/>
      <c r="R1376" s="1180"/>
    </row>
    <row r="1377" spans="1:18">
      <c r="A1377" s="1180"/>
      <c r="B1377" s="1180"/>
      <c r="C1377" s="1180"/>
      <c r="D1377" s="1180"/>
      <c r="E1377" s="1180"/>
      <c r="F1377" s="1180"/>
      <c r="G1377" s="1180"/>
      <c r="H1377" s="1180"/>
      <c r="I1377" s="1180"/>
      <c r="J1377" s="1180"/>
      <c r="K1377" s="1180"/>
      <c r="L1377" s="1180"/>
      <c r="M1377" s="1180"/>
      <c r="N1377" s="1180"/>
      <c r="O1377" s="1180"/>
      <c r="P1377" s="1180"/>
      <c r="Q1377" s="1180"/>
      <c r="R1377" s="1180"/>
    </row>
    <row r="1378" spans="1:18">
      <c r="A1378" s="1180"/>
      <c r="B1378" s="1180"/>
      <c r="C1378" s="1180"/>
      <c r="D1378" s="1180"/>
      <c r="E1378" s="1180"/>
      <c r="F1378" s="1180"/>
      <c r="G1378" s="1180"/>
      <c r="H1378" s="1180"/>
      <c r="I1378" s="1180"/>
      <c r="J1378" s="1180"/>
      <c r="K1378" s="1180"/>
      <c r="L1378" s="1180"/>
      <c r="M1378" s="1180"/>
      <c r="N1378" s="1180"/>
      <c r="O1378" s="1180"/>
      <c r="P1378" s="1180"/>
      <c r="Q1378" s="1180"/>
      <c r="R1378" s="1180"/>
    </row>
    <row r="1379" spans="1:18">
      <c r="A1379" s="1180"/>
      <c r="B1379" s="1180"/>
      <c r="C1379" s="1180"/>
      <c r="D1379" s="1180"/>
      <c r="E1379" s="1180"/>
      <c r="F1379" s="1180"/>
      <c r="G1379" s="1180"/>
      <c r="H1379" s="1180"/>
      <c r="I1379" s="1180"/>
      <c r="J1379" s="1180"/>
      <c r="K1379" s="1180"/>
      <c r="L1379" s="1180"/>
      <c r="M1379" s="1180"/>
      <c r="N1379" s="1180"/>
      <c r="O1379" s="1180"/>
      <c r="P1379" s="1180"/>
      <c r="Q1379" s="1180"/>
      <c r="R1379" s="1180"/>
    </row>
    <row r="1380" spans="1:18">
      <c r="A1380" s="1180"/>
      <c r="B1380" s="1180"/>
      <c r="C1380" s="1180"/>
      <c r="D1380" s="1180"/>
      <c r="E1380" s="1180"/>
      <c r="F1380" s="1180"/>
      <c r="G1380" s="1180"/>
      <c r="H1380" s="1180"/>
      <c r="I1380" s="1180"/>
      <c r="J1380" s="1180"/>
      <c r="K1380" s="1180"/>
      <c r="L1380" s="1180"/>
      <c r="M1380" s="1180"/>
      <c r="N1380" s="1180"/>
      <c r="O1380" s="1180"/>
      <c r="P1380" s="1180"/>
      <c r="Q1380" s="1180"/>
      <c r="R1380" s="1180"/>
    </row>
    <row r="1381" spans="1:18">
      <c r="A1381" s="1180"/>
      <c r="B1381" s="1180"/>
      <c r="C1381" s="1180"/>
      <c r="D1381" s="1180"/>
      <c r="E1381" s="1180"/>
      <c r="F1381" s="1180"/>
      <c r="G1381" s="1180"/>
      <c r="H1381" s="1180"/>
      <c r="I1381" s="1180"/>
      <c r="J1381" s="1180"/>
      <c r="K1381" s="1180"/>
      <c r="L1381" s="1180"/>
      <c r="M1381" s="1180"/>
      <c r="N1381" s="1180"/>
      <c r="O1381" s="1180"/>
      <c r="P1381" s="1180"/>
      <c r="Q1381" s="1180"/>
      <c r="R1381" s="1180"/>
    </row>
    <row r="1382" spans="1:18">
      <c r="A1382" s="1180"/>
      <c r="B1382" s="1180"/>
      <c r="C1382" s="1180"/>
      <c r="D1382" s="1180"/>
      <c r="E1382" s="1180"/>
      <c r="F1382" s="1180"/>
      <c r="G1382" s="1180"/>
      <c r="H1382" s="1180"/>
      <c r="I1382" s="1180"/>
      <c r="J1382" s="1180"/>
      <c r="K1382" s="1180"/>
      <c r="L1382" s="1180"/>
      <c r="M1382" s="1180"/>
      <c r="N1382" s="1180"/>
      <c r="O1382" s="1180"/>
      <c r="P1382" s="1180"/>
      <c r="Q1382" s="1180"/>
      <c r="R1382" s="1180"/>
    </row>
    <row r="1383" spans="1:18">
      <c r="A1383" s="1180"/>
      <c r="B1383" s="1180"/>
      <c r="C1383" s="1180"/>
      <c r="D1383" s="1180"/>
      <c r="E1383" s="1180"/>
      <c r="F1383" s="1180"/>
      <c r="G1383" s="1180"/>
      <c r="H1383" s="1180"/>
      <c r="I1383" s="1180"/>
      <c r="J1383" s="1180"/>
      <c r="K1383" s="1180"/>
      <c r="L1383" s="1180"/>
      <c r="M1383" s="1180"/>
      <c r="N1383" s="1180"/>
      <c r="O1383" s="1180"/>
      <c r="P1383" s="1180"/>
      <c r="Q1383" s="1180"/>
      <c r="R1383" s="1180"/>
    </row>
    <row r="1384" spans="1:18">
      <c r="A1384" s="1180"/>
      <c r="B1384" s="1180"/>
      <c r="C1384" s="1180"/>
      <c r="D1384" s="1180"/>
      <c r="E1384" s="1180"/>
      <c r="F1384" s="1180"/>
      <c r="G1384" s="1180"/>
      <c r="H1384" s="1180"/>
      <c r="I1384" s="1180"/>
      <c r="J1384" s="1180"/>
      <c r="K1384" s="1180"/>
      <c r="L1384" s="1180"/>
      <c r="M1384" s="1180"/>
      <c r="N1384" s="1180"/>
      <c r="O1384" s="1180"/>
      <c r="P1384" s="1180"/>
      <c r="Q1384" s="1180"/>
      <c r="R1384" s="1180"/>
    </row>
    <row r="1385" spans="1:18">
      <c r="A1385" s="1180"/>
      <c r="B1385" s="1180"/>
      <c r="C1385" s="1180"/>
      <c r="D1385" s="1180"/>
      <c r="E1385" s="1180"/>
      <c r="F1385" s="1180"/>
      <c r="G1385" s="1180"/>
      <c r="H1385" s="1180"/>
      <c r="I1385" s="1180"/>
      <c r="J1385" s="1180"/>
      <c r="K1385" s="1180"/>
      <c r="L1385" s="1180"/>
      <c r="M1385" s="1180"/>
      <c r="N1385" s="1180"/>
      <c r="O1385" s="1180"/>
      <c r="P1385" s="1180"/>
      <c r="Q1385" s="1180"/>
      <c r="R1385" s="1180"/>
    </row>
    <row r="1386" spans="1:18">
      <c r="A1386" s="1180"/>
      <c r="B1386" s="1180"/>
      <c r="C1386" s="1180"/>
      <c r="D1386" s="1180"/>
      <c r="E1386" s="1180"/>
      <c r="F1386" s="1180"/>
      <c r="G1386" s="1180"/>
      <c r="H1386" s="1180"/>
      <c r="I1386" s="1180"/>
      <c r="J1386" s="1180"/>
      <c r="K1386" s="1180"/>
      <c r="L1386" s="1180"/>
      <c r="M1386" s="1180"/>
      <c r="N1386" s="1180"/>
      <c r="O1386" s="1180"/>
      <c r="P1386" s="1180"/>
      <c r="Q1386" s="1180"/>
      <c r="R1386" s="1180"/>
    </row>
    <row r="1387" spans="1:18">
      <c r="A1387" s="1180"/>
      <c r="B1387" s="1180"/>
      <c r="C1387" s="1180"/>
      <c r="D1387" s="1180"/>
      <c r="E1387" s="1180"/>
      <c r="F1387" s="1180"/>
      <c r="G1387" s="1180"/>
      <c r="H1387" s="1180"/>
      <c r="I1387" s="1180"/>
      <c r="J1387" s="1180"/>
      <c r="K1387" s="1180"/>
      <c r="L1387" s="1180"/>
      <c r="M1387" s="1180"/>
      <c r="N1387" s="1180"/>
      <c r="O1387" s="1180"/>
      <c r="P1387" s="1180"/>
      <c r="Q1387" s="1180"/>
      <c r="R1387" s="1180"/>
    </row>
    <row r="1388" spans="1:18">
      <c r="A1388" s="1180"/>
      <c r="B1388" s="1180"/>
      <c r="C1388" s="1180"/>
      <c r="D1388" s="1180"/>
      <c r="E1388" s="1180"/>
      <c r="F1388" s="1180"/>
      <c r="G1388" s="1180"/>
      <c r="H1388" s="1180"/>
      <c r="I1388" s="1180"/>
      <c r="J1388" s="1180"/>
      <c r="K1388" s="1180"/>
      <c r="L1388" s="1180"/>
      <c r="M1388" s="1180"/>
      <c r="N1388" s="1180"/>
      <c r="O1388" s="1180"/>
      <c r="P1388" s="1180"/>
      <c r="Q1388" s="1180"/>
      <c r="R1388" s="1180"/>
    </row>
    <row r="1389" spans="1:18">
      <c r="A1389" s="1180"/>
      <c r="B1389" s="1180"/>
      <c r="C1389" s="1180"/>
      <c r="D1389" s="1180"/>
      <c r="E1389" s="1180"/>
      <c r="F1389" s="1180"/>
      <c r="G1389" s="1180"/>
      <c r="H1389" s="1180"/>
      <c r="I1389" s="1180"/>
      <c r="J1389" s="1180"/>
      <c r="K1389" s="1180"/>
      <c r="L1389" s="1180"/>
      <c r="M1389" s="1180"/>
      <c r="N1389" s="1180"/>
      <c r="O1389" s="1180"/>
      <c r="P1389" s="1180"/>
      <c r="Q1389" s="1180"/>
      <c r="R1389" s="1180"/>
    </row>
    <row r="1390" spans="1:18">
      <c r="A1390" s="1180"/>
      <c r="B1390" s="1180"/>
      <c r="C1390" s="1180"/>
      <c r="D1390" s="1180"/>
      <c r="E1390" s="1180"/>
      <c r="F1390" s="1180"/>
      <c r="G1390" s="1180"/>
      <c r="H1390" s="1180"/>
      <c r="I1390" s="1180"/>
      <c r="J1390" s="1180"/>
      <c r="K1390" s="1180"/>
      <c r="L1390" s="1180"/>
      <c r="M1390" s="1180"/>
      <c r="N1390" s="1180"/>
      <c r="O1390" s="1180"/>
      <c r="P1390" s="1180"/>
      <c r="Q1390" s="1180"/>
      <c r="R1390" s="1180"/>
    </row>
    <row r="1391" spans="1:18">
      <c r="A1391" s="1180"/>
      <c r="B1391" s="1180"/>
      <c r="C1391" s="1180"/>
      <c r="D1391" s="1180"/>
      <c r="E1391" s="1180"/>
      <c r="F1391" s="1180"/>
      <c r="G1391" s="1180"/>
      <c r="H1391" s="1180"/>
      <c r="I1391" s="1180"/>
      <c r="J1391" s="1180"/>
      <c r="K1391" s="1180"/>
      <c r="L1391" s="1180"/>
      <c r="M1391" s="1180"/>
      <c r="N1391" s="1180"/>
      <c r="O1391" s="1180"/>
      <c r="P1391" s="1180"/>
      <c r="Q1391" s="1180"/>
      <c r="R1391" s="1180"/>
    </row>
    <row r="1392" spans="1:18">
      <c r="A1392" s="1180"/>
      <c r="B1392" s="1180"/>
      <c r="C1392" s="1180"/>
      <c r="D1392" s="1180"/>
      <c r="E1392" s="1180"/>
      <c r="F1392" s="1180"/>
      <c r="G1392" s="1180"/>
      <c r="H1392" s="1180"/>
      <c r="I1392" s="1180"/>
      <c r="J1392" s="1180"/>
      <c r="K1392" s="1180"/>
      <c r="L1392" s="1180"/>
      <c r="M1392" s="1180"/>
      <c r="N1392" s="1180"/>
      <c r="O1392" s="1180"/>
      <c r="P1392" s="1180"/>
      <c r="Q1392" s="1180"/>
      <c r="R1392" s="1180"/>
    </row>
    <row r="1393" spans="1:18">
      <c r="A1393" s="1180"/>
      <c r="B1393" s="1180"/>
      <c r="C1393" s="1180"/>
      <c r="D1393" s="1180"/>
      <c r="E1393" s="1180"/>
      <c r="F1393" s="1180"/>
      <c r="G1393" s="1180"/>
      <c r="H1393" s="1180"/>
      <c r="I1393" s="1180"/>
      <c r="J1393" s="1180"/>
      <c r="K1393" s="1180"/>
      <c r="L1393" s="1180"/>
      <c r="M1393" s="1180"/>
      <c r="N1393" s="1180"/>
      <c r="O1393" s="1180"/>
      <c r="P1393" s="1180"/>
      <c r="Q1393" s="1180"/>
      <c r="R1393" s="1180"/>
    </row>
    <row r="1394" spans="1:18">
      <c r="A1394" s="1180"/>
      <c r="B1394" s="1180"/>
      <c r="C1394" s="1180"/>
      <c r="D1394" s="1180"/>
      <c r="E1394" s="1180"/>
      <c r="F1394" s="1180"/>
      <c r="G1394" s="1180"/>
      <c r="H1394" s="1180"/>
      <c r="I1394" s="1180"/>
      <c r="J1394" s="1180"/>
      <c r="K1394" s="1180"/>
      <c r="L1394" s="1180"/>
      <c r="M1394" s="1180"/>
      <c r="N1394" s="1180"/>
      <c r="O1394" s="1180"/>
      <c r="P1394" s="1180"/>
      <c r="Q1394" s="1180"/>
      <c r="R1394" s="1180"/>
    </row>
    <row r="1395" spans="1:18">
      <c r="A1395" s="1180"/>
      <c r="B1395" s="1180"/>
      <c r="C1395" s="1180"/>
      <c r="D1395" s="1180"/>
      <c r="E1395" s="1180"/>
      <c r="F1395" s="1180"/>
      <c r="G1395" s="1180"/>
      <c r="H1395" s="1180"/>
      <c r="I1395" s="1180"/>
      <c r="J1395" s="1180"/>
      <c r="K1395" s="1180"/>
      <c r="L1395" s="1180"/>
      <c r="M1395" s="1180"/>
      <c r="N1395" s="1180"/>
      <c r="O1395" s="1180"/>
      <c r="P1395" s="1180"/>
      <c r="Q1395" s="1180"/>
      <c r="R1395" s="1180"/>
    </row>
    <row r="1396" spans="1:18">
      <c r="A1396" s="1180"/>
      <c r="B1396" s="1180"/>
      <c r="C1396" s="1180"/>
      <c r="D1396" s="1180"/>
      <c r="E1396" s="1180"/>
      <c r="F1396" s="1180"/>
      <c r="G1396" s="1180"/>
      <c r="H1396" s="1180"/>
      <c r="I1396" s="1180"/>
      <c r="J1396" s="1180"/>
      <c r="K1396" s="1180"/>
      <c r="L1396" s="1180"/>
      <c r="M1396" s="1180"/>
      <c r="N1396" s="1180"/>
      <c r="O1396" s="1180"/>
      <c r="P1396" s="1180"/>
      <c r="Q1396" s="1180"/>
      <c r="R1396" s="1180"/>
    </row>
    <row r="1397" spans="1:18">
      <c r="A1397" s="1180"/>
      <c r="B1397" s="1180"/>
      <c r="C1397" s="1180"/>
      <c r="D1397" s="1180"/>
      <c r="E1397" s="1180"/>
      <c r="F1397" s="1180"/>
      <c r="G1397" s="1180"/>
      <c r="H1397" s="1180"/>
      <c r="I1397" s="1180"/>
      <c r="J1397" s="1180"/>
      <c r="K1397" s="1180"/>
      <c r="L1397" s="1180"/>
      <c r="M1397" s="1180"/>
      <c r="N1397" s="1180"/>
      <c r="O1397" s="1180"/>
      <c r="P1397" s="1180"/>
      <c r="Q1397" s="1180"/>
      <c r="R1397" s="1180"/>
    </row>
    <row r="1398" spans="1:18">
      <c r="A1398" s="1180"/>
      <c r="B1398" s="1180"/>
      <c r="C1398" s="1180"/>
      <c r="D1398" s="1180"/>
      <c r="E1398" s="1180"/>
      <c r="F1398" s="1180"/>
      <c r="G1398" s="1180"/>
      <c r="H1398" s="1180"/>
      <c r="I1398" s="1180"/>
      <c r="J1398" s="1180"/>
      <c r="K1398" s="1180"/>
      <c r="L1398" s="1180"/>
      <c r="M1398" s="1180"/>
      <c r="N1398" s="1180"/>
      <c r="O1398" s="1180"/>
      <c r="P1398" s="1180"/>
      <c r="Q1398" s="1180"/>
      <c r="R1398" s="1180"/>
    </row>
    <row r="1399" spans="1:18">
      <c r="A1399" s="1180"/>
      <c r="B1399" s="1180"/>
      <c r="C1399" s="1180"/>
      <c r="D1399" s="1180"/>
      <c r="E1399" s="1180"/>
      <c r="F1399" s="1180"/>
      <c r="G1399" s="1180"/>
      <c r="H1399" s="1180"/>
      <c r="I1399" s="1180"/>
      <c r="J1399" s="1180"/>
      <c r="K1399" s="1180"/>
      <c r="L1399" s="1180"/>
      <c r="M1399" s="1180"/>
      <c r="N1399" s="1180"/>
      <c r="O1399" s="1180"/>
      <c r="P1399" s="1180"/>
      <c r="Q1399" s="1180"/>
      <c r="R1399" s="1180"/>
    </row>
    <row r="1400" spans="1:18">
      <c r="A1400" s="1180"/>
      <c r="B1400" s="1180"/>
      <c r="C1400" s="1180"/>
      <c r="D1400" s="1180"/>
      <c r="E1400" s="1180"/>
      <c r="F1400" s="1180"/>
      <c r="G1400" s="1180"/>
      <c r="H1400" s="1180"/>
      <c r="I1400" s="1180"/>
      <c r="J1400" s="1180"/>
      <c r="K1400" s="1180"/>
      <c r="L1400" s="1180"/>
      <c r="M1400" s="1180"/>
      <c r="N1400" s="1180"/>
      <c r="O1400" s="1180"/>
      <c r="P1400" s="1180"/>
      <c r="Q1400" s="1180"/>
      <c r="R1400" s="1180"/>
    </row>
    <row r="1401" spans="1:18">
      <c r="A1401" s="1180"/>
      <c r="B1401" s="1180"/>
      <c r="C1401" s="1180"/>
      <c r="D1401" s="1180"/>
      <c r="E1401" s="1180"/>
      <c r="F1401" s="1180"/>
      <c r="G1401" s="1180"/>
      <c r="H1401" s="1180"/>
      <c r="I1401" s="1180"/>
      <c r="J1401" s="1180"/>
      <c r="K1401" s="1180"/>
      <c r="L1401" s="1180"/>
      <c r="M1401" s="1180"/>
      <c r="N1401" s="1180"/>
      <c r="O1401" s="1180"/>
      <c r="P1401" s="1180"/>
      <c r="Q1401" s="1180"/>
      <c r="R1401" s="1180"/>
    </row>
    <row r="1402" spans="1:18">
      <c r="A1402" s="1180"/>
      <c r="B1402" s="1180"/>
      <c r="C1402" s="1180"/>
      <c r="D1402" s="1180"/>
      <c r="E1402" s="1180"/>
      <c r="F1402" s="1180"/>
      <c r="G1402" s="1180"/>
      <c r="H1402" s="1180"/>
      <c r="I1402" s="1180"/>
      <c r="J1402" s="1180"/>
      <c r="K1402" s="1180"/>
      <c r="L1402" s="1180"/>
      <c r="M1402" s="1180"/>
      <c r="N1402" s="1180"/>
      <c r="O1402" s="1180"/>
      <c r="P1402" s="1180"/>
      <c r="Q1402" s="1180"/>
      <c r="R1402" s="1180"/>
    </row>
    <row r="1403" spans="1:18">
      <c r="A1403" s="1180"/>
      <c r="B1403" s="1180"/>
      <c r="C1403" s="1180"/>
      <c r="D1403" s="1180"/>
      <c r="E1403" s="1180"/>
      <c r="F1403" s="1180"/>
      <c r="G1403" s="1180"/>
      <c r="H1403" s="1180"/>
      <c r="I1403" s="1180"/>
      <c r="J1403" s="1180"/>
      <c r="K1403" s="1180"/>
      <c r="L1403" s="1180"/>
      <c r="M1403" s="1180"/>
      <c r="N1403" s="1180"/>
      <c r="O1403" s="1180"/>
      <c r="P1403" s="1180"/>
      <c r="Q1403" s="1180"/>
      <c r="R1403" s="1180"/>
    </row>
    <row r="1404" spans="1:18">
      <c r="A1404" s="1180"/>
      <c r="B1404" s="1180"/>
      <c r="C1404" s="1180"/>
      <c r="D1404" s="1180"/>
      <c r="E1404" s="1180"/>
      <c r="F1404" s="1180"/>
      <c r="G1404" s="1180"/>
      <c r="H1404" s="1180"/>
      <c r="I1404" s="1180"/>
      <c r="J1404" s="1180"/>
      <c r="K1404" s="1180"/>
      <c r="L1404" s="1180"/>
      <c r="M1404" s="1180"/>
      <c r="N1404" s="1180"/>
      <c r="O1404" s="1180"/>
      <c r="P1404" s="1180"/>
      <c r="Q1404" s="1180"/>
      <c r="R1404" s="1180"/>
    </row>
    <row r="1405" spans="1:18">
      <c r="A1405" s="1180"/>
      <c r="B1405" s="1180"/>
      <c r="C1405" s="1180"/>
      <c r="D1405" s="1180"/>
      <c r="E1405" s="1180"/>
      <c r="F1405" s="1180"/>
      <c r="G1405" s="1180"/>
      <c r="H1405" s="1180"/>
      <c r="I1405" s="1180"/>
      <c r="J1405" s="1180"/>
      <c r="K1405" s="1180"/>
      <c r="L1405" s="1180"/>
      <c r="M1405" s="1180"/>
      <c r="N1405" s="1180"/>
      <c r="O1405" s="1180"/>
      <c r="P1405" s="1180"/>
      <c r="Q1405" s="1180"/>
      <c r="R1405" s="1180"/>
    </row>
    <row r="1406" spans="1:18">
      <c r="A1406" s="1180"/>
      <c r="B1406" s="1180"/>
      <c r="C1406" s="1180"/>
      <c r="D1406" s="1180"/>
      <c r="E1406" s="1180"/>
      <c r="F1406" s="1180"/>
      <c r="G1406" s="1180"/>
      <c r="H1406" s="1180"/>
      <c r="I1406" s="1180"/>
      <c r="J1406" s="1180"/>
      <c r="K1406" s="1180"/>
      <c r="L1406" s="1180"/>
      <c r="M1406" s="1180"/>
      <c r="N1406" s="1180"/>
      <c r="O1406" s="1180"/>
      <c r="P1406" s="1180"/>
      <c r="Q1406" s="1180"/>
      <c r="R1406" s="1180"/>
    </row>
    <row r="1407" spans="1:18">
      <c r="A1407" s="1180"/>
      <c r="B1407" s="1180"/>
      <c r="C1407" s="1180"/>
      <c r="D1407" s="1180"/>
      <c r="E1407" s="1180"/>
      <c r="F1407" s="1180"/>
      <c r="G1407" s="1180"/>
      <c r="H1407" s="1180"/>
      <c r="I1407" s="1180"/>
      <c r="J1407" s="1180"/>
      <c r="K1407" s="1180"/>
      <c r="L1407" s="1180"/>
      <c r="M1407" s="1180"/>
      <c r="N1407" s="1180"/>
      <c r="O1407" s="1180"/>
      <c r="P1407" s="1180"/>
      <c r="Q1407" s="1180"/>
      <c r="R1407" s="1180"/>
    </row>
    <row r="1408" spans="1:18">
      <c r="A1408" s="1180"/>
      <c r="B1408" s="1180"/>
      <c r="C1408" s="1180"/>
      <c r="D1408" s="1180"/>
      <c r="E1408" s="1180"/>
      <c r="F1408" s="1180"/>
      <c r="G1408" s="1180"/>
      <c r="H1408" s="1180"/>
      <c r="I1408" s="1180"/>
      <c r="J1408" s="1180"/>
      <c r="K1408" s="1180"/>
      <c r="L1408" s="1180"/>
      <c r="M1408" s="1180"/>
      <c r="N1408" s="1180"/>
      <c r="O1408" s="1180"/>
      <c r="P1408" s="1180"/>
      <c r="Q1408" s="1180"/>
      <c r="R1408" s="1180"/>
    </row>
    <row r="1409" spans="1:18">
      <c r="A1409" s="1180"/>
      <c r="B1409" s="1180"/>
      <c r="C1409" s="1180"/>
      <c r="D1409" s="1180"/>
      <c r="E1409" s="1180"/>
      <c r="F1409" s="1180"/>
      <c r="G1409" s="1180"/>
      <c r="H1409" s="1180"/>
      <c r="I1409" s="1180"/>
      <c r="J1409" s="1180"/>
      <c r="K1409" s="1180"/>
      <c r="L1409" s="1180"/>
      <c r="M1409" s="1180"/>
      <c r="N1409" s="1180"/>
      <c r="O1409" s="1180"/>
      <c r="P1409" s="1180"/>
      <c r="Q1409" s="1180"/>
      <c r="R1409" s="1180"/>
    </row>
    <row r="1410" spans="1:18">
      <c r="A1410" s="1180"/>
      <c r="B1410" s="1180"/>
      <c r="C1410" s="1180"/>
      <c r="D1410" s="1180"/>
      <c r="E1410" s="1180"/>
      <c r="F1410" s="1180"/>
      <c r="G1410" s="1180"/>
      <c r="H1410" s="1180"/>
      <c r="I1410" s="1180"/>
      <c r="J1410" s="1180"/>
      <c r="K1410" s="1180"/>
      <c r="L1410" s="1180"/>
      <c r="M1410" s="1180"/>
      <c r="N1410" s="1180"/>
      <c r="O1410" s="1180"/>
      <c r="P1410" s="1180"/>
      <c r="Q1410" s="1180"/>
      <c r="R1410" s="1180"/>
    </row>
    <row r="1411" spans="1:18">
      <c r="A1411" s="1180"/>
      <c r="B1411" s="1180"/>
      <c r="C1411" s="1180"/>
      <c r="D1411" s="1180"/>
      <c r="E1411" s="1180"/>
      <c r="F1411" s="1180"/>
      <c r="G1411" s="1180"/>
      <c r="H1411" s="1180"/>
      <c r="I1411" s="1180"/>
      <c r="J1411" s="1180"/>
      <c r="K1411" s="1180"/>
      <c r="L1411" s="1180"/>
      <c r="M1411" s="1180"/>
      <c r="N1411" s="1180"/>
      <c r="O1411" s="1180"/>
      <c r="P1411" s="1180"/>
      <c r="Q1411" s="1180"/>
      <c r="R1411" s="1180"/>
    </row>
    <row r="1412" spans="1:18">
      <c r="A1412" s="1180"/>
      <c r="B1412" s="1180"/>
      <c r="C1412" s="1180"/>
      <c r="D1412" s="1180"/>
      <c r="E1412" s="1180"/>
      <c r="F1412" s="1180"/>
      <c r="G1412" s="1180"/>
      <c r="H1412" s="1180"/>
      <c r="I1412" s="1180"/>
      <c r="J1412" s="1180"/>
      <c r="K1412" s="1180"/>
      <c r="L1412" s="1180"/>
      <c r="M1412" s="1180"/>
      <c r="N1412" s="1180"/>
      <c r="O1412" s="1180"/>
      <c r="P1412" s="1180"/>
      <c r="Q1412" s="1180"/>
      <c r="R1412" s="1180"/>
    </row>
    <row r="1413" spans="1:18">
      <c r="A1413" s="1180"/>
      <c r="B1413" s="1180"/>
      <c r="C1413" s="1180"/>
      <c r="D1413" s="1180"/>
      <c r="E1413" s="1180"/>
      <c r="F1413" s="1180"/>
      <c r="G1413" s="1180"/>
      <c r="H1413" s="1180"/>
      <c r="I1413" s="1180"/>
      <c r="J1413" s="1180"/>
      <c r="K1413" s="1180"/>
      <c r="L1413" s="1180"/>
      <c r="M1413" s="1180"/>
      <c r="N1413" s="1180"/>
      <c r="O1413" s="1180"/>
      <c r="P1413" s="1180"/>
      <c r="Q1413" s="1180"/>
      <c r="R1413" s="1180"/>
    </row>
    <row r="1414" spans="1:18">
      <c r="A1414" s="1180"/>
      <c r="B1414" s="1180"/>
      <c r="C1414" s="1180"/>
      <c r="D1414" s="1180"/>
      <c r="E1414" s="1180"/>
      <c r="F1414" s="1180"/>
      <c r="G1414" s="1180"/>
      <c r="H1414" s="1180"/>
      <c r="I1414" s="1180"/>
      <c r="J1414" s="1180"/>
      <c r="K1414" s="1180"/>
      <c r="L1414" s="1180"/>
      <c r="M1414" s="1180"/>
      <c r="N1414" s="1180"/>
      <c r="O1414" s="1180"/>
      <c r="P1414" s="1180"/>
      <c r="Q1414" s="1180"/>
      <c r="R1414" s="1180"/>
    </row>
    <row r="1415" spans="1:18">
      <c r="A1415" s="1180"/>
      <c r="B1415" s="1180"/>
      <c r="C1415" s="1180"/>
      <c r="D1415" s="1180"/>
      <c r="E1415" s="1180"/>
      <c r="F1415" s="1180"/>
      <c r="G1415" s="1180"/>
      <c r="H1415" s="1180"/>
      <c r="I1415" s="1180"/>
      <c r="J1415" s="1180"/>
      <c r="K1415" s="1180"/>
      <c r="L1415" s="1180"/>
      <c r="M1415" s="1180"/>
      <c r="N1415" s="1180"/>
      <c r="O1415" s="1180"/>
      <c r="P1415" s="1180"/>
      <c r="Q1415" s="1180"/>
      <c r="R1415" s="1180"/>
    </row>
    <row r="1416" spans="1:18">
      <c r="A1416" s="1180"/>
      <c r="B1416" s="1180"/>
      <c r="C1416" s="1180"/>
      <c r="D1416" s="1180"/>
      <c r="E1416" s="1180"/>
      <c r="F1416" s="1180"/>
      <c r="G1416" s="1180"/>
      <c r="H1416" s="1180"/>
      <c r="I1416" s="1180"/>
      <c r="J1416" s="1180"/>
      <c r="K1416" s="1180"/>
      <c r="L1416" s="1180"/>
      <c r="M1416" s="1180"/>
      <c r="N1416" s="1180"/>
      <c r="O1416" s="1180"/>
      <c r="P1416" s="1180"/>
      <c r="Q1416" s="1180"/>
      <c r="R1416" s="1180"/>
    </row>
    <row r="1417" spans="1:18">
      <c r="A1417" s="1180"/>
      <c r="B1417" s="1180"/>
      <c r="C1417" s="1180"/>
      <c r="D1417" s="1180"/>
      <c r="E1417" s="1180"/>
      <c r="F1417" s="1180"/>
      <c r="G1417" s="1180"/>
      <c r="H1417" s="1180"/>
      <c r="I1417" s="1180"/>
      <c r="J1417" s="1180"/>
      <c r="K1417" s="1180"/>
      <c r="L1417" s="1180"/>
      <c r="M1417" s="1180"/>
      <c r="N1417" s="1180"/>
      <c r="O1417" s="1180"/>
      <c r="P1417" s="1180"/>
      <c r="Q1417" s="1180"/>
      <c r="R1417" s="1180"/>
    </row>
    <row r="1418" spans="1:18">
      <c r="A1418" s="1180"/>
      <c r="B1418" s="1180"/>
      <c r="C1418" s="1180"/>
      <c r="D1418" s="1180"/>
      <c r="E1418" s="1180"/>
      <c r="F1418" s="1180"/>
      <c r="G1418" s="1180"/>
      <c r="H1418" s="1180"/>
      <c r="I1418" s="1180"/>
      <c r="J1418" s="1180"/>
      <c r="K1418" s="1180"/>
      <c r="L1418" s="1180"/>
      <c r="M1418" s="1180"/>
      <c r="N1418" s="1180"/>
      <c r="O1418" s="1180"/>
      <c r="P1418" s="1180"/>
      <c r="Q1418" s="1180"/>
      <c r="R1418" s="1180"/>
    </row>
    <row r="1419" spans="1:18">
      <c r="A1419" s="1180"/>
      <c r="B1419" s="1180"/>
      <c r="C1419" s="1180"/>
      <c r="D1419" s="1180"/>
      <c r="E1419" s="1180"/>
      <c r="F1419" s="1180"/>
      <c r="G1419" s="1180"/>
      <c r="H1419" s="1180"/>
      <c r="I1419" s="1180"/>
      <c r="J1419" s="1180"/>
      <c r="K1419" s="1180"/>
      <c r="L1419" s="1180"/>
      <c r="M1419" s="1180"/>
      <c r="N1419" s="1180"/>
      <c r="O1419" s="1180"/>
      <c r="P1419" s="1180"/>
      <c r="Q1419" s="1180"/>
      <c r="R1419" s="1180"/>
    </row>
    <row r="1420" spans="1:18">
      <c r="A1420" s="1180"/>
      <c r="B1420" s="1180"/>
      <c r="C1420" s="1180"/>
      <c r="D1420" s="1180"/>
      <c r="E1420" s="1180"/>
      <c r="F1420" s="1180"/>
      <c r="G1420" s="1180"/>
      <c r="H1420" s="1180"/>
      <c r="I1420" s="1180"/>
      <c r="J1420" s="1180"/>
      <c r="K1420" s="1180"/>
      <c r="L1420" s="1180"/>
      <c r="M1420" s="1180"/>
      <c r="N1420" s="1180"/>
      <c r="O1420" s="1180"/>
      <c r="P1420" s="1180"/>
      <c r="Q1420" s="1180"/>
      <c r="R1420" s="1180"/>
    </row>
    <row r="1421" spans="1:18">
      <c r="A1421" s="1180"/>
      <c r="B1421" s="1180"/>
      <c r="C1421" s="1180"/>
      <c r="D1421" s="1180"/>
      <c r="E1421" s="1180"/>
      <c r="F1421" s="1180"/>
      <c r="G1421" s="1180"/>
      <c r="H1421" s="1180"/>
      <c r="I1421" s="1180"/>
      <c r="J1421" s="1180"/>
      <c r="K1421" s="1180"/>
      <c r="L1421" s="1180"/>
      <c r="M1421" s="1180"/>
      <c r="N1421" s="1180"/>
      <c r="O1421" s="1180"/>
      <c r="P1421" s="1180"/>
      <c r="Q1421" s="1180"/>
      <c r="R1421" s="1180"/>
    </row>
    <row r="1422" spans="1:18">
      <c r="A1422" s="1180"/>
      <c r="B1422" s="1180"/>
      <c r="C1422" s="1180"/>
      <c r="D1422" s="1180"/>
      <c r="E1422" s="1180"/>
      <c r="F1422" s="1180"/>
      <c r="G1422" s="1180"/>
      <c r="H1422" s="1180"/>
      <c r="I1422" s="1180"/>
      <c r="J1422" s="1180"/>
      <c r="K1422" s="1180"/>
      <c r="L1422" s="1180"/>
      <c r="M1422" s="1180"/>
      <c r="N1422" s="1180"/>
      <c r="O1422" s="1180"/>
      <c r="P1422" s="1180"/>
      <c r="Q1422" s="1180"/>
      <c r="R1422" s="1180"/>
    </row>
    <row r="1423" spans="1:18">
      <c r="A1423" s="1180"/>
      <c r="B1423" s="1180"/>
      <c r="C1423" s="1180"/>
      <c r="D1423" s="1180"/>
      <c r="E1423" s="1180"/>
      <c r="F1423" s="1180"/>
      <c r="G1423" s="1180"/>
      <c r="H1423" s="1180"/>
      <c r="I1423" s="1180"/>
      <c r="J1423" s="1180"/>
      <c r="K1423" s="1180"/>
      <c r="L1423" s="1180"/>
      <c r="M1423" s="1180"/>
      <c r="N1423" s="1180"/>
      <c r="O1423" s="1180"/>
      <c r="P1423" s="1180"/>
      <c r="Q1423" s="1180"/>
      <c r="R1423" s="1180"/>
    </row>
    <row r="1424" spans="1:18">
      <c r="A1424" s="1180"/>
      <c r="B1424" s="1180"/>
      <c r="C1424" s="1180"/>
      <c r="D1424" s="1180"/>
      <c r="E1424" s="1180"/>
      <c r="F1424" s="1180"/>
      <c r="G1424" s="1180"/>
      <c r="H1424" s="1180"/>
      <c r="I1424" s="1180"/>
      <c r="J1424" s="1180"/>
      <c r="K1424" s="1180"/>
      <c r="L1424" s="1180"/>
      <c r="M1424" s="1180"/>
      <c r="N1424" s="1180"/>
      <c r="O1424" s="1180"/>
      <c r="P1424" s="1180"/>
      <c r="Q1424" s="1180"/>
      <c r="R1424" s="1180"/>
    </row>
    <row r="1425" spans="1:18">
      <c r="A1425" s="1180"/>
      <c r="B1425" s="1180"/>
      <c r="C1425" s="1180"/>
      <c r="D1425" s="1180"/>
      <c r="E1425" s="1180"/>
      <c r="F1425" s="1180"/>
      <c r="G1425" s="1180"/>
      <c r="H1425" s="1180"/>
      <c r="I1425" s="1180"/>
      <c r="J1425" s="1180"/>
      <c r="K1425" s="1180"/>
      <c r="L1425" s="1180"/>
      <c r="M1425" s="1180"/>
      <c r="N1425" s="1180"/>
      <c r="O1425" s="1180"/>
      <c r="P1425" s="1180"/>
      <c r="Q1425" s="1180"/>
      <c r="R1425" s="1180"/>
    </row>
    <row r="1426" spans="1:18">
      <c r="A1426" s="1180"/>
      <c r="B1426" s="1180"/>
      <c r="C1426" s="1180"/>
      <c r="D1426" s="1180"/>
      <c r="E1426" s="1180"/>
      <c r="F1426" s="1180"/>
      <c r="G1426" s="1180"/>
      <c r="H1426" s="1180"/>
      <c r="I1426" s="1180"/>
      <c r="J1426" s="1180"/>
      <c r="K1426" s="1180"/>
      <c r="L1426" s="1180"/>
      <c r="M1426" s="1180"/>
      <c r="N1426" s="1180"/>
      <c r="O1426" s="1180"/>
      <c r="P1426" s="1180"/>
      <c r="Q1426" s="1180"/>
      <c r="R1426" s="1180"/>
    </row>
    <row r="1427" spans="1:18">
      <c r="A1427" s="1180"/>
      <c r="B1427" s="1180"/>
      <c r="C1427" s="1180"/>
      <c r="D1427" s="1180"/>
      <c r="E1427" s="1180"/>
      <c r="F1427" s="1180"/>
      <c r="G1427" s="1180"/>
      <c r="H1427" s="1180"/>
      <c r="I1427" s="1180"/>
      <c r="J1427" s="1180"/>
      <c r="K1427" s="1180"/>
      <c r="L1427" s="1180"/>
      <c r="M1427" s="1180"/>
      <c r="N1427" s="1180"/>
      <c r="O1427" s="1180"/>
      <c r="P1427" s="1180"/>
      <c r="Q1427" s="1180"/>
      <c r="R1427" s="1180"/>
    </row>
    <row r="1428" spans="1:18">
      <c r="A1428" s="1180"/>
      <c r="B1428" s="1180"/>
      <c r="C1428" s="1180"/>
      <c r="D1428" s="1180"/>
      <c r="E1428" s="1180"/>
      <c r="F1428" s="1180"/>
      <c r="G1428" s="1180"/>
      <c r="H1428" s="1180"/>
      <c r="I1428" s="1180"/>
      <c r="J1428" s="1180"/>
      <c r="K1428" s="1180"/>
      <c r="L1428" s="1180"/>
      <c r="M1428" s="1180"/>
      <c r="N1428" s="1180"/>
      <c r="O1428" s="1180"/>
      <c r="P1428" s="1180"/>
      <c r="Q1428" s="1180"/>
      <c r="R1428" s="1180"/>
    </row>
    <row r="1429" spans="1:18">
      <c r="A1429" s="1180"/>
      <c r="B1429" s="1180"/>
      <c r="C1429" s="1180"/>
      <c r="D1429" s="1180"/>
      <c r="E1429" s="1180"/>
      <c r="F1429" s="1180"/>
      <c r="G1429" s="1180"/>
      <c r="H1429" s="1180"/>
      <c r="I1429" s="1180"/>
      <c r="J1429" s="1180"/>
      <c r="K1429" s="1180"/>
      <c r="L1429" s="1180"/>
      <c r="M1429" s="1180"/>
      <c r="N1429" s="1180"/>
      <c r="O1429" s="1180"/>
      <c r="P1429" s="1180"/>
      <c r="Q1429" s="1180"/>
      <c r="R1429" s="1180"/>
    </row>
    <row r="1430" spans="1:18">
      <c r="A1430" s="1180"/>
      <c r="B1430" s="1180"/>
      <c r="C1430" s="1180"/>
      <c r="D1430" s="1180"/>
      <c r="E1430" s="1180"/>
      <c r="F1430" s="1180"/>
      <c r="G1430" s="1180"/>
      <c r="H1430" s="1180"/>
      <c r="I1430" s="1180"/>
      <c r="J1430" s="1180"/>
      <c r="K1430" s="1180"/>
      <c r="L1430" s="1180"/>
      <c r="M1430" s="1180"/>
      <c r="N1430" s="1180"/>
      <c r="O1430" s="1180"/>
      <c r="P1430" s="1180"/>
      <c r="Q1430" s="1180"/>
      <c r="R1430" s="1180"/>
    </row>
    <row r="1431" spans="1:18">
      <c r="A1431" s="1180"/>
      <c r="B1431" s="1180"/>
      <c r="C1431" s="1180"/>
      <c r="D1431" s="1180"/>
      <c r="E1431" s="1180"/>
      <c r="F1431" s="1180"/>
      <c r="G1431" s="1180"/>
      <c r="H1431" s="1180"/>
      <c r="I1431" s="1180"/>
      <c r="J1431" s="1180"/>
      <c r="K1431" s="1180"/>
      <c r="L1431" s="1180"/>
      <c r="M1431" s="1180"/>
      <c r="N1431" s="1180"/>
      <c r="O1431" s="1180"/>
      <c r="P1431" s="1180"/>
      <c r="Q1431" s="1180"/>
      <c r="R1431" s="1180"/>
    </row>
    <row r="1432" spans="1:18">
      <c r="A1432" s="1180"/>
      <c r="B1432" s="1180"/>
      <c r="C1432" s="1180"/>
      <c r="D1432" s="1180"/>
      <c r="E1432" s="1180"/>
      <c r="F1432" s="1180"/>
      <c r="G1432" s="1180"/>
      <c r="H1432" s="1180"/>
      <c r="I1432" s="1180"/>
      <c r="J1432" s="1180"/>
      <c r="K1432" s="1180"/>
      <c r="L1432" s="1180"/>
      <c r="M1432" s="1180"/>
      <c r="N1432" s="1180"/>
      <c r="O1432" s="1180"/>
      <c r="P1432" s="1180"/>
      <c r="Q1432" s="1180"/>
      <c r="R1432" s="1180"/>
    </row>
    <row r="1433" spans="1:18">
      <c r="A1433" s="1180"/>
      <c r="B1433" s="1180"/>
      <c r="C1433" s="1180"/>
      <c r="D1433" s="1180"/>
      <c r="E1433" s="1180"/>
      <c r="F1433" s="1180"/>
      <c r="G1433" s="1180"/>
      <c r="H1433" s="1180"/>
      <c r="I1433" s="1180"/>
      <c r="J1433" s="1180"/>
      <c r="K1433" s="1180"/>
      <c r="L1433" s="1180"/>
      <c r="M1433" s="1180"/>
      <c r="N1433" s="1180"/>
      <c r="O1433" s="1180"/>
      <c r="P1433" s="1180"/>
      <c r="Q1433" s="1180"/>
      <c r="R1433" s="1180"/>
    </row>
    <row r="1434" spans="1:18">
      <c r="A1434" s="1180"/>
      <c r="B1434" s="1180"/>
      <c r="C1434" s="1180"/>
      <c r="D1434" s="1180"/>
      <c r="E1434" s="1180"/>
      <c r="F1434" s="1180"/>
      <c r="G1434" s="1180"/>
      <c r="H1434" s="1180"/>
      <c r="I1434" s="1180"/>
      <c r="J1434" s="1180"/>
      <c r="K1434" s="1180"/>
      <c r="L1434" s="1180"/>
      <c r="M1434" s="1180"/>
      <c r="N1434" s="1180"/>
      <c r="O1434" s="1180"/>
      <c r="P1434" s="1180"/>
      <c r="Q1434" s="1180"/>
      <c r="R1434" s="1180"/>
    </row>
    <row r="1435" spans="1:18">
      <c r="A1435" s="1180"/>
      <c r="B1435" s="1180"/>
      <c r="C1435" s="1180"/>
      <c r="D1435" s="1180"/>
      <c r="E1435" s="1180"/>
      <c r="F1435" s="1180"/>
      <c r="G1435" s="1180"/>
      <c r="H1435" s="1180"/>
      <c r="I1435" s="1180"/>
      <c r="J1435" s="1180"/>
      <c r="K1435" s="1180"/>
      <c r="L1435" s="1180"/>
      <c r="M1435" s="1180"/>
      <c r="N1435" s="1180"/>
      <c r="O1435" s="1180"/>
      <c r="P1435" s="1180"/>
      <c r="Q1435" s="1180"/>
      <c r="R1435" s="1180"/>
    </row>
    <row r="1436" spans="1:18">
      <c r="A1436" s="1180"/>
      <c r="B1436" s="1180"/>
      <c r="C1436" s="1180"/>
      <c r="D1436" s="1180"/>
      <c r="E1436" s="1180"/>
      <c r="F1436" s="1180"/>
      <c r="G1436" s="1180"/>
      <c r="H1436" s="1180"/>
      <c r="I1436" s="1180"/>
      <c r="J1436" s="1180"/>
      <c r="K1436" s="1180"/>
      <c r="L1436" s="1180"/>
      <c r="M1436" s="1180"/>
      <c r="N1436" s="1180"/>
      <c r="O1436" s="1180"/>
      <c r="P1436" s="1180"/>
      <c r="Q1436" s="1180"/>
      <c r="R1436" s="1180"/>
    </row>
    <row r="1437" spans="1:18">
      <c r="A1437" s="1180"/>
      <c r="B1437" s="1180"/>
      <c r="C1437" s="1180"/>
      <c r="D1437" s="1180"/>
      <c r="E1437" s="1180"/>
      <c r="F1437" s="1180"/>
      <c r="G1437" s="1180"/>
      <c r="H1437" s="1180"/>
      <c r="I1437" s="1180"/>
      <c r="J1437" s="1180"/>
      <c r="K1437" s="1180"/>
      <c r="L1437" s="1180"/>
      <c r="M1437" s="1180"/>
      <c r="N1437" s="1180"/>
      <c r="O1437" s="1180"/>
      <c r="P1437" s="1180"/>
      <c r="Q1437" s="1180"/>
      <c r="R1437" s="1180"/>
    </row>
    <row r="1438" spans="1:18">
      <c r="A1438" s="1180"/>
      <c r="B1438" s="1180"/>
      <c r="C1438" s="1180"/>
      <c r="D1438" s="1180"/>
      <c r="E1438" s="1180"/>
      <c r="F1438" s="1180"/>
      <c r="G1438" s="1180"/>
      <c r="H1438" s="1180"/>
      <c r="I1438" s="1180"/>
      <c r="J1438" s="1180"/>
      <c r="K1438" s="1180"/>
      <c r="L1438" s="1180"/>
      <c r="M1438" s="1180"/>
      <c r="N1438" s="1180"/>
      <c r="O1438" s="1180"/>
      <c r="P1438" s="1180"/>
      <c r="Q1438" s="1180"/>
      <c r="R1438" s="1180"/>
    </row>
    <row r="1439" spans="1:18">
      <c r="A1439" s="1180"/>
      <c r="B1439" s="1180"/>
      <c r="C1439" s="1180"/>
      <c r="D1439" s="1180"/>
      <c r="E1439" s="1180"/>
      <c r="F1439" s="1180"/>
      <c r="G1439" s="1180"/>
      <c r="H1439" s="1180"/>
      <c r="I1439" s="1180"/>
      <c r="J1439" s="1180"/>
      <c r="K1439" s="1180"/>
      <c r="L1439" s="1180"/>
      <c r="M1439" s="1180"/>
      <c r="N1439" s="1180"/>
      <c r="O1439" s="1180"/>
      <c r="P1439" s="1180"/>
      <c r="Q1439" s="1180"/>
      <c r="R1439" s="1180"/>
    </row>
    <row r="1440" spans="1:18">
      <c r="A1440" s="1180"/>
      <c r="B1440" s="1180"/>
      <c r="C1440" s="1180"/>
      <c r="D1440" s="1180"/>
      <c r="E1440" s="1180"/>
      <c r="F1440" s="1180"/>
      <c r="G1440" s="1180"/>
      <c r="H1440" s="1180"/>
      <c r="I1440" s="1180"/>
      <c r="J1440" s="1180"/>
      <c r="K1440" s="1180"/>
      <c r="L1440" s="1180"/>
      <c r="M1440" s="1180"/>
      <c r="N1440" s="1180"/>
      <c r="O1440" s="1180"/>
      <c r="P1440" s="1180"/>
      <c r="Q1440" s="1180"/>
      <c r="R1440" s="1180"/>
    </row>
    <row r="1441" spans="1:18">
      <c r="A1441" s="1180"/>
      <c r="B1441" s="1180"/>
      <c r="C1441" s="1180"/>
      <c r="D1441" s="1180"/>
      <c r="E1441" s="1180"/>
      <c r="F1441" s="1180"/>
      <c r="G1441" s="1180"/>
      <c r="H1441" s="1180"/>
      <c r="I1441" s="1180"/>
      <c r="J1441" s="1180"/>
      <c r="K1441" s="1180"/>
      <c r="L1441" s="1180"/>
      <c r="M1441" s="1180"/>
      <c r="N1441" s="1180"/>
      <c r="O1441" s="1180"/>
      <c r="P1441" s="1180"/>
      <c r="Q1441" s="1180"/>
      <c r="R1441" s="1180"/>
    </row>
    <row r="1442" spans="1:18">
      <c r="A1442" s="1180"/>
      <c r="B1442" s="1180"/>
      <c r="C1442" s="1180"/>
      <c r="D1442" s="1180"/>
      <c r="E1442" s="1180"/>
      <c r="F1442" s="1180"/>
      <c r="G1442" s="1180"/>
      <c r="H1442" s="1180"/>
      <c r="I1442" s="1180"/>
      <c r="J1442" s="1180"/>
      <c r="K1442" s="1180"/>
      <c r="L1442" s="1180"/>
      <c r="M1442" s="1180"/>
      <c r="N1442" s="1180"/>
      <c r="O1442" s="1180"/>
      <c r="P1442" s="1180"/>
      <c r="Q1442" s="1180"/>
      <c r="R1442" s="1180"/>
    </row>
    <row r="1443" spans="1:18">
      <c r="A1443" s="1180"/>
      <c r="B1443" s="1180"/>
      <c r="C1443" s="1180"/>
      <c r="D1443" s="1180"/>
      <c r="E1443" s="1180"/>
      <c r="F1443" s="1180"/>
      <c r="G1443" s="1180"/>
      <c r="H1443" s="1180"/>
      <c r="I1443" s="1180"/>
      <c r="J1443" s="1180"/>
      <c r="K1443" s="1180"/>
      <c r="L1443" s="1180"/>
      <c r="M1443" s="1180"/>
      <c r="N1443" s="1180"/>
      <c r="O1443" s="1180"/>
      <c r="P1443" s="1180"/>
      <c r="Q1443" s="1180"/>
      <c r="R1443" s="1180"/>
    </row>
    <row r="1444" spans="1:18">
      <c r="A1444" s="1180"/>
      <c r="B1444" s="1180"/>
      <c r="C1444" s="1180"/>
      <c r="D1444" s="1180"/>
      <c r="E1444" s="1180"/>
      <c r="F1444" s="1180"/>
      <c r="G1444" s="1180"/>
      <c r="H1444" s="1180"/>
      <c r="I1444" s="1180"/>
      <c r="J1444" s="1180"/>
      <c r="K1444" s="1180"/>
      <c r="L1444" s="1180"/>
      <c r="M1444" s="1180"/>
      <c r="N1444" s="1180"/>
      <c r="O1444" s="1180"/>
      <c r="P1444" s="1180"/>
      <c r="Q1444" s="1180"/>
      <c r="R1444" s="1180"/>
    </row>
    <row r="1445" spans="1:18">
      <c r="A1445" s="1180"/>
      <c r="B1445" s="1180"/>
      <c r="C1445" s="1180"/>
      <c r="D1445" s="1180"/>
      <c r="E1445" s="1180"/>
      <c r="F1445" s="1180"/>
      <c r="G1445" s="1180"/>
      <c r="H1445" s="1180"/>
      <c r="I1445" s="1180"/>
      <c r="J1445" s="1180"/>
      <c r="K1445" s="1180"/>
      <c r="L1445" s="1180"/>
      <c r="M1445" s="1180"/>
      <c r="N1445" s="1180"/>
      <c r="O1445" s="1180"/>
      <c r="P1445" s="1180"/>
      <c r="Q1445" s="1180"/>
      <c r="R1445" s="1180"/>
    </row>
    <row r="1446" spans="1:18">
      <c r="A1446" s="1180"/>
      <c r="B1446" s="1180"/>
      <c r="C1446" s="1180"/>
      <c r="D1446" s="1180"/>
      <c r="E1446" s="1180"/>
      <c r="F1446" s="1180"/>
      <c r="G1446" s="1180"/>
      <c r="H1446" s="1180"/>
      <c r="I1446" s="1180"/>
      <c r="J1446" s="1180"/>
      <c r="K1446" s="1180"/>
      <c r="L1446" s="1180"/>
      <c r="M1446" s="1180"/>
      <c r="N1446" s="1180"/>
      <c r="O1446" s="1180"/>
      <c r="P1446" s="1180"/>
      <c r="Q1446" s="1180"/>
      <c r="R1446" s="1180"/>
    </row>
    <row r="1447" spans="1:18">
      <c r="A1447" s="1180"/>
      <c r="B1447" s="1180"/>
      <c r="C1447" s="1180"/>
      <c r="D1447" s="1180"/>
      <c r="E1447" s="1180"/>
      <c r="F1447" s="1180"/>
      <c r="G1447" s="1180"/>
      <c r="H1447" s="1180"/>
      <c r="I1447" s="1180"/>
      <c r="J1447" s="1180"/>
      <c r="K1447" s="1180"/>
      <c r="L1447" s="1180"/>
      <c r="M1447" s="1180"/>
      <c r="N1447" s="1180"/>
      <c r="O1447" s="1180"/>
      <c r="P1447" s="1180"/>
      <c r="Q1447" s="1180"/>
      <c r="R1447" s="1180"/>
    </row>
    <row r="1448" spans="1:18">
      <c r="A1448" s="1180"/>
      <c r="B1448" s="1180"/>
      <c r="C1448" s="1180"/>
      <c r="D1448" s="1180"/>
      <c r="E1448" s="1180"/>
      <c r="F1448" s="1180"/>
      <c r="G1448" s="1180"/>
      <c r="H1448" s="1180"/>
      <c r="I1448" s="1180"/>
      <c r="J1448" s="1180"/>
      <c r="K1448" s="1180"/>
      <c r="L1448" s="1180"/>
      <c r="M1448" s="1180"/>
      <c r="N1448" s="1180"/>
      <c r="O1448" s="1180"/>
      <c r="P1448" s="1180"/>
      <c r="Q1448" s="1180"/>
      <c r="R1448" s="1180"/>
    </row>
    <row r="1449" spans="1:18">
      <c r="A1449" s="1180"/>
      <c r="B1449" s="1180"/>
      <c r="C1449" s="1180"/>
      <c r="D1449" s="1180"/>
      <c r="E1449" s="1180"/>
      <c r="F1449" s="1180"/>
      <c r="G1449" s="1180"/>
      <c r="H1449" s="1180"/>
      <c r="I1449" s="1180"/>
      <c r="J1449" s="1180"/>
      <c r="K1449" s="1180"/>
      <c r="L1449" s="1180"/>
      <c r="M1449" s="1180"/>
      <c r="N1449" s="1180"/>
      <c r="O1449" s="1180"/>
      <c r="P1449" s="1180"/>
      <c r="Q1449" s="1180"/>
      <c r="R1449" s="1180"/>
    </row>
    <row r="1450" spans="1:18">
      <c r="A1450" s="1180"/>
      <c r="B1450" s="1180"/>
      <c r="C1450" s="1180"/>
      <c r="D1450" s="1180"/>
      <c r="E1450" s="1180"/>
      <c r="F1450" s="1180"/>
      <c r="G1450" s="1180"/>
      <c r="H1450" s="1180"/>
      <c r="I1450" s="1180"/>
      <c r="J1450" s="1180"/>
      <c r="K1450" s="1180"/>
      <c r="L1450" s="1180"/>
      <c r="M1450" s="1180"/>
      <c r="N1450" s="1180"/>
      <c r="O1450" s="1180"/>
      <c r="P1450" s="1180"/>
      <c r="Q1450" s="1180"/>
      <c r="R1450" s="1180"/>
    </row>
    <row r="1451" spans="1:18">
      <c r="A1451" s="1180"/>
      <c r="B1451" s="1180"/>
      <c r="C1451" s="1180"/>
      <c r="D1451" s="1180"/>
      <c r="E1451" s="1180"/>
      <c r="F1451" s="1180"/>
      <c r="G1451" s="1180"/>
      <c r="H1451" s="1180"/>
      <c r="I1451" s="1180"/>
      <c r="J1451" s="1180"/>
      <c r="K1451" s="1180"/>
      <c r="L1451" s="1180"/>
      <c r="M1451" s="1180"/>
      <c r="N1451" s="1180"/>
      <c r="O1451" s="1180"/>
      <c r="P1451" s="1180"/>
      <c r="Q1451" s="1180"/>
      <c r="R1451" s="1180"/>
    </row>
    <row r="1452" spans="1:18">
      <c r="A1452" s="1180"/>
      <c r="B1452" s="1180"/>
      <c r="C1452" s="1180"/>
      <c r="D1452" s="1180"/>
      <c r="E1452" s="1180"/>
      <c r="F1452" s="1180"/>
      <c r="G1452" s="1180"/>
      <c r="H1452" s="1180"/>
      <c r="I1452" s="1180"/>
      <c r="J1452" s="1180"/>
      <c r="K1452" s="1180"/>
      <c r="L1452" s="1180"/>
      <c r="M1452" s="1180"/>
      <c r="N1452" s="1180"/>
      <c r="O1452" s="1180"/>
      <c r="P1452" s="1180"/>
      <c r="Q1452" s="1180"/>
      <c r="R1452" s="1180"/>
    </row>
    <row r="1453" spans="1:18">
      <c r="A1453" s="1180"/>
      <c r="B1453" s="1180"/>
      <c r="C1453" s="1180"/>
      <c r="D1453" s="1180"/>
      <c r="E1453" s="1180"/>
      <c r="F1453" s="1180"/>
      <c r="G1453" s="1180"/>
      <c r="H1453" s="1180"/>
      <c r="I1453" s="1180"/>
      <c r="J1453" s="1180"/>
      <c r="K1453" s="1180"/>
      <c r="L1453" s="1180"/>
      <c r="M1453" s="1180"/>
      <c r="N1453" s="1180"/>
      <c r="O1453" s="1180"/>
      <c r="P1453" s="1180"/>
      <c r="Q1453" s="1180"/>
      <c r="R1453" s="1180"/>
    </row>
    <row r="1454" spans="1:18">
      <c r="A1454" s="1180"/>
      <c r="B1454" s="1180"/>
      <c r="C1454" s="1180"/>
      <c r="D1454" s="1180"/>
      <c r="E1454" s="1180"/>
      <c r="F1454" s="1180"/>
      <c r="G1454" s="1180"/>
      <c r="H1454" s="1180"/>
      <c r="I1454" s="1180"/>
      <c r="J1454" s="1180"/>
      <c r="K1454" s="1180"/>
      <c r="L1454" s="1180"/>
      <c r="M1454" s="1180"/>
      <c r="N1454" s="1180"/>
      <c r="O1454" s="1180"/>
      <c r="P1454" s="1180"/>
      <c r="Q1454" s="1180"/>
      <c r="R1454" s="1180"/>
    </row>
    <row r="1455" spans="1:18">
      <c r="A1455" s="1180"/>
      <c r="B1455" s="1180"/>
      <c r="C1455" s="1180"/>
      <c r="D1455" s="1180"/>
      <c r="E1455" s="1180"/>
      <c r="F1455" s="1180"/>
      <c r="G1455" s="1180"/>
      <c r="H1455" s="1180"/>
      <c r="I1455" s="1180"/>
      <c r="J1455" s="1180"/>
      <c r="K1455" s="1180"/>
      <c r="L1455" s="1180"/>
      <c r="M1455" s="1180"/>
      <c r="N1455" s="1180"/>
      <c r="O1455" s="1180"/>
      <c r="P1455" s="1180"/>
      <c r="Q1455" s="1180"/>
      <c r="R1455" s="1180"/>
    </row>
    <row r="1456" spans="1:18">
      <c r="A1456" s="1180"/>
      <c r="B1456" s="1180"/>
      <c r="C1456" s="1180"/>
      <c r="D1456" s="1180"/>
      <c r="E1456" s="1180"/>
      <c r="F1456" s="1180"/>
      <c r="G1456" s="1180"/>
      <c r="H1456" s="1180"/>
      <c r="I1456" s="1180"/>
      <c r="J1456" s="1180"/>
      <c r="K1456" s="1180"/>
      <c r="L1456" s="1180"/>
      <c r="M1456" s="1180"/>
      <c r="N1456" s="1180"/>
      <c r="O1456" s="1180"/>
      <c r="P1456" s="1180"/>
      <c r="Q1456" s="1180"/>
      <c r="R1456" s="1180"/>
    </row>
    <row r="1457" spans="1:18">
      <c r="A1457" s="1180"/>
      <c r="B1457" s="1180"/>
      <c r="C1457" s="1180"/>
      <c r="D1457" s="1180"/>
      <c r="E1457" s="1180"/>
      <c r="F1457" s="1180"/>
      <c r="G1457" s="1180"/>
      <c r="H1457" s="1180"/>
      <c r="I1457" s="1180"/>
      <c r="J1457" s="1180"/>
      <c r="K1457" s="1180"/>
      <c r="L1457" s="1180"/>
      <c r="M1457" s="1180"/>
      <c r="N1457" s="1180"/>
      <c r="O1457" s="1180"/>
      <c r="P1457" s="1180"/>
      <c r="Q1457" s="1180"/>
      <c r="R1457" s="1180"/>
    </row>
    <row r="1458" spans="1:18">
      <c r="A1458" s="1180"/>
      <c r="B1458" s="1180"/>
      <c r="C1458" s="1180"/>
      <c r="D1458" s="1180"/>
      <c r="E1458" s="1180"/>
      <c r="F1458" s="1180"/>
      <c r="G1458" s="1180"/>
      <c r="H1458" s="1180"/>
      <c r="I1458" s="1180"/>
      <c r="J1458" s="1180"/>
      <c r="K1458" s="1180"/>
      <c r="L1458" s="1180"/>
      <c r="M1458" s="1180"/>
      <c r="N1458" s="1180"/>
      <c r="O1458" s="1180"/>
      <c r="P1458" s="1180"/>
      <c r="Q1458" s="1180"/>
      <c r="R1458" s="1180"/>
    </row>
    <row r="1459" spans="1:18">
      <c r="A1459" s="1180"/>
      <c r="B1459" s="1180"/>
      <c r="C1459" s="1180"/>
      <c r="D1459" s="1180"/>
      <c r="E1459" s="1180"/>
      <c r="F1459" s="1180"/>
      <c r="G1459" s="1180"/>
      <c r="H1459" s="1180"/>
      <c r="I1459" s="1180"/>
      <c r="J1459" s="1180"/>
      <c r="K1459" s="1180"/>
      <c r="L1459" s="1180"/>
      <c r="M1459" s="1180"/>
      <c r="N1459" s="1180"/>
      <c r="O1459" s="1180"/>
      <c r="P1459" s="1180"/>
      <c r="Q1459" s="1180"/>
      <c r="R1459" s="1180"/>
    </row>
    <row r="1460" spans="1:18">
      <c r="A1460" s="1180"/>
      <c r="B1460" s="1180"/>
      <c r="C1460" s="1180"/>
      <c r="D1460" s="1180"/>
      <c r="E1460" s="1180"/>
      <c r="F1460" s="1180"/>
      <c r="G1460" s="1180"/>
      <c r="H1460" s="1180"/>
      <c r="I1460" s="1180"/>
      <c r="J1460" s="1180"/>
      <c r="K1460" s="1180"/>
      <c r="L1460" s="1180"/>
      <c r="M1460" s="1180"/>
      <c r="N1460" s="1180"/>
      <c r="O1460" s="1180"/>
      <c r="P1460" s="1180"/>
      <c r="Q1460" s="1180"/>
      <c r="R1460" s="1180"/>
    </row>
    <row r="1461" spans="1:18">
      <c r="A1461" s="1180"/>
      <c r="B1461" s="1180"/>
      <c r="C1461" s="1180"/>
      <c r="D1461" s="1180"/>
      <c r="E1461" s="1180"/>
      <c r="F1461" s="1180"/>
      <c r="G1461" s="1180"/>
      <c r="H1461" s="1180"/>
      <c r="I1461" s="1180"/>
      <c r="J1461" s="1180"/>
      <c r="K1461" s="1180"/>
      <c r="L1461" s="1180"/>
      <c r="M1461" s="1180"/>
      <c r="N1461" s="1180"/>
      <c r="O1461" s="1180"/>
      <c r="P1461" s="1180"/>
      <c r="Q1461" s="1180"/>
      <c r="R1461" s="1180"/>
    </row>
    <row r="1462" spans="1:18">
      <c r="A1462" s="1180"/>
      <c r="B1462" s="1180"/>
      <c r="C1462" s="1180"/>
      <c r="D1462" s="1180"/>
      <c r="E1462" s="1180"/>
      <c r="F1462" s="1180"/>
      <c r="G1462" s="1180"/>
      <c r="H1462" s="1180"/>
      <c r="I1462" s="1180"/>
      <c r="J1462" s="1180"/>
      <c r="K1462" s="1180"/>
      <c r="L1462" s="1180"/>
      <c r="M1462" s="1180"/>
      <c r="N1462" s="1180"/>
      <c r="O1462" s="1180"/>
      <c r="P1462" s="1180"/>
      <c r="Q1462" s="1180"/>
      <c r="R1462" s="1180"/>
    </row>
    <row r="1463" spans="1:18">
      <c r="A1463" s="1180"/>
      <c r="B1463" s="1180"/>
      <c r="C1463" s="1180"/>
      <c r="D1463" s="1180"/>
      <c r="E1463" s="1180"/>
      <c r="F1463" s="1180"/>
      <c r="G1463" s="1180"/>
      <c r="H1463" s="1180"/>
      <c r="I1463" s="1180"/>
      <c r="J1463" s="1180"/>
      <c r="K1463" s="1180"/>
      <c r="L1463" s="1180"/>
      <c r="M1463" s="1180"/>
      <c r="N1463" s="1180"/>
      <c r="O1463" s="1180"/>
      <c r="P1463" s="1180"/>
      <c r="Q1463" s="1180"/>
      <c r="R1463" s="1180"/>
    </row>
    <row r="1464" spans="1:18">
      <c r="A1464" s="1180"/>
      <c r="B1464" s="1180"/>
      <c r="C1464" s="1180"/>
      <c r="D1464" s="1180"/>
      <c r="E1464" s="1180"/>
      <c r="F1464" s="1180"/>
      <c r="G1464" s="1180"/>
      <c r="H1464" s="1180"/>
      <c r="I1464" s="1180"/>
      <c r="J1464" s="1180"/>
      <c r="K1464" s="1180"/>
      <c r="L1464" s="1180"/>
      <c r="M1464" s="1180"/>
      <c r="N1464" s="1180"/>
      <c r="O1464" s="1180"/>
      <c r="P1464" s="1180"/>
      <c r="Q1464" s="1180"/>
      <c r="R1464" s="1180"/>
    </row>
    <row r="1465" spans="1:18">
      <c r="A1465" s="1180"/>
      <c r="B1465" s="1180"/>
      <c r="C1465" s="1180"/>
      <c r="D1465" s="1180"/>
      <c r="E1465" s="1180"/>
      <c r="F1465" s="1180"/>
      <c r="G1465" s="1180"/>
      <c r="H1465" s="1180"/>
      <c r="I1465" s="1180"/>
      <c r="J1465" s="1180"/>
      <c r="K1465" s="1180"/>
      <c r="L1465" s="1180"/>
      <c r="M1465" s="1180"/>
      <c r="N1465" s="1180"/>
      <c r="O1465" s="1180"/>
      <c r="P1465" s="1180"/>
      <c r="Q1465" s="1180"/>
      <c r="R1465" s="1180"/>
    </row>
    <row r="1466" spans="1:18">
      <c r="A1466" s="1180"/>
      <c r="B1466" s="1180"/>
      <c r="C1466" s="1180"/>
      <c r="D1466" s="1180"/>
      <c r="E1466" s="1180"/>
      <c r="F1466" s="1180"/>
      <c r="G1466" s="1180"/>
      <c r="H1466" s="1180"/>
      <c r="I1466" s="1180"/>
      <c r="J1466" s="1180"/>
      <c r="K1466" s="1180"/>
      <c r="L1466" s="1180"/>
      <c r="M1466" s="1180"/>
      <c r="N1466" s="1180"/>
      <c r="O1466" s="1180"/>
      <c r="P1466" s="1180"/>
      <c r="Q1466" s="1180"/>
      <c r="R1466" s="1180"/>
    </row>
    <row r="1467" spans="1:18">
      <c r="A1467" s="1180"/>
      <c r="B1467" s="1180"/>
      <c r="C1467" s="1180"/>
      <c r="D1467" s="1180"/>
      <c r="E1467" s="1180"/>
      <c r="F1467" s="1180"/>
      <c r="G1467" s="1180"/>
      <c r="H1467" s="1180"/>
      <c r="I1467" s="1180"/>
      <c r="J1467" s="1180"/>
      <c r="K1467" s="1180"/>
      <c r="L1467" s="1180"/>
      <c r="M1467" s="1180"/>
      <c r="N1467" s="1180"/>
      <c r="O1467" s="1180"/>
      <c r="P1467" s="1180"/>
      <c r="Q1467" s="1180"/>
      <c r="R1467" s="1180"/>
    </row>
    <row r="1468" spans="1:18">
      <c r="A1468" s="1180"/>
      <c r="B1468" s="1180"/>
      <c r="C1468" s="1180"/>
      <c r="D1468" s="1180"/>
      <c r="E1468" s="1180"/>
      <c r="F1468" s="1180"/>
      <c r="G1468" s="1180"/>
      <c r="H1468" s="1180"/>
      <c r="I1468" s="1180"/>
      <c r="J1468" s="1180"/>
      <c r="K1468" s="1180"/>
      <c r="L1468" s="1180"/>
      <c r="M1468" s="1180"/>
      <c r="N1468" s="1180"/>
      <c r="O1468" s="1180"/>
      <c r="P1468" s="1180"/>
      <c r="Q1468" s="1180"/>
      <c r="R1468" s="1180"/>
    </row>
    <row r="1469" spans="1:18">
      <c r="A1469" s="1180"/>
      <c r="B1469" s="1180"/>
      <c r="C1469" s="1180"/>
      <c r="D1469" s="1180"/>
      <c r="E1469" s="1180"/>
      <c r="F1469" s="1180"/>
      <c r="G1469" s="1180"/>
      <c r="H1469" s="1180"/>
      <c r="I1469" s="1180"/>
      <c r="J1469" s="1180"/>
      <c r="K1469" s="1180"/>
      <c r="L1469" s="1180"/>
      <c r="M1469" s="1180"/>
      <c r="N1469" s="1180"/>
      <c r="O1469" s="1180"/>
      <c r="P1469" s="1180"/>
      <c r="Q1469" s="1180"/>
      <c r="R1469" s="1180"/>
    </row>
    <row r="1470" spans="1:18">
      <c r="A1470" s="1180"/>
      <c r="B1470" s="1180"/>
      <c r="C1470" s="1180"/>
      <c r="D1470" s="1180"/>
      <c r="E1470" s="1180"/>
      <c r="F1470" s="1180"/>
      <c r="G1470" s="1180"/>
      <c r="H1470" s="1180"/>
      <c r="I1470" s="1180"/>
      <c r="J1470" s="1180"/>
      <c r="K1470" s="1180"/>
      <c r="L1470" s="1180"/>
      <c r="M1470" s="1180"/>
      <c r="N1470" s="1180"/>
      <c r="O1470" s="1180"/>
      <c r="P1470" s="1180"/>
      <c r="Q1470" s="1180"/>
      <c r="R1470" s="1180"/>
    </row>
    <row r="1471" spans="1:18">
      <c r="A1471" s="1180"/>
      <c r="B1471" s="1180"/>
      <c r="C1471" s="1180"/>
      <c r="D1471" s="1180"/>
      <c r="E1471" s="1180"/>
      <c r="F1471" s="1180"/>
      <c r="G1471" s="1180"/>
      <c r="H1471" s="1180"/>
      <c r="I1471" s="1180"/>
      <c r="J1471" s="1180"/>
      <c r="K1471" s="1180"/>
      <c r="L1471" s="1180"/>
      <c r="M1471" s="1180"/>
      <c r="N1471" s="1180"/>
      <c r="O1471" s="1180"/>
      <c r="P1471" s="1180"/>
      <c r="Q1471" s="1180"/>
      <c r="R1471" s="1180"/>
    </row>
    <row r="1472" spans="1:18">
      <c r="A1472" s="1180"/>
      <c r="B1472" s="1180"/>
      <c r="C1472" s="1180"/>
      <c r="D1472" s="1180"/>
      <c r="E1472" s="1180"/>
      <c r="F1472" s="1180"/>
      <c r="G1472" s="1180"/>
      <c r="H1472" s="1180"/>
      <c r="I1472" s="1180"/>
      <c r="J1472" s="1180"/>
      <c r="K1472" s="1180"/>
      <c r="L1472" s="1180"/>
      <c r="M1472" s="1180"/>
      <c r="N1472" s="1180"/>
      <c r="O1472" s="1180"/>
      <c r="P1472" s="1180"/>
      <c r="Q1472" s="1180"/>
      <c r="R1472" s="1180"/>
    </row>
    <row r="1473" spans="1:18">
      <c r="A1473" s="1180"/>
      <c r="B1473" s="1180"/>
      <c r="C1473" s="1180"/>
      <c r="D1473" s="1180"/>
      <c r="E1473" s="1180"/>
      <c r="F1473" s="1180"/>
      <c r="G1473" s="1180"/>
      <c r="H1473" s="1180"/>
      <c r="I1473" s="1180"/>
      <c r="J1473" s="1180"/>
      <c r="K1473" s="1180"/>
      <c r="L1473" s="1180"/>
      <c r="M1473" s="1180"/>
      <c r="N1473" s="1180"/>
      <c r="O1473" s="1180"/>
      <c r="P1473" s="1180"/>
      <c r="Q1473" s="1180"/>
      <c r="R1473" s="1180"/>
    </row>
    <row r="1474" spans="1:18">
      <c r="A1474" s="1180"/>
      <c r="B1474" s="1180"/>
      <c r="C1474" s="1180"/>
      <c r="D1474" s="1180"/>
      <c r="E1474" s="1180"/>
      <c r="F1474" s="1180"/>
      <c r="G1474" s="1180"/>
      <c r="H1474" s="1180"/>
      <c r="I1474" s="1180"/>
      <c r="J1474" s="1180"/>
      <c r="K1474" s="1180"/>
      <c r="L1474" s="1180"/>
      <c r="M1474" s="1180"/>
      <c r="N1474" s="1180"/>
      <c r="O1474" s="1180"/>
      <c r="P1474" s="1180"/>
      <c r="Q1474" s="1180"/>
      <c r="R1474" s="1180"/>
    </row>
    <row r="1475" spans="1:18">
      <c r="A1475" s="1180"/>
      <c r="B1475" s="1180"/>
      <c r="C1475" s="1180"/>
      <c r="D1475" s="1180"/>
      <c r="E1475" s="1180"/>
      <c r="F1475" s="1180"/>
      <c r="G1475" s="1180"/>
      <c r="H1475" s="1180"/>
      <c r="I1475" s="1180"/>
      <c r="J1475" s="1180"/>
      <c r="K1475" s="1180"/>
      <c r="L1475" s="1180"/>
      <c r="M1475" s="1180"/>
      <c r="N1475" s="1180"/>
      <c r="O1475" s="1180"/>
      <c r="P1475" s="1180"/>
      <c r="Q1475" s="1180"/>
      <c r="R1475" s="1180"/>
    </row>
    <row r="1476" spans="1:18">
      <c r="A1476" s="1180"/>
      <c r="B1476" s="1180"/>
      <c r="C1476" s="1180"/>
      <c r="D1476" s="1180"/>
      <c r="E1476" s="1180"/>
      <c r="F1476" s="1180"/>
      <c r="G1476" s="1180"/>
      <c r="H1476" s="1180"/>
      <c r="I1476" s="1180"/>
      <c r="J1476" s="1180"/>
      <c r="K1476" s="1180"/>
      <c r="L1476" s="1180"/>
      <c r="M1476" s="1180"/>
      <c r="N1476" s="1180"/>
      <c r="O1476" s="1180"/>
      <c r="P1476" s="1180"/>
      <c r="Q1476" s="1180"/>
      <c r="R1476" s="1180"/>
    </row>
    <row r="1477" spans="1:18">
      <c r="A1477" s="1180"/>
      <c r="B1477" s="1180"/>
      <c r="C1477" s="1180"/>
      <c r="D1477" s="1180"/>
      <c r="E1477" s="1180"/>
      <c r="F1477" s="1180"/>
      <c r="G1477" s="1180"/>
      <c r="H1477" s="1180"/>
      <c r="I1477" s="1180"/>
      <c r="J1477" s="1180"/>
      <c r="K1477" s="1180"/>
      <c r="L1477" s="1180"/>
      <c r="M1477" s="1180"/>
      <c r="N1477" s="1180"/>
      <c r="O1477" s="1180"/>
      <c r="P1477" s="1180"/>
      <c r="Q1477" s="1180"/>
      <c r="R1477" s="1180"/>
    </row>
    <row r="1478" spans="1:18">
      <c r="A1478" s="1180"/>
      <c r="B1478" s="1180"/>
      <c r="C1478" s="1180"/>
      <c r="D1478" s="1180"/>
      <c r="E1478" s="1180"/>
      <c r="F1478" s="1180"/>
      <c r="G1478" s="1180"/>
      <c r="H1478" s="1180"/>
      <c r="I1478" s="1180"/>
      <c r="J1478" s="1180"/>
      <c r="K1478" s="1180"/>
      <c r="L1478" s="1180"/>
      <c r="M1478" s="1180"/>
      <c r="N1478" s="1180"/>
      <c r="O1478" s="1180"/>
      <c r="P1478" s="1180"/>
      <c r="Q1478" s="1180"/>
      <c r="R1478" s="1180"/>
    </row>
    <row r="1479" spans="1:18">
      <c r="A1479" s="1180"/>
      <c r="B1479" s="1180"/>
      <c r="C1479" s="1180"/>
      <c r="D1479" s="1180"/>
      <c r="E1479" s="1180"/>
      <c r="F1479" s="1180"/>
      <c r="G1479" s="1180"/>
      <c r="H1479" s="1180"/>
      <c r="I1479" s="1180"/>
      <c r="J1479" s="1180"/>
      <c r="K1479" s="1180"/>
      <c r="L1479" s="1180"/>
      <c r="M1479" s="1180"/>
      <c r="N1479" s="1180"/>
      <c r="O1479" s="1180"/>
      <c r="P1479" s="1180"/>
      <c r="Q1479" s="1180"/>
      <c r="R1479" s="1180"/>
    </row>
    <row r="1480" spans="1:18">
      <c r="A1480" s="1180"/>
      <c r="B1480" s="1180"/>
      <c r="C1480" s="1180"/>
      <c r="D1480" s="1180"/>
      <c r="E1480" s="1180"/>
      <c r="F1480" s="1180"/>
      <c r="G1480" s="1180"/>
      <c r="H1480" s="1180"/>
      <c r="I1480" s="1180"/>
      <c r="J1480" s="1180"/>
      <c r="K1480" s="1180"/>
      <c r="L1480" s="1180"/>
      <c r="M1480" s="1180"/>
      <c r="N1480" s="1180"/>
      <c r="O1480" s="1180"/>
      <c r="P1480" s="1180"/>
      <c r="Q1480" s="1180"/>
      <c r="R1480" s="1180"/>
    </row>
    <row r="1481" spans="1:18">
      <c r="A1481" s="1180"/>
      <c r="B1481" s="1180"/>
      <c r="C1481" s="1180"/>
      <c r="D1481" s="1180"/>
      <c r="E1481" s="1180"/>
      <c r="F1481" s="1180"/>
      <c r="G1481" s="1180"/>
      <c r="H1481" s="1180"/>
      <c r="I1481" s="1180"/>
      <c r="J1481" s="1180"/>
      <c r="K1481" s="1180"/>
      <c r="L1481" s="1180"/>
      <c r="M1481" s="1180"/>
      <c r="N1481" s="1180"/>
      <c r="O1481" s="1180"/>
      <c r="P1481" s="1180"/>
      <c r="Q1481" s="1180"/>
      <c r="R1481" s="1180"/>
    </row>
    <row r="1482" spans="1:18">
      <c r="A1482" s="1180"/>
      <c r="B1482" s="1180"/>
      <c r="C1482" s="1180"/>
      <c r="D1482" s="1180"/>
      <c r="E1482" s="1180"/>
      <c r="F1482" s="1180"/>
      <c r="G1482" s="1180"/>
      <c r="H1482" s="1180"/>
      <c r="I1482" s="1180"/>
      <c r="J1482" s="1180"/>
      <c r="K1482" s="1180"/>
      <c r="L1482" s="1180"/>
      <c r="M1482" s="1180"/>
      <c r="N1482" s="1180"/>
      <c r="O1482" s="1180"/>
      <c r="P1482" s="1180"/>
      <c r="Q1482" s="1180"/>
      <c r="R1482" s="1180"/>
    </row>
    <row r="1483" spans="1:18">
      <c r="A1483" s="1180"/>
      <c r="B1483" s="1180"/>
      <c r="C1483" s="1180"/>
      <c r="D1483" s="1180"/>
      <c r="E1483" s="1180"/>
      <c r="F1483" s="1180"/>
      <c r="G1483" s="1180"/>
      <c r="H1483" s="1180"/>
      <c r="I1483" s="1180"/>
      <c r="J1483" s="1180"/>
      <c r="K1483" s="1180"/>
      <c r="L1483" s="1180"/>
      <c r="M1483" s="1180"/>
      <c r="N1483" s="1180"/>
      <c r="O1483" s="1180"/>
      <c r="P1483" s="1180"/>
      <c r="Q1483" s="1180"/>
      <c r="R1483" s="1180"/>
    </row>
    <row r="1484" spans="1:18">
      <c r="A1484" s="1180"/>
      <c r="B1484" s="1180"/>
      <c r="C1484" s="1180"/>
      <c r="D1484" s="1180"/>
      <c r="E1484" s="1180"/>
      <c r="F1484" s="1180"/>
      <c r="G1484" s="1180"/>
      <c r="H1484" s="1180"/>
      <c r="I1484" s="1180"/>
      <c r="J1484" s="1180"/>
      <c r="K1484" s="1180"/>
      <c r="L1484" s="1180"/>
      <c r="M1484" s="1180"/>
      <c r="N1484" s="1180"/>
      <c r="O1484" s="1180"/>
      <c r="P1484" s="1180"/>
      <c r="Q1484" s="1180"/>
      <c r="R1484" s="1180"/>
    </row>
    <row r="1485" spans="1:18">
      <c r="A1485" s="1180"/>
      <c r="B1485" s="1180"/>
      <c r="C1485" s="1180"/>
      <c r="D1485" s="1180"/>
      <c r="E1485" s="1180"/>
      <c r="F1485" s="1180"/>
      <c r="G1485" s="1180"/>
      <c r="H1485" s="1180"/>
      <c r="I1485" s="1180"/>
      <c r="J1485" s="1180"/>
      <c r="K1485" s="1180"/>
      <c r="L1485" s="1180"/>
      <c r="M1485" s="1180"/>
      <c r="N1485" s="1180"/>
      <c r="O1485" s="1180"/>
      <c r="P1485" s="1180"/>
      <c r="Q1485" s="1180"/>
      <c r="R1485" s="1180"/>
    </row>
    <row r="1486" spans="1:18">
      <c r="A1486" s="1180"/>
      <c r="B1486" s="1180"/>
      <c r="C1486" s="1180"/>
      <c r="D1486" s="1180"/>
      <c r="E1486" s="1180"/>
      <c r="F1486" s="1180"/>
      <c r="G1486" s="1180"/>
      <c r="H1486" s="1180"/>
      <c r="I1486" s="1180"/>
      <c r="J1486" s="1180"/>
      <c r="K1486" s="1180"/>
      <c r="L1486" s="1180"/>
      <c r="M1486" s="1180"/>
      <c r="N1486" s="1180"/>
      <c r="O1486" s="1180"/>
      <c r="P1486" s="1180"/>
      <c r="Q1486" s="1180"/>
      <c r="R1486" s="1180"/>
    </row>
    <row r="1487" spans="1:18">
      <c r="A1487" s="1180"/>
      <c r="B1487" s="1180"/>
      <c r="C1487" s="1180"/>
      <c r="D1487" s="1180"/>
      <c r="E1487" s="1180"/>
      <c r="F1487" s="1180"/>
      <c r="G1487" s="1180"/>
      <c r="H1487" s="1180"/>
      <c r="I1487" s="1180"/>
      <c r="J1487" s="1180"/>
      <c r="K1487" s="1180"/>
      <c r="L1487" s="1180"/>
      <c r="M1487" s="1180"/>
      <c r="N1487" s="1180"/>
      <c r="O1487" s="1180"/>
      <c r="P1487" s="1180"/>
      <c r="Q1487" s="1180"/>
      <c r="R1487" s="1180"/>
    </row>
    <row r="1488" spans="1:18">
      <c r="A1488" s="1180"/>
      <c r="B1488" s="1180"/>
      <c r="C1488" s="1180"/>
      <c r="D1488" s="1180"/>
      <c r="E1488" s="1180"/>
      <c r="F1488" s="1180"/>
      <c r="G1488" s="1180"/>
      <c r="H1488" s="1180"/>
      <c r="I1488" s="1180"/>
      <c r="J1488" s="1180"/>
      <c r="K1488" s="1180"/>
      <c r="L1488" s="1180"/>
      <c r="M1488" s="1180"/>
      <c r="N1488" s="1180"/>
      <c r="O1488" s="1180"/>
      <c r="P1488" s="1180"/>
      <c r="Q1488" s="1180"/>
      <c r="R1488" s="1180"/>
    </row>
    <row r="1489" spans="1:18">
      <c r="A1489" s="1180"/>
      <c r="B1489" s="1180"/>
      <c r="C1489" s="1180"/>
      <c r="D1489" s="1180"/>
      <c r="E1489" s="1180"/>
      <c r="F1489" s="1180"/>
      <c r="G1489" s="1180"/>
      <c r="H1489" s="1180"/>
      <c r="I1489" s="1180"/>
      <c r="J1489" s="1180"/>
      <c r="K1489" s="1180"/>
      <c r="L1489" s="1180"/>
      <c r="M1489" s="1180"/>
      <c r="N1489" s="1180"/>
      <c r="O1489" s="1180"/>
      <c r="P1489" s="1180"/>
      <c r="Q1489" s="1180"/>
      <c r="R1489" s="1180"/>
    </row>
    <row r="1490" spans="1:18">
      <c r="A1490" s="1180"/>
      <c r="B1490" s="1180"/>
      <c r="C1490" s="1180"/>
      <c r="D1490" s="1180"/>
      <c r="E1490" s="1180"/>
      <c r="F1490" s="1180"/>
      <c r="G1490" s="1180"/>
      <c r="H1490" s="1180"/>
      <c r="I1490" s="1180"/>
      <c r="J1490" s="1180"/>
      <c r="K1490" s="1180"/>
      <c r="L1490" s="1180"/>
      <c r="M1490" s="1180"/>
      <c r="N1490" s="1180"/>
      <c r="O1490" s="1180"/>
      <c r="P1490" s="1180"/>
      <c r="Q1490" s="1180"/>
      <c r="R1490" s="1180"/>
    </row>
    <row r="1491" spans="1:18">
      <c r="A1491" s="1180"/>
      <c r="B1491" s="1180"/>
      <c r="C1491" s="1180"/>
      <c r="D1491" s="1180"/>
      <c r="E1491" s="1180"/>
      <c r="F1491" s="1180"/>
      <c r="G1491" s="1180"/>
      <c r="H1491" s="1180"/>
      <c r="I1491" s="1180"/>
      <c r="J1491" s="1180"/>
      <c r="K1491" s="1180"/>
      <c r="L1491" s="1180"/>
      <c r="M1491" s="1180"/>
      <c r="N1491" s="1180"/>
      <c r="O1491" s="1180"/>
      <c r="P1491" s="1180"/>
      <c r="Q1491" s="1180"/>
      <c r="R1491" s="1180"/>
    </row>
    <row r="1492" spans="1:18">
      <c r="A1492" s="1180"/>
      <c r="B1492" s="1180"/>
      <c r="C1492" s="1180"/>
      <c r="D1492" s="1180"/>
      <c r="E1492" s="1180"/>
      <c r="F1492" s="1180"/>
      <c r="G1492" s="1180"/>
      <c r="H1492" s="1180"/>
      <c r="I1492" s="1180"/>
      <c r="J1492" s="1180"/>
      <c r="K1492" s="1180"/>
      <c r="L1492" s="1180"/>
      <c r="M1492" s="1180"/>
      <c r="N1492" s="1180"/>
      <c r="O1492" s="1180"/>
      <c r="P1492" s="1180"/>
      <c r="Q1492" s="1180"/>
      <c r="R1492" s="1180"/>
    </row>
    <row r="1493" spans="1:18">
      <c r="A1493" s="1180"/>
      <c r="B1493" s="1180"/>
      <c r="C1493" s="1180"/>
      <c r="D1493" s="1180"/>
      <c r="E1493" s="1180"/>
      <c r="F1493" s="1180"/>
      <c r="G1493" s="1180"/>
      <c r="H1493" s="1180"/>
      <c r="I1493" s="1180"/>
      <c r="J1493" s="1180"/>
      <c r="K1493" s="1180"/>
      <c r="L1493" s="1180"/>
      <c r="M1493" s="1180"/>
      <c r="N1493" s="1180"/>
      <c r="O1493" s="1180"/>
      <c r="P1493" s="1180"/>
      <c r="Q1493" s="1180"/>
      <c r="R1493" s="1180"/>
    </row>
    <row r="1494" spans="1:18">
      <c r="A1494" s="1180"/>
      <c r="B1494" s="1180"/>
      <c r="C1494" s="1180"/>
      <c r="D1494" s="1180"/>
      <c r="E1494" s="1180"/>
      <c r="F1494" s="1180"/>
      <c r="G1494" s="1180"/>
      <c r="H1494" s="1180"/>
      <c r="I1494" s="1180"/>
      <c r="J1494" s="1180"/>
      <c r="K1494" s="1180"/>
      <c r="L1494" s="1180"/>
      <c r="M1494" s="1180"/>
      <c r="N1494" s="1180"/>
      <c r="O1494" s="1180"/>
      <c r="P1494" s="1180"/>
      <c r="Q1494" s="1180"/>
      <c r="R1494" s="1180"/>
    </row>
    <row r="1495" spans="1:18">
      <c r="A1495" s="1180"/>
      <c r="B1495" s="1180"/>
      <c r="C1495" s="1180"/>
      <c r="D1495" s="1180"/>
      <c r="E1495" s="1180"/>
      <c r="F1495" s="1180"/>
      <c r="G1495" s="1180"/>
      <c r="H1495" s="1180"/>
      <c r="I1495" s="1180"/>
      <c r="J1495" s="1180"/>
      <c r="K1495" s="1180"/>
      <c r="L1495" s="1180"/>
      <c r="M1495" s="1180"/>
      <c r="N1495" s="1180"/>
      <c r="O1495" s="1180"/>
      <c r="P1495" s="1180"/>
      <c r="Q1495" s="1180"/>
      <c r="R1495" s="1180"/>
    </row>
    <row r="1496" spans="1:18">
      <c r="A1496" s="1180"/>
      <c r="B1496" s="1180"/>
      <c r="C1496" s="1180"/>
      <c r="D1496" s="1180"/>
      <c r="E1496" s="1180"/>
      <c r="F1496" s="1180"/>
      <c r="G1496" s="1180"/>
      <c r="H1496" s="1180"/>
      <c r="I1496" s="1180"/>
      <c r="J1496" s="1180"/>
      <c r="K1496" s="1180"/>
      <c r="L1496" s="1180"/>
      <c r="M1496" s="1180"/>
      <c r="N1496" s="1180"/>
      <c r="O1496" s="1180"/>
      <c r="P1496" s="1180"/>
      <c r="Q1496" s="1180"/>
      <c r="R1496" s="1180"/>
    </row>
    <row r="1497" spans="1:18">
      <c r="A1497" s="1180"/>
      <c r="B1497" s="1180"/>
      <c r="C1497" s="1180"/>
      <c r="D1497" s="1180"/>
      <c r="E1497" s="1180"/>
      <c r="F1497" s="1180"/>
      <c r="G1497" s="1180"/>
      <c r="H1497" s="1180"/>
      <c r="I1497" s="1180"/>
      <c r="J1497" s="1180"/>
      <c r="K1497" s="1180"/>
      <c r="L1497" s="1180"/>
      <c r="M1497" s="1180"/>
      <c r="N1497" s="1180"/>
      <c r="O1497" s="1180"/>
      <c r="P1497" s="1180"/>
      <c r="Q1497" s="1180"/>
      <c r="R1497" s="1180"/>
    </row>
    <row r="1498" spans="1:18">
      <c r="A1498" s="1180"/>
      <c r="B1498" s="1180"/>
      <c r="C1498" s="1180"/>
      <c r="D1498" s="1180"/>
      <c r="E1498" s="1180"/>
      <c r="F1498" s="1180"/>
      <c r="G1498" s="1180"/>
      <c r="H1498" s="1180"/>
      <c r="I1498" s="1180"/>
      <c r="J1498" s="1180"/>
      <c r="K1498" s="1180"/>
      <c r="L1498" s="1180"/>
      <c r="M1498" s="1180"/>
      <c r="N1498" s="1180"/>
      <c r="O1498" s="1180"/>
      <c r="P1498" s="1180"/>
      <c r="Q1498" s="1180"/>
      <c r="R1498" s="1180"/>
    </row>
    <row r="1499" spans="1:18">
      <c r="A1499" s="1180"/>
      <c r="B1499" s="1180"/>
      <c r="C1499" s="1180"/>
      <c r="D1499" s="1180"/>
      <c r="E1499" s="1180"/>
      <c r="F1499" s="1180"/>
      <c r="G1499" s="1180"/>
      <c r="H1499" s="1180"/>
      <c r="I1499" s="1180"/>
      <c r="J1499" s="1180"/>
      <c r="K1499" s="1180"/>
      <c r="L1499" s="1180"/>
      <c r="M1499" s="1180"/>
      <c r="N1499" s="1180"/>
      <c r="O1499" s="1180"/>
      <c r="P1499" s="1180"/>
      <c r="Q1499" s="1180"/>
      <c r="R1499" s="1180"/>
    </row>
    <row r="1500" spans="1:18">
      <c r="A1500" s="1180"/>
      <c r="B1500" s="1180"/>
      <c r="C1500" s="1180"/>
      <c r="D1500" s="1180"/>
      <c r="E1500" s="1180"/>
      <c r="F1500" s="1180"/>
      <c r="G1500" s="1180"/>
      <c r="H1500" s="1180"/>
      <c r="I1500" s="1180"/>
      <c r="J1500" s="1180"/>
      <c r="K1500" s="1180"/>
      <c r="L1500" s="1180"/>
      <c r="M1500" s="1180"/>
      <c r="N1500" s="1180"/>
      <c r="O1500" s="1180"/>
      <c r="P1500" s="1180"/>
      <c r="Q1500" s="1180"/>
      <c r="R1500" s="1180"/>
    </row>
    <row r="1501" spans="1:18">
      <c r="A1501" s="1180"/>
      <c r="B1501" s="1180"/>
      <c r="C1501" s="1180"/>
      <c r="D1501" s="1180"/>
      <c r="E1501" s="1180"/>
      <c r="F1501" s="1180"/>
      <c r="G1501" s="1180"/>
      <c r="H1501" s="1180"/>
      <c r="I1501" s="1180"/>
      <c r="J1501" s="1180"/>
      <c r="K1501" s="1180"/>
      <c r="L1501" s="1180"/>
      <c r="M1501" s="1180"/>
      <c r="N1501" s="1180"/>
      <c r="O1501" s="1180"/>
      <c r="P1501" s="1180"/>
      <c r="Q1501" s="1180"/>
      <c r="R1501" s="1180"/>
    </row>
    <row r="1502" spans="1:18">
      <c r="A1502" s="1180"/>
      <c r="B1502" s="1180"/>
      <c r="C1502" s="1180"/>
      <c r="D1502" s="1180"/>
      <c r="E1502" s="1180"/>
      <c r="F1502" s="1180"/>
      <c r="G1502" s="1180"/>
      <c r="H1502" s="1180"/>
      <c r="I1502" s="1180"/>
      <c r="J1502" s="1180"/>
      <c r="K1502" s="1180"/>
      <c r="L1502" s="1180"/>
      <c r="M1502" s="1180"/>
      <c r="N1502" s="1180"/>
      <c r="O1502" s="1180"/>
      <c r="P1502" s="1180"/>
      <c r="Q1502" s="1180"/>
      <c r="R1502" s="1180"/>
    </row>
    <row r="1503" spans="1:18">
      <c r="A1503" s="1180"/>
      <c r="B1503" s="1180"/>
      <c r="C1503" s="1180"/>
      <c r="D1503" s="1180"/>
      <c r="E1503" s="1180"/>
      <c r="F1503" s="1180"/>
      <c r="G1503" s="1180"/>
      <c r="H1503" s="1180"/>
      <c r="I1503" s="1180"/>
      <c r="J1503" s="1180"/>
      <c r="K1503" s="1180"/>
      <c r="L1503" s="1180"/>
      <c r="M1503" s="1180"/>
      <c r="N1503" s="1180"/>
      <c r="O1503" s="1180"/>
      <c r="P1503" s="1180"/>
      <c r="Q1503" s="1180"/>
      <c r="R1503" s="1180"/>
    </row>
    <row r="1504" spans="1:18">
      <c r="A1504" s="1180"/>
      <c r="B1504" s="1180"/>
      <c r="C1504" s="1180"/>
      <c r="D1504" s="1180"/>
      <c r="E1504" s="1180"/>
      <c r="F1504" s="1180"/>
      <c r="G1504" s="1180"/>
      <c r="H1504" s="1180"/>
      <c r="I1504" s="1180"/>
      <c r="J1504" s="1180"/>
      <c r="K1504" s="1180"/>
      <c r="L1504" s="1180"/>
      <c r="M1504" s="1180"/>
      <c r="N1504" s="1180"/>
      <c r="O1504" s="1180"/>
      <c r="P1504" s="1180"/>
      <c r="Q1504" s="1180"/>
      <c r="R1504" s="1180"/>
    </row>
    <row r="1505" spans="1:18">
      <c r="A1505" s="1180"/>
      <c r="B1505" s="1180"/>
      <c r="C1505" s="1180"/>
      <c r="D1505" s="1180"/>
      <c r="E1505" s="1180"/>
      <c r="F1505" s="1180"/>
      <c r="G1505" s="1180"/>
      <c r="H1505" s="1180"/>
      <c r="I1505" s="1180"/>
      <c r="J1505" s="1180"/>
      <c r="K1505" s="1180"/>
      <c r="L1505" s="1180"/>
      <c r="M1505" s="1180"/>
      <c r="N1505" s="1180"/>
      <c r="O1505" s="1180"/>
      <c r="P1505" s="1180"/>
      <c r="Q1505" s="1180"/>
      <c r="R1505" s="1180"/>
    </row>
    <row r="1506" spans="1:18">
      <c r="A1506" s="1180"/>
      <c r="B1506" s="1180"/>
      <c r="C1506" s="1180"/>
      <c r="D1506" s="1180"/>
      <c r="E1506" s="1180"/>
      <c r="F1506" s="1180"/>
      <c r="G1506" s="1180"/>
      <c r="H1506" s="1180"/>
      <c r="I1506" s="1180"/>
      <c r="J1506" s="1180"/>
      <c r="K1506" s="1180"/>
      <c r="L1506" s="1180"/>
      <c r="M1506" s="1180"/>
      <c r="N1506" s="1180"/>
      <c r="O1506" s="1180"/>
      <c r="P1506" s="1180"/>
      <c r="Q1506" s="1180"/>
      <c r="R1506" s="1180"/>
    </row>
    <row r="1507" spans="1:18">
      <c r="A1507" s="1180"/>
      <c r="B1507" s="1180"/>
      <c r="C1507" s="1180"/>
      <c r="D1507" s="1180"/>
      <c r="E1507" s="1180"/>
      <c r="F1507" s="1180"/>
      <c r="G1507" s="1180"/>
      <c r="H1507" s="1180"/>
      <c r="I1507" s="1180"/>
      <c r="J1507" s="1180"/>
      <c r="K1507" s="1180"/>
      <c r="L1507" s="1180"/>
      <c r="M1507" s="1180"/>
      <c r="N1507" s="1180"/>
      <c r="O1507" s="1180"/>
      <c r="P1507" s="1180"/>
      <c r="Q1507" s="1180"/>
      <c r="R1507" s="1180"/>
    </row>
    <row r="1508" spans="1:18">
      <c r="A1508" s="1180"/>
      <c r="B1508" s="1180"/>
      <c r="C1508" s="1180"/>
      <c r="D1508" s="1180"/>
      <c r="E1508" s="1180"/>
      <c r="F1508" s="1180"/>
      <c r="G1508" s="1180"/>
      <c r="H1508" s="1180"/>
      <c r="I1508" s="1180"/>
      <c r="J1508" s="1180"/>
      <c r="K1508" s="1180"/>
      <c r="L1508" s="1180"/>
      <c r="M1508" s="1180"/>
      <c r="N1508" s="1180"/>
      <c r="O1508" s="1180"/>
      <c r="P1508" s="1180"/>
      <c r="Q1508" s="1180"/>
      <c r="R1508" s="1180"/>
    </row>
    <row r="1509" spans="1:18">
      <c r="A1509" s="1180"/>
      <c r="B1509" s="1180"/>
      <c r="C1509" s="1180"/>
      <c r="D1509" s="1180"/>
      <c r="E1509" s="1180"/>
      <c r="F1509" s="1180"/>
      <c r="G1509" s="1180"/>
      <c r="H1509" s="1180"/>
      <c r="I1509" s="1180"/>
      <c r="J1509" s="1180"/>
      <c r="K1509" s="1180"/>
      <c r="L1509" s="1180"/>
      <c r="M1509" s="1180"/>
      <c r="N1509" s="1180"/>
      <c r="O1509" s="1180"/>
      <c r="P1509" s="1180"/>
      <c r="Q1509" s="1180"/>
      <c r="R1509" s="1180"/>
    </row>
    <row r="1510" spans="1:18">
      <c r="A1510" s="1180"/>
      <c r="B1510" s="1180"/>
      <c r="C1510" s="1180"/>
      <c r="D1510" s="1180"/>
      <c r="E1510" s="1180"/>
      <c r="F1510" s="1180"/>
      <c r="G1510" s="1180"/>
      <c r="H1510" s="1180"/>
      <c r="I1510" s="1180"/>
      <c r="J1510" s="1180"/>
      <c r="K1510" s="1180"/>
      <c r="L1510" s="1180"/>
      <c r="M1510" s="1180"/>
      <c r="N1510" s="1180"/>
      <c r="O1510" s="1180"/>
      <c r="P1510" s="1180"/>
      <c r="Q1510" s="1180"/>
      <c r="R1510" s="1180"/>
    </row>
    <row r="1511" spans="1:18">
      <c r="A1511" s="1180"/>
      <c r="B1511" s="1180"/>
      <c r="C1511" s="1180"/>
      <c r="D1511" s="1180"/>
      <c r="E1511" s="1180"/>
      <c r="F1511" s="1180"/>
      <c r="G1511" s="1180"/>
      <c r="H1511" s="1180"/>
      <c r="I1511" s="1180"/>
      <c r="J1511" s="1180"/>
      <c r="K1511" s="1180"/>
      <c r="L1511" s="1180"/>
      <c r="M1511" s="1180"/>
      <c r="N1511" s="1180"/>
      <c r="O1511" s="1180"/>
      <c r="P1511" s="1180"/>
      <c r="Q1511" s="1180"/>
      <c r="R1511" s="1180"/>
    </row>
    <row r="1512" spans="1:18">
      <c r="A1512" s="1180"/>
      <c r="B1512" s="1180"/>
      <c r="C1512" s="1180"/>
      <c r="D1512" s="1180"/>
      <c r="E1512" s="1180"/>
      <c r="F1512" s="1180"/>
      <c r="G1512" s="1180"/>
      <c r="H1512" s="1180"/>
      <c r="I1512" s="1180"/>
      <c r="J1512" s="1180"/>
      <c r="K1512" s="1180"/>
      <c r="L1512" s="1180"/>
      <c r="M1512" s="1180"/>
      <c r="N1512" s="1180"/>
      <c r="O1512" s="1180"/>
      <c r="P1512" s="1180"/>
      <c r="Q1512" s="1180"/>
      <c r="R1512" s="1180"/>
    </row>
    <row r="1513" spans="1:18">
      <c r="A1513" s="1180"/>
      <c r="B1513" s="1180"/>
      <c r="C1513" s="1180"/>
      <c r="D1513" s="1180"/>
      <c r="E1513" s="1180"/>
      <c r="F1513" s="1180"/>
      <c r="G1513" s="1180"/>
      <c r="H1513" s="1180"/>
      <c r="I1513" s="1180"/>
      <c r="J1513" s="1180"/>
      <c r="K1513" s="1180"/>
      <c r="L1513" s="1180"/>
      <c r="M1513" s="1180"/>
      <c r="N1513" s="1180"/>
      <c r="O1513" s="1180"/>
      <c r="P1513" s="1180"/>
      <c r="Q1513" s="1180"/>
      <c r="R1513" s="1180"/>
    </row>
    <row r="1514" spans="1:18">
      <c r="A1514" s="1180"/>
      <c r="B1514" s="1180"/>
      <c r="C1514" s="1180"/>
      <c r="D1514" s="1180"/>
      <c r="E1514" s="1180"/>
      <c r="F1514" s="1180"/>
      <c r="G1514" s="1180"/>
      <c r="H1514" s="1180"/>
      <c r="I1514" s="1180"/>
      <c r="J1514" s="1180"/>
      <c r="K1514" s="1180"/>
      <c r="L1514" s="1180"/>
      <c r="M1514" s="1180"/>
      <c r="N1514" s="1180"/>
      <c r="O1514" s="1180"/>
      <c r="P1514" s="1180"/>
      <c r="Q1514" s="1180"/>
      <c r="R1514" s="1180"/>
    </row>
    <row r="1515" spans="1:18">
      <c r="A1515" s="1180"/>
      <c r="B1515" s="1180"/>
      <c r="C1515" s="1180"/>
      <c r="D1515" s="1180"/>
      <c r="E1515" s="1180"/>
      <c r="F1515" s="1180"/>
      <c r="G1515" s="1180"/>
      <c r="H1515" s="1180"/>
      <c r="I1515" s="1180"/>
      <c r="J1515" s="1180"/>
      <c r="K1515" s="1180"/>
      <c r="L1515" s="1180"/>
      <c r="M1515" s="1180"/>
      <c r="N1515" s="1180"/>
      <c r="O1515" s="1180"/>
      <c r="P1515" s="1180"/>
      <c r="Q1515" s="1180"/>
      <c r="R1515" s="1180"/>
    </row>
    <row r="1516" spans="1:18">
      <c r="A1516" s="1180"/>
      <c r="B1516" s="1180"/>
      <c r="C1516" s="1180"/>
      <c r="D1516" s="1180"/>
      <c r="E1516" s="1180"/>
      <c r="F1516" s="1180"/>
      <c r="G1516" s="1180"/>
      <c r="H1516" s="1180"/>
      <c r="I1516" s="1180"/>
      <c r="J1516" s="1180"/>
      <c r="K1516" s="1180"/>
      <c r="L1516" s="1180"/>
      <c r="M1516" s="1180"/>
      <c r="N1516" s="1180"/>
      <c r="O1516" s="1180"/>
      <c r="P1516" s="1180"/>
      <c r="Q1516" s="1180"/>
      <c r="R1516" s="1180"/>
    </row>
    <row r="1517" spans="1:18">
      <c r="A1517" s="1180"/>
      <c r="B1517" s="1180"/>
      <c r="C1517" s="1180"/>
      <c r="D1517" s="1180"/>
      <c r="E1517" s="1180"/>
      <c r="F1517" s="1180"/>
      <c r="G1517" s="1180"/>
      <c r="H1517" s="1180"/>
      <c r="I1517" s="1180"/>
      <c r="J1517" s="1180"/>
      <c r="K1517" s="1180"/>
      <c r="L1517" s="1180"/>
      <c r="M1517" s="1180"/>
      <c r="N1517" s="1180"/>
      <c r="O1517" s="1180"/>
      <c r="P1517" s="1180"/>
      <c r="Q1517" s="1180"/>
      <c r="R1517" s="1180"/>
    </row>
    <row r="1518" spans="1:18">
      <c r="A1518" s="1180"/>
      <c r="B1518" s="1180"/>
      <c r="C1518" s="1180"/>
      <c r="D1518" s="1180"/>
      <c r="E1518" s="1180"/>
      <c r="F1518" s="1180"/>
      <c r="G1518" s="1180"/>
      <c r="H1518" s="1180"/>
      <c r="I1518" s="1180"/>
      <c r="J1518" s="1180"/>
      <c r="K1518" s="1180"/>
      <c r="L1518" s="1180"/>
      <c r="M1518" s="1180"/>
      <c r="N1518" s="1180"/>
      <c r="O1518" s="1180"/>
      <c r="P1518" s="1180"/>
      <c r="Q1518" s="1180"/>
      <c r="R1518" s="1180"/>
    </row>
    <row r="1519" spans="1:18">
      <c r="A1519" s="1180"/>
      <c r="B1519" s="1180"/>
      <c r="C1519" s="1180"/>
      <c r="D1519" s="1180"/>
      <c r="E1519" s="1180"/>
      <c r="F1519" s="1180"/>
      <c r="G1519" s="1180"/>
      <c r="H1519" s="1180"/>
      <c r="I1519" s="1180"/>
      <c r="J1519" s="1180"/>
      <c r="K1519" s="1180"/>
      <c r="L1519" s="1180"/>
      <c r="M1519" s="1180"/>
      <c r="N1519" s="1180"/>
      <c r="O1519" s="1180"/>
      <c r="P1519" s="1180"/>
      <c r="Q1519" s="1180"/>
      <c r="R1519" s="1180"/>
    </row>
    <row r="1520" spans="1:18">
      <c r="A1520" s="1180"/>
      <c r="B1520" s="1180"/>
      <c r="C1520" s="1180"/>
      <c r="D1520" s="1180"/>
      <c r="E1520" s="1180"/>
      <c r="F1520" s="1180"/>
      <c r="G1520" s="1180"/>
      <c r="H1520" s="1180"/>
      <c r="I1520" s="1180"/>
      <c r="J1520" s="1180"/>
      <c r="K1520" s="1180"/>
      <c r="L1520" s="1180"/>
      <c r="M1520" s="1180"/>
      <c r="N1520" s="1180"/>
      <c r="O1520" s="1180"/>
      <c r="P1520" s="1180"/>
      <c r="Q1520" s="1180"/>
      <c r="R1520" s="1180"/>
    </row>
    <row r="1521" spans="1:18">
      <c r="A1521" s="1180"/>
      <c r="B1521" s="1180"/>
      <c r="C1521" s="1180"/>
      <c r="D1521" s="1180"/>
      <c r="E1521" s="1180"/>
      <c r="F1521" s="1180"/>
      <c r="G1521" s="1180"/>
      <c r="H1521" s="1180"/>
      <c r="I1521" s="1180"/>
      <c r="J1521" s="1180"/>
      <c r="K1521" s="1180"/>
      <c r="L1521" s="1180"/>
      <c r="M1521" s="1180"/>
      <c r="N1521" s="1180"/>
      <c r="O1521" s="1180"/>
      <c r="P1521" s="1180"/>
      <c r="Q1521" s="1180"/>
      <c r="R1521" s="1180"/>
    </row>
    <row r="1522" spans="1:18">
      <c r="A1522" s="1180"/>
      <c r="B1522" s="1180"/>
      <c r="C1522" s="1180"/>
      <c r="D1522" s="1180"/>
      <c r="E1522" s="1180"/>
      <c r="F1522" s="1180"/>
      <c r="G1522" s="1180"/>
      <c r="H1522" s="1180"/>
      <c r="I1522" s="1180"/>
      <c r="J1522" s="1180"/>
      <c r="K1522" s="1180"/>
      <c r="L1522" s="1180"/>
      <c r="M1522" s="1180"/>
      <c r="N1522" s="1180"/>
      <c r="O1522" s="1180"/>
      <c r="P1522" s="1180"/>
      <c r="Q1522" s="1180"/>
      <c r="R1522" s="1180"/>
    </row>
    <row r="1523" spans="1:18">
      <c r="A1523" s="1180"/>
      <c r="B1523" s="1180"/>
      <c r="C1523" s="1180"/>
      <c r="D1523" s="1180"/>
      <c r="E1523" s="1180"/>
      <c r="F1523" s="1180"/>
      <c r="G1523" s="1180"/>
      <c r="H1523" s="1180"/>
      <c r="I1523" s="1180"/>
      <c r="J1523" s="1180"/>
      <c r="K1523" s="1180"/>
      <c r="L1523" s="1180"/>
      <c r="M1523" s="1180"/>
      <c r="N1523" s="1180"/>
      <c r="O1523" s="1180"/>
      <c r="P1523" s="1180"/>
      <c r="Q1523" s="1180"/>
      <c r="R1523" s="1180"/>
    </row>
    <row r="1524" spans="1:18">
      <c r="A1524" s="1180"/>
      <c r="B1524" s="1180"/>
      <c r="C1524" s="1180"/>
      <c r="D1524" s="1180"/>
      <c r="E1524" s="1180"/>
      <c r="F1524" s="1180"/>
      <c r="G1524" s="1180"/>
      <c r="H1524" s="1180"/>
      <c r="I1524" s="1180"/>
      <c r="J1524" s="1180"/>
      <c r="K1524" s="1180"/>
      <c r="L1524" s="1180"/>
      <c r="M1524" s="1180"/>
      <c r="N1524" s="1180"/>
      <c r="O1524" s="1180"/>
      <c r="P1524" s="1180"/>
      <c r="Q1524" s="1180"/>
      <c r="R1524" s="1180"/>
    </row>
    <row r="1525" spans="1:18">
      <c r="A1525" s="1180"/>
      <c r="B1525" s="1180"/>
      <c r="C1525" s="1180"/>
      <c r="D1525" s="1180"/>
      <c r="E1525" s="1180"/>
      <c r="F1525" s="1180"/>
      <c r="G1525" s="1180"/>
      <c r="H1525" s="1180"/>
      <c r="I1525" s="1180"/>
      <c r="J1525" s="1180"/>
      <c r="K1525" s="1180"/>
      <c r="L1525" s="1180"/>
      <c r="M1525" s="1180"/>
      <c r="N1525" s="1180"/>
      <c r="O1525" s="1180"/>
      <c r="P1525" s="1180"/>
      <c r="Q1525" s="1180"/>
      <c r="R1525" s="1180"/>
    </row>
    <row r="1526" spans="1:18">
      <c r="A1526" s="1180"/>
      <c r="B1526" s="1180"/>
      <c r="C1526" s="1180"/>
      <c r="D1526" s="1180"/>
      <c r="E1526" s="1180"/>
      <c r="F1526" s="1180"/>
      <c r="G1526" s="1180"/>
      <c r="H1526" s="1180"/>
      <c r="I1526" s="1180"/>
      <c r="J1526" s="1180"/>
      <c r="K1526" s="1180"/>
      <c r="L1526" s="1180"/>
      <c r="M1526" s="1180"/>
      <c r="N1526" s="1180"/>
      <c r="O1526" s="1180"/>
      <c r="P1526" s="1180"/>
      <c r="Q1526" s="1180"/>
      <c r="R1526" s="1180"/>
    </row>
    <row r="1527" spans="1:18">
      <c r="A1527" s="1180"/>
      <c r="B1527" s="1180"/>
      <c r="C1527" s="1180"/>
      <c r="D1527" s="1180"/>
      <c r="E1527" s="1180"/>
      <c r="F1527" s="1180"/>
      <c r="G1527" s="1180"/>
      <c r="H1527" s="1180"/>
      <c r="I1527" s="1180"/>
      <c r="J1527" s="1180"/>
      <c r="K1527" s="1180"/>
      <c r="L1527" s="1180"/>
      <c r="M1527" s="1180"/>
      <c r="N1527" s="1180"/>
      <c r="O1527" s="1180"/>
      <c r="P1527" s="1180"/>
      <c r="Q1527" s="1180"/>
      <c r="R1527" s="1180"/>
    </row>
    <row r="1528" spans="1:18">
      <c r="A1528" s="1180"/>
      <c r="B1528" s="1180"/>
      <c r="C1528" s="1180"/>
      <c r="D1528" s="1180"/>
      <c r="E1528" s="1180"/>
      <c r="F1528" s="1180"/>
      <c r="G1528" s="1180"/>
      <c r="H1528" s="1180"/>
      <c r="I1528" s="1180"/>
      <c r="J1528" s="1180"/>
      <c r="K1528" s="1180"/>
      <c r="L1528" s="1180"/>
      <c r="M1528" s="1180"/>
      <c r="N1528" s="1180"/>
      <c r="O1528" s="1180"/>
      <c r="P1528" s="1180"/>
      <c r="Q1528" s="1180"/>
      <c r="R1528" s="1180"/>
    </row>
    <row r="1529" spans="1:18">
      <c r="A1529" s="1180"/>
      <c r="B1529" s="1180"/>
      <c r="C1529" s="1180"/>
      <c r="D1529" s="1180"/>
      <c r="E1529" s="1180"/>
      <c r="F1529" s="1180"/>
      <c r="G1529" s="1180"/>
      <c r="H1529" s="1180"/>
      <c r="I1529" s="1180"/>
      <c r="J1529" s="1180"/>
      <c r="K1529" s="1180"/>
      <c r="L1529" s="1180"/>
      <c r="M1529" s="1180"/>
      <c r="N1529" s="1180"/>
      <c r="O1529" s="1180"/>
      <c r="P1529" s="1180"/>
      <c r="Q1529" s="1180"/>
      <c r="R1529" s="1180"/>
    </row>
    <row r="1530" spans="1:18">
      <c r="A1530" s="1180"/>
      <c r="B1530" s="1180"/>
      <c r="C1530" s="1180"/>
      <c r="D1530" s="1180"/>
      <c r="E1530" s="1180"/>
      <c r="F1530" s="1180"/>
      <c r="G1530" s="1180"/>
      <c r="H1530" s="1180"/>
      <c r="I1530" s="1180"/>
      <c r="J1530" s="1180"/>
      <c r="K1530" s="1180"/>
      <c r="L1530" s="1180"/>
      <c r="M1530" s="1180"/>
      <c r="N1530" s="1180"/>
      <c r="O1530" s="1180"/>
      <c r="P1530" s="1180"/>
      <c r="Q1530" s="1180"/>
      <c r="R1530" s="1180"/>
    </row>
    <row r="1531" spans="1:18">
      <c r="A1531" s="1180"/>
      <c r="B1531" s="1180"/>
      <c r="C1531" s="1180"/>
      <c r="D1531" s="1180"/>
      <c r="E1531" s="1180"/>
      <c r="F1531" s="1180"/>
      <c r="G1531" s="1180"/>
      <c r="H1531" s="1180"/>
      <c r="I1531" s="1180"/>
      <c r="J1531" s="1180"/>
      <c r="K1531" s="1180"/>
      <c r="L1531" s="1180"/>
      <c r="M1531" s="1180"/>
      <c r="N1531" s="1180"/>
      <c r="O1531" s="1180"/>
      <c r="P1531" s="1180"/>
      <c r="Q1531" s="1180"/>
      <c r="R1531" s="1180"/>
    </row>
    <row r="1532" spans="1:18">
      <c r="A1532" s="1180"/>
      <c r="B1532" s="1180"/>
      <c r="C1532" s="1180"/>
      <c r="D1532" s="1180"/>
      <c r="E1532" s="1180"/>
      <c r="F1532" s="1180"/>
      <c r="G1532" s="1180"/>
      <c r="H1532" s="1180"/>
      <c r="I1532" s="1180"/>
      <c r="J1532" s="1180"/>
      <c r="K1532" s="1180"/>
      <c r="L1532" s="1180"/>
      <c r="M1532" s="1180"/>
      <c r="N1532" s="1180"/>
      <c r="O1532" s="1180"/>
      <c r="P1532" s="1180"/>
      <c r="Q1532" s="1180"/>
      <c r="R1532" s="1180"/>
    </row>
    <row r="1533" spans="1:18">
      <c r="A1533" s="1180"/>
      <c r="B1533" s="1180"/>
      <c r="C1533" s="1180"/>
      <c r="D1533" s="1180"/>
      <c r="E1533" s="1180"/>
      <c r="F1533" s="1180"/>
      <c r="G1533" s="1180"/>
      <c r="H1533" s="1180"/>
      <c r="I1533" s="1180"/>
      <c r="J1533" s="1180"/>
      <c r="K1533" s="1180"/>
      <c r="L1533" s="1180"/>
      <c r="M1533" s="1180"/>
      <c r="N1533" s="1180"/>
      <c r="O1533" s="1180"/>
      <c r="P1533" s="1180"/>
      <c r="Q1533" s="1180"/>
      <c r="R1533" s="1180"/>
    </row>
    <row r="1534" spans="1:18">
      <c r="A1534" s="1180"/>
      <c r="B1534" s="1180"/>
      <c r="C1534" s="1180"/>
      <c r="D1534" s="1180"/>
      <c r="E1534" s="1180"/>
      <c r="F1534" s="1180"/>
      <c r="G1534" s="1180"/>
      <c r="H1534" s="1180"/>
      <c r="I1534" s="1180"/>
      <c r="J1534" s="1180"/>
      <c r="K1534" s="1180"/>
      <c r="L1534" s="1180"/>
      <c r="M1534" s="1180"/>
      <c r="N1534" s="1180"/>
      <c r="O1534" s="1180"/>
      <c r="P1534" s="1180"/>
      <c r="Q1534" s="1180"/>
      <c r="R1534" s="1180"/>
    </row>
    <row r="1535" spans="1:18">
      <c r="A1535" s="1180"/>
      <c r="B1535" s="1180"/>
      <c r="C1535" s="1180"/>
      <c r="D1535" s="1180"/>
      <c r="E1535" s="1180"/>
      <c r="F1535" s="1180"/>
      <c r="G1535" s="1180"/>
      <c r="H1535" s="1180"/>
      <c r="I1535" s="1180"/>
      <c r="J1535" s="1180"/>
      <c r="K1535" s="1180"/>
      <c r="L1535" s="1180"/>
      <c r="M1535" s="1180"/>
      <c r="N1535" s="1180"/>
      <c r="O1535" s="1180"/>
      <c r="P1535" s="1180"/>
      <c r="Q1535" s="1180"/>
      <c r="R1535" s="1180"/>
    </row>
    <row r="1536" spans="1:18">
      <c r="A1536" s="1180"/>
      <c r="B1536" s="1180"/>
      <c r="C1536" s="1180"/>
      <c r="D1536" s="1180"/>
      <c r="E1536" s="1180"/>
      <c r="F1536" s="1180"/>
      <c r="G1536" s="1180"/>
      <c r="H1536" s="1180"/>
      <c r="I1536" s="1180"/>
      <c r="J1536" s="1180"/>
      <c r="K1536" s="1180"/>
      <c r="L1536" s="1180"/>
      <c r="M1536" s="1180"/>
      <c r="N1536" s="1180"/>
      <c r="O1536" s="1180"/>
      <c r="P1536" s="1180"/>
      <c r="Q1536" s="1180"/>
      <c r="R1536" s="1180"/>
    </row>
    <row r="1537" spans="1:18">
      <c r="A1537" s="1180"/>
      <c r="B1537" s="1180"/>
      <c r="C1537" s="1180"/>
      <c r="D1537" s="1180"/>
      <c r="E1537" s="1180"/>
      <c r="F1537" s="1180"/>
      <c r="G1537" s="1180"/>
      <c r="H1537" s="1180"/>
      <c r="I1537" s="1180"/>
      <c r="J1537" s="1180"/>
      <c r="K1537" s="1180"/>
      <c r="L1537" s="1180"/>
      <c r="M1537" s="1180"/>
      <c r="N1537" s="1180"/>
      <c r="O1537" s="1180"/>
      <c r="P1537" s="1180"/>
      <c r="Q1537" s="1180"/>
      <c r="R1537" s="1180"/>
    </row>
    <row r="1538" spans="1:18">
      <c r="A1538" s="1180"/>
      <c r="B1538" s="1180"/>
      <c r="C1538" s="1180"/>
      <c r="D1538" s="1180"/>
      <c r="E1538" s="1180"/>
      <c r="F1538" s="1180"/>
      <c r="G1538" s="1180"/>
      <c r="H1538" s="1180"/>
      <c r="I1538" s="1180"/>
      <c r="J1538" s="1180"/>
      <c r="K1538" s="1180"/>
      <c r="L1538" s="1180"/>
      <c r="M1538" s="1180"/>
      <c r="N1538" s="1180"/>
      <c r="O1538" s="1180"/>
      <c r="P1538" s="1180"/>
      <c r="Q1538" s="1180"/>
      <c r="R1538" s="1180"/>
    </row>
    <row r="1539" spans="1:18">
      <c r="A1539" s="1180"/>
      <c r="B1539" s="1180"/>
      <c r="C1539" s="1180"/>
      <c r="D1539" s="1180"/>
      <c r="E1539" s="1180"/>
      <c r="F1539" s="1180"/>
      <c r="G1539" s="1180"/>
      <c r="H1539" s="1180"/>
      <c r="I1539" s="1180"/>
      <c r="J1539" s="1180"/>
      <c r="K1539" s="1180"/>
      <c r="L1539" s="1180"/>
      <c r="M1539" s="1180"/>
      <c r="N1539" s="1180"/>
      <c r="O1539" s="1180"/>
      <c r="P1539" s="1180"/>
      <c r="Q1539" s="1180"/>
      <c r="R1539" s="1180"/>
    </row>
    <row r="1540" spans="1:18">
      <c r="A1540" s="1180"/>
      <c r="B1540" s="1180"/>
      <c r="C1540" s="1180"/>
      <c r="D1540" s="1180"/>
      <c r="E1540" s="1180"/>
      <c r="F1540" s="1180"/>
      <c r="G1540" s="1180"/>
      <c r="H1540" s="1180"/>
      <c r="I1540" s="1180"/>
      <c r="J1540" s="1180"/>
      <c r="K1540" s="1180"/>
      <c r="L1540" s="1180"/>
      <c r="M1540" s="1180"/>
      <c r="N1540" s="1180"/>
      <c r="O1540" s="1180"/>
      <c r="P1540" s="1180"/>
      <c r="Q1540" s="1180"/>
      <c r="R1540" s="1180"/>
    </row>
    <row r="1541" spans="1:18">
      <c r="A1541" s="1180"/>
      <c r="B1541" s="1180"/>
      <c r="C1541" s="1180"/>
      <c r="D1541" s="1180"/>
      <c r="E1541" s="1180"/>
      <c r="F1541" s="1180"/>
      <c r="G1541" s="1180"/>
      <c r="H1541" s="1180"/>
      <c r="I1541" s="1180"/>
      <c r="J1541" s="1180"/>
      <c r="K1541" s="1180"/>
      <c r="L1541" s="1180"/>
      <c r="M1541" s="1180"/>
      <c r="N1541" s="1180"/>
      <c r="O1541" s="1180"/>
      <c r="P1541" s="1180"/>
      <c r="Q1541" s="1180"/>
      <c r="R1541" s="1180"/>
    </row>
    <row r="1542" spans="1:18">
      <c r="A1542" s="1180"/>
      <c r="B1542" s="1180"/>
      <c r="C1542" s="1180"/>
      <c r="D1542" s="1180"/>
      <c r="E1542" s="1180"/>
      <c r="F1542" s="1180"/>
      <c r="G1542" s="1180"/>
      <c r="H1542" s="1180"/>
      <c r="I1542" s="1180"/>
      <c r="J1542" s="1180"/>
      <c r="K1542" s="1180"/>
      <c r="L1542" s="1180"/>
      <c r="M1542" s="1180"/>
      <c r="N1542" s="1180"/>
      <c r="O1542" s="1180"/>
      <c r="P1542" s="1180"/>
      <c r="Q1542" s="1180"/>
      <c r="R1542" s="1180"/>
    </row>
    <row r="1543" spans="1:18">
      <c r="A1543" s="1180"/>
      <c r="B1543" s="1180"/>
      <c r="C1543" s="1180"/>
      <c r="D1543" s="1180"/>
      <c r="E1543" s="1180"/>
      <c r="F1543" s="1180"/>
      <c r="G1543" s="1180"/>
      <c r="H1543" s="1180"/>
      <c r="I1543" s="1180"/>
      <c r="J1543" s="1180"/>
      <c r="K1543" s="1180"/>
      <c r="L1543" s="1180"/>
      <c r="M1543" s="1180"/>
      <c r="N1543" s="1180"/>
      <c r="O1543" s="1180"/>
      <c r="P1543" s="1180"/>
      <c r="Q1543" s="1180"/>
      <c r="R1543" s="1180"/>
    </row>
    <row r="1544" spans="1:18">
      <c r="A1544" s="1180"/>
      <c r="B1544" s="1180"/>
      <c r="C1544" s="1180"/>
      <c r="D1544" s="1180"/>
      <c r="E1544" s="1180"/>
      <c r="F1544" s="1180"/>
      <c r="G1544" s="1180"/>
      <c r="H1544" s="1180"/>
      <c r="I1544" s="1180"/>
      <c r="J1544" s="1180"/>
      <c r="K1544" s="1180"/>
      <c r="L1544" s="1180"/>
      <c r="M1544" s="1180"/>
      <c r="N1544" s="1180"/>
      <c r="O1544" s="1180"/>
      <c r="P1544" s="1180"/>
      <c r="Q1544" s="1180"/>
      <c r="R1544" s="1180"/>
    </row>
    <row r="1545" spans="1:18">
      <c r="A1545" s="1180"/>
      <c r="B1545" s="1180"/>
      <c r="C1545" s="1180"/>
      <c r="D1545" s="1180"/>
      <c r="E1545" s="1180"/>
      <c r="F1545" s="1180"/>
      <c r="G1545" s="1180"/>
      <c r="H1545" s="1180"/>
      <c r="I1545" s="1180"/>
      <c r="J1545" s="1180"/>
      <c r="K1545" s="1180"/>
      <c r="L1545" s="1180"/>
      <c r="M1545" s="1180"/>
      <c r="N1545" s="1180"/>
      <c r="O1545" s="1180"/>
      <c r="P1545" s="1180"/>
      <c r="Q1545" s="1180"/>
      <c r="R1545" s="1180"/>
    </row>
    <row r="1546" spans="1:18">
      <c r="A1546" s="1180"/>
      <c r="B1546" s="1180"/>
      <c r="C1546" s="1180"/>
      <c r="D1546" s="1180"/>
      <c r="E1546" s="1180"/>
      <c r="F1546" s="1180"/>
      <c r="G1546" s="1180"/>
      <c r="H1546" s="1180"/>
      <c r="I1546" s="1180"/>
      <c r="J1546" s="1180"/>
      <c r="K1546" s="1180"/>
      <c r="L1546" s="1180"/>
      <c r="M1546" s="1180"/>
      <c r="N1546" s="1180"/>
      <c r="O1546" s="1180"/>
      <c r="P1546" s="1180"/>
      <c r="Q1546" s="1180"/>
      <c r="R1546" s="1180"/>
    </row>
    <row r="1547" spans="1:18">
      <c r="A1547" s="1180"/>
      <c r="B1547" s="1180"/>
      <c r="C1547" s="1180"/>
      <c r="D1547" s="1180"/>
      <c r="E1547" s="1180"/>
      <c r="F1547" s="1180"/>
      <c r="G1547" s="1180"/>
      <c r="H1547" s="1180"/>
      <c r="I1547" s="1180"/>
      <c r="J1547" s="1180"/>
      <c r="K1547" s="1180"/>
      <c r="L1547" s="1180"/>
      <c r="M1547" s="1180"/>
      <c r="N1547" s="1180"/>
      <c r="O1547" s="1180"/>
      <c r="P1547" s="1180"/>
      <c r="Q1547" s="1180"/>
      <c r="R1547" s="1180"/>
    </row>
    <row r="1548" spans="1:18">
      <c r="A1548" s="1180"/>
      <c r="B1548" s="1180"/>
      <c r="C1548" s="1180"/>
      <c r="D1548" s="1180"/>
      <c r="E1548" s="1180"/>
      <c r="F1548" s="1180"/>
      <c r="G1548" s="1180"/>
      <c r="H1548" s="1180"/>
      <c r="I1548" s="1180"/>
      <c r="J1548" s="1180"/>
      <c r="K1548" s="1180"/>
      <c r="L1548" s="1180"/>
      <c r="M1548" s="1180"/>
      <c r="N1548" s="1180"/>
      <c r="O1548" s="1180"/>
      <c r="P1548" s="1180"/>
      <c r="Q1548" s="1180"/>
      <c r="R1548" s="1180"/>
    </row>
    <row r="1549" spans="1:18">
      <c r="A1549" s="1180"/>
      <c r="B1549" s="1180"/>
      <c r="C1549" s="1180"/>
      <c r="D1549" s="1180"/>
      <c r="E1549" s="1180"/>
      <c r="F1549" s="1180"/>
      <c r="G1549" s="1180"/>
      <c r="H1549" s="1180"/>
      <c r="I1549" s="1180"/>
      <c r="J1549" s="1180"/>
      <c r="K1549" s="1180"/>
      <c r="L1549" s="1180"/>
      <c r="M1549" s="1180"/>
      <c r="N1549" s="1180"/>
      <c r="O1549" s="1180"/>
      <c r="P1549" s="1180"/>
      <c r="Q1549" s="1180"/>
      <c r="R1549" s="1180"/>
    </row>
    <row r="1550" spans="1:18">
      <c r="A1550" s="1180"/>
      <c r="B1550" s="1180"/>
      <c r="C1550" s="1180"/>
      <c r="D1550" s="1180"/>
      <c r="E1550" s="1180"/>
      <c r="F1550" s="1180"/>
      <c r="G1550" s="1180"/>
      <c r="H1550" s="1180"/>
      <c r="I1550" s="1180"/>
      <c r="J1550" s="1180"/>
      <c r="K1550" s="1180"/>
      <c r="L1550" s="1180"/>
      <c r="M1550" s="1180"/>
      <c r="N1550" s="1180"/>
      <c r="O1550" s="1180"/>
      <c r="P1550" s="1180"/>
      <c r="Q1550" s="1180"/>
      <c r="R1550" s="1180"/>
    </row>
    <row r="1551" spans="1:18">
      <c r="A1551" s="1180"/>
      <c r="B1551" s="1180"/>
      <c r="C1551" s="1180"/>
      <c r="D1551" s="1180"/>
      <c r="E1551" s="1180"/>
      <c r="F1551" s="1180"/>
      <c r="G1551" s="1180"/>
      <c r="H1551" s="1180"/>
      <c r="I1551" s="1180"/>
      <c r="J1551" s="1180"/>
      <c r="K1551" s="1180"/>
      <c r="L1551" s="1180"/>
      <c r="M1551" s="1180"/>
      <c r="N1551" s="1180"/>
      <c r="O1551" s="1180"/>
      <c r="P1551" s="1180"/>
      <c r="Q1551" s="1180"/>
      <c r="R1551" s="1180"/>
    </row>
    <row r="1552" spans="1:18">
      <c r="A1552" s="1180"/>
      <c r="B1552" s="1180"/>
      <c r="C1552" s="1180"/>
      <c r="D1552" s="1180"/>
      <c r="E1552" s="1180"/>
      <c r="F1552" s="1180"/>
      <c r="G1552" s="1180"/>
      <c r="H1552" s="1180"/>
      <c r="I1552" s="1180"/>
      <c r="J1552" s="1180"/>
      <c r="K1552" s="1180"/>
      <c r="L1552" s="1180"/>
      <c r="M1552" s="1180"/>
      <c r="N1552" s="1180"/>
      <c r="O1552" s="1180"/>
      <c r="P1552" s="1180"/>
      <c r="Q1552" s="1180"/>
      <c r="R1552" s="1180"/>
    </row>
    <row r="1553" spans="1:18">
      <c r="A1553" s="1180"/>
      <c r="B1553" s="1180"/>
      <c r="C1553" s="1180"/>
      <c r="D1553" s="1180"/>
      <c r="E1553" s="1180"/>
      <c r="F1553" s="1180"/>
      <c r="G1553" s="1180"/>
      <c r="H1553" s="1180"/>
      <c r="I1553" s="1180"/>
      <c r="J1553" s="1180"/>
      <c r="K1553" s="1180"/>
      <c r="L1553" s="1180"/>
      <c r="M1553" s="1180"/>
      <c r="N1553" s="1180"/>
      <c r="O1553" s="1180"/>
      <c r="P1553" s="1180"/>
      <c r="Q1553" s="1180"/>
      <c r="R1553" s="1180"/>
    </row>
    <row r="1554" spans="1:18">
      <c r="A1554" s="1180"/>
      <c r="B1554" s="1180"/>
      <c r="C1554" s="1180"/>
      <c r="D1554" s="1180"/>
      <c r="E1554" s="1180"/>
      <c r="F1554" s="1180"/>
      <c r="G1554" s="1180"/>
      <c r="H1554" s="1180"/>
      <c r="I1554" s="1180"/>
      <c r="J1554" s="1180"/>
      <c r="K1554" s="1180"/>
      <c r="L1554" s="1180"/>
      <c r="M1554" s="1180"/>
      <c r="N1554" s="1180"/>
      <c r="O1554" s="1180"/>
      <c r="P1554" s="1180"/>
      <c r="Q1554" s="1180"/>
      <c r="R1554" s="1180"/>
    </row>
    <row r="1555" spans="1:18">
      <c r="A1555" s="1180"/>
      <c r="B1555" s="1180"/>
      <c r="C1555" s="1180"/>
      <c r="D1555" s="1180"/>
      <c r="E1555" s="1180"/>
      <c r="F1555" s="1180"/>
      <c r="G1555" s="1180"/>
      <c r="H1555" s="1180"/>
      <c r="I1555" s="1180"/>
      <c r="J1555" s="1180"/>
      <c r="K1555" s="1180"/>
      <c r="L1555" s="1180"/>
      <c r="M1555" s="1180"/>
      <c r="N1555" s="1180"/>
      <c r="O1555" s="1180"/>
      <c r="P1555" s="1180"/>
      <c r="Q1555" s="1180"/>
      <c r="R1555" s="1180"/>
    </row>
    <row r="1556" spans="1:18">
      <c r="A1556" s="1180"/>
      <c r="B1556" s="1180"/>
      <c r="C1556" s="1180"/>
      <c r="D1556" s="1180"/>
      <c r="E1556" s="1180"/>
      <c r="F1556" s="1180"/>
      <c r="G1556" s="1180"/>
      <c r="H1556" s="1180"/>
      <c r="I1556" s="1180"/>
      <c r="J1556" s="1180"/>
      <c r="K1556" s="1180"/>
      <c r="L1556" s="1180"/>
      <c r="M1556" s="1180"/>
      <c r="N1556" s="1180"/>
      <c r="O1556" s="1180"/>
      <c r="P1556" s="1180"/>
      <c r="Q1556" s="1180"/>
      <c r="R1556" s="1180"/>
    </row>
    <row r="1557" spans="1:18">
      <c r="A1557" s="1180"/>
      <c r="B1557" s="1180"/>
      <c r="C1557" s="1180"/>
      <c r="D1557" s="1180"/>
      <c r="E1557" s="1180"/>
      <c r="F1557" s="1180"/>
      <c r="G1557" s="1180"/>
      <c r="H1557" s="1180"/>
      <c r="I1557" s="1180"/>
      <c r="J1557" s="1180"/>
      <c r="K1557" s="1180"/>
      <c r="L1557" s="1180"/>
      <c r="M1557" s="1180"/>
      <c r="N1557" s="1180"/>
      <c r="O1557" s="1180"/>
      <c r="P1557" s="1180"/>
      <c r="Q1557" s="1180"/>
      <c r="R1557" s="1180"/>
    </row>
    <row r="1558" spans="1:18">
      <c r="A1558" s="1180"/>
      <c r="B1558" s="1180"/>
      <c r="C1558" s="1180"/>
      <c r="D1558" s="1180"/>
      <c r="E1558" s="1180"/>
      <c r="F1558" s="1180"/>
      <c r="G1558" s="1180"/>
      <c r="H1558" s="1180"/>
      <c r="I1558" s="1180"/>
      <c r="J1558" s="1180"/>
      <c r="K1558" s="1180"/>
      <c r="L1558" s="1180"/>
      <c r="M1558" s="1180"/>
      <c r="N1558" s="1180"/>
      <c r="O1558" s="1180"/>
      <c r="P1558" s="1180"/>
      <c r="Q1558" s="1180"/>
      <c r="R1558" s="1180"/>
    </row>
    <row r="1559" spans="1:18">
      <c r="A1559" s="1180"/>
      <c r="B1559" s="1180"/>
      <c r="C1559" s="1180"/>
      <c r="D1559" s="1180"/>
      <c r="E1559" s="1180"/>
      <c r="F1559" s="1180"/>
      <c r="G1559" s="1180"/>
      <c r="H1559" s="1180"/>
      <c r="I1559" s="1180"/>
      <c r="J1559" s="1180"/>
      <c r="K1559" s="1180"/>
      <c r="L1559" s="1180"/>
      <c r="M1559" s="1180"/>
      <c r="N1559" s="1180"/>
      <c r="O1559" s="1180"/>
      <c r="P1559" s="1180"/>
      <c r="Q1559" s="1180"/>
      <c r="R1559" s="1180"/>
    </row>
    <row r="1560" spans="1:18">
      <c r="A1560" s="1180"/>
      <c r="B1560" s="1180"/>
      <c r="C1560" s="1180"/>
      <c r="D1560" s="1180"/>
      <c r="E1560" s="1180"/>
      <c r="F1560" s="1180"/>
      <c r="G1560" s="1180"/>
      <c r="H1560" s="1180"/>
      <c r="I1560" s="1180"/>
      <c r="J1560" s="1180"/>
      <c r="K1560" s="1180"/>
      <c r="L1560" s="1180"/>
      <c r="M1560" s="1180"/>
      <c r="N1560" s="1180"/>
      <c r="O1560" s="1180"/>
      <c r="P1560" s="1180"/>
      <c r="Q1560" s="1180"/>
      <c r="R1560" s="1180"/>
    </row>
    <row r="1561" spans="1:18">
      <c r="A1561" s="1180"/>
      <c r="B1561" s="1180"/>
      <c r="C1561" s="1180"/>
      <c r="D1561" s="1180"/>
      <c r="E1561" s="1180"/>
      <c r="F1561" s="1180"/>
      <c r="G1561" s="1180"/>
      <c r="H1561" s="1180"/>
      <c r="I1561" s="1180"/>
      <c r="J1561" s="1180"/>
      <c r="K1561" s="1180"/>
      <c r="L1561" s="1180"/>
      <c r="M1561" s="1180"/>
      <c r="N1561" s="1180"/>
      <c r="O1561" s="1180"/>
      <c r="P1561" s="1180"/>
      <c r="Q1561" s="1180"/>
      <c r="R1561" s="1180"/>
    </row>
    <row r="1562" spans="1:18">
      <c r="A1562" s="1180"/>
      <c r="B1562" s="1180"/>
      <c r="C1562" s="1180"/>
      <c r="D1562" s="1180"/>
      <c r="E1562" s="1180"/>
      <c r="F1562" s="1180"/>
      <c r="G1562" s="1180"/>
      <c r="H1562" s="1180"/>
      <c r="I1562" s="1180"/>
      <c r="J1562" s="1180"/>
      <c r="K1562" s="1180"/>
      <c r="L1562" s="1180"/>
      <c r="M1562" s="1180"/>
      <c r="N1562" s="1180"/>
      <c r="O1562" s="1180"/>
      <c r="P1562" s="1180"/>
      <c r="Q1562" s="1180"/>
      <c r="R1562" s="1180"/>
    </row>
    <row r="1563" spans="1:18">
      <c r="A1563" s="1180"/>
      <c r="B1563" s="1180"/>
      <c r="C1563" s="1180"/>
      <c r="D1563" s="1180"/>
      <c r="E1563" s="1180"/>
      <c r="F1563" s="1180"/>
      <c r="G1563" s="1180"/>
      <c r="H1563" s="1180"/>
      <c r="I1563" s="1180"/>
      <c r="J1563" s="1180"/>
      <c r="K1563" s="1180"/>
      <c r="L1563" s="1180"/>
      <c r="M1563" s="1180"/>
      <c r="N1563" s="1180"/>
      <c r="O1563" s="1180"/>
      <c r="P1563" s="1180"/>
      <c r="Q1563" s="1180"/>
      <c r="R1563" s="1180"/>
    </row>
    <row r="1564" spans="1:18">
      <c r="A1564" s="1180"/>
      <c r="B1564" s="1180"/>
      <c r="C1564" s="1180"/>
      <c r="D1564" s="1180"/>
      <c r="E1564" s="1180"/>
      <c r="F1564" s="1180"/>
      <c r="G1564" s="1180"/>
      <c r="H1564" s="1180"/>
      <c r="I1564" s="1180"/>
      <c r="J1564" s="1180"/>
      <c r="K1564" s="1180"/>
      <c r="L1564" s="1180"/>
      <c r="M1564" s="1180"/>
      <c r="N1564" s="1180"/>
      <c r="O1564" s="1180"/>
      <c r="P1564" s="1180"/>
      <c r="Q1564" s="1180"/>
      <c r="R1564" s="1180"/>
    </row>
    <row r="1565" spans="1:18">
      <c r="A1565" s="1180"/>
      <c r="B1565" s="1180"/>
      <c r="C1565" s="1180"/>
      <c r="D1565" s="1180"/>
      <c r="E1565" s="1180"/>
      <c r="F1565" s="1180"/>
      <c r="G1565" s="1180"/>
      <c r="H1565" s="1180"/>
      <c r="I1565" s="1180"/>
      <c r="J1565" s="1180"/>
      <c r="K1565" s="1180"/>
      <c r="L1565" s="1180"/>
      <c r="M1565" s="1180"/>
      <c r="N1565" s="1180"/>
      <c r="O1565" s="1180"/>
      <c r="P1565" s="1180"/>
      <c r="Q1565" s="1180"/>
      <c r="R1565" s="1180"/>
    </row>
    <row r="1566" spans="1:18">
      <c r="A1566" s="1180"/>
      <c r="B1566" s="1180"/>
      <c r="C1566" s="1180"/>
      <c r="D1566" s="1180"/>
      <c r="E1566" s="1180"/>
      <c r="F1566" s="1180"/>
      <c r="G1566" s="1180"/>
      <c r="H1566" s="1180"/>
      <c r="I1566" s="1180"/>
      <c r="J1566" s="1180"/>
      <c r="K1566" s="1180"/>
      <c r="L1566" s="1180"/>
      <c r="M1566" s="1180"/>
      <c r="N1566" s="1180"/>
      <c r="O1566" s="1180"/>
      <c r="P1566" s="1180"/>
      <c r="Q1566" s="1180"/>
      <c r="R1566" s="1180"/>
    </row>
    <row r="1567" spans="1:18">
      <c r="A1567" s="1180"/>
      <c r="B1567" s="1180"/>
      <c r="C1567" s="1180"/>
      <c r="D1567" s="1180"/>
      <c r="E1567" s="1180"/>
      <c r="F1567" s="1180"/>
      <c r="G1567" s="1180"/>
      <c r="H1567" s="1180"/>
      <c r="I1567" s="1180"/>
      <c r="J1567" s="1180"/>
      <c r="K1567" s="1180"/>
      <c r="L1567" s="1180"/>
      <c r="M1567" s="1180"/>
      <c r="N1567" s="1180"/>
      <c r="O1567" s="1180"/>
      <c r="P1567" s="1180"/>
      <c r="Q1567" s="1180"/>
      <c r="R1567" s="1180"/>
    </row>
    <row r="1568" spans="1:18">
      <c r="A1568" s="1180"/>
      <c r="B1568" s="1180"/>
      <c r="C1568" s="1180"/>
      <c r="D1568" s="1180"/>
      <c r="E1568" s="1180"/>
      <c r="F1568" s="1180"/>
      <c r="G1568" s="1180"/>
      <c r="H1568" s="1180"/>
      <c r="I1568" s="1180"/>
      <c r="J1568" s="1180"/>
      <c r="K1568" s="1180"/>
      <c r="L1568" s="1180"/>
      <c r="M1568" s="1180"/>
      <c r="N1568" s="1180"/>
      <c r="O1568" s="1180"/>
      <c r="P1568" s="1180"/>
      <c r="Q1568" s="1180"/>
      <c r="R1568" s="1180"/>
    </row>
    <row r="1569" spans="1:18">
      <c r="A1569" s="1180"/>
      <c r="B1569" s="1180"/>
      <c r="C1569" s="1180"/>
      <c r="D1569" s="1180"/>
      <c r="E1569" s="1180"/>
      <c r="F1569" s="1180"/>
      <c r="G1569" s="1180"/>
      <c r="H1569" s="1180"/>
      <c r="I1569" s="1180"/>
      <c r="J1569" s="1180"/>
      <c r="K1569" s="1180"/>
      <c r="L1569" s="1180"/>
      <c r="M1569" s="1180"/>
      <c r="N1569" s="1180"/>
      <c r="O1569" s="1180"/>
      <c r="P1569" s="1180"/>
      <c r="Q1569" s="1180"/>
      <c r="R1569" s="1180"/>
    </row>
    <row r="1570" spans="1:18">
      <c r="A1570" s="1180"/>
      <c r="B1570" s="1180"/>
      <c r="C1570" s="1180"/>
      <c r="D1570" s="1180"/>
      <c r="E1570" s="1180"/>
      <c r="F1570" s="1180"/>
      <c r="G1570" s="1180"/>
      <c r="H1570" s="1180"/>
      <c r="I1570" s="1180"/>
      <c r="J1570" s="1180"/>
      <c r="K1570" s="1180"/>
      <c r="L1570" s="1180"/>
      <c r="M1570" s="1180"/>
      <c r="N1570" s="1180"/>
      <c r="O1570" s="1180"/>
      <c r="P1570" s="1180"/>
      <c r="Q1570" s="1180"/>
      <c r="R1570" s="1180"/>
    </row>
    <row r="1571" spans="1:18">
      <c r="A1571" s="1180"/>
      <c r="B1571" s="1180"/>
      <c r="C1571" s="1180"/>
      <c r="D1571" s="1180"/>
      <c r="E1571" s="1180"/>
      <c r="F1571" s="1180"/>
      <c r="G1571" s="1180"/>
      <c r="H1571" s="1180"/>
      <c r="I1571" s="1180"/>
      <c r="J1571" s="1180"/>
      <c r="K1571" s="1180"/>
      <c r="L1571" s="1180"/>
      <c r="M1571" s="1180"/>
      <c r="N1571" s="1180"/>
      <c r="O1571" s="1180"/>
      <c r="P1571" s="1180"/>
      <c r="Q1571" s="1180"/>
      <c r="R1571" s="1180"/>
    </row>
    <row r="1572" spans="1:18">
      <c r="A1572" s="1180"/>
      <c r="B1572" s="1180"/>
      <c r="C1572" s="1180"/>
      <c r="D1572" s="1180"/>
      <c r="E1572" s="1180"/>
      <c r="F1572" s="1180"/>
      <c r="G1572" s="1180"/>
      <c r="H1572" s="1180"/>
      <c r="I1572" s="1180"/>
      <c r="J1572" s="1180"/>
      <c r="K1572" s="1180"/>
      <c r="L1572" s="1180"/>
      <c r="M1572" s="1180"/>
      <c r="N1572" s="1180"/>
      <c r="O1572" s="1180"/>
      <c r="P1572" s="1180"/>
      <c r="Q1572" s="1180"/>
      <c r="R1572" s="1180"/>
    </row>
    <row r="1573" spans="1:18">
      <c r="A1573" s="1180"/>
      <c r="B1573" s="1180"/>
      <c r="C1573" s="1180"/>
      <c r="D1573" s="1180"/>
      <c r="E1573" s="1180"/>
      <c r="F1573" s="1180"/>
      <c r="G1573" s="1180"/>
      <c r="H1573" s="1180"/>
      <c r="I1573" s="1180"/>
      <c r="J1573" s="1180"/>
      <c r="K1573" s="1180"/>
      <c r="L1573" s="1180"/>
      <c r="M1573" s="1180"/>
      <c r="N1573" s="1180"/>
      <c r="O1573" s="1180"/>
      <c r="P1573" s="1180"/>
      <c r="Q1573" s="1180"/>
      <c r="R1573" s="1180"/>
    </row>
    <row r="1574" spans="1:18">
      <c r="A1574" s="1180"/>
      <c r="B1574" s="1180"/>
      <c r="C1574" s="1180"/>
      <c r="D1574" s="1180"/>
      <c r="E1574" s="1180"/>
      <c r="F1574" s="1180"/>
      <c r="G1574" s="1180"/>
      <c r="H1574" s="1180"/>
      <c r="I1574" s="1180"/>
      <c r="J1574" s="1180"/>
      <c r="K1574" s="1180"/>
      <c r="L1574" s="1180"/>
      <c r="M1574" s="1180"/>
      <c r="N1574" s="1180"/>
      <c r="O1574" s="1180"/>
      <c r="P1574" s="1180"/>
      <c r="Q1574" s="1180"/>
      <c r="R1574" s="1180"/>
    </row>
    <row r="1575" spans="1:18">
      <c r="A1575" s="1180"/>
      <c r="B1575" s="1180"/>
      <c r="C1575" s="1180"/>
      <c r="D1575" s="1180"/>
      <c r="E1575" s="1180"/>
      <c r="F1575" s="1180"/>
      <c r="G1575" s="1180"/>
      <c r="H1575" s="1180"/>
      <c r="I1575" s="1180"/>
      <c r="J1575" s="1180"/>
      <c r="K1575" s="1180"/>
      <c r="L1575" s="1180"/>
      <c r="M1575" s="1180"/>
      <c r="N1575" s="1180"/>
      <c r="O1575" s="1180"/>
      <c r="P1575" s="1180"/>
      <c r="Q1575" s="1180"/>
      <c r="R1575" s="1180"/>
    </row>
    <row r="1576" spans="1:18">
      <c r="A1576" s="1180"/>
      <c r="B1576" s="1180"/>
      <c r="C1576" s="1180"/>
      <c r="D1576" s="1180"/>
      <c r="E1576" s="1180"/>
      <c r="F1576" s="1180"/>
      <c r="G1576" s="1180"/>
      <c r="H1576" s="1180"/>
      <c r="I1576" s="1180"/>
      <c r="J1576" s="1180"/>
      <c r="K1576" s="1180"/>
      <c r="L1576" s="1180"/>
      <c r="M1576" s="1180"/>
      <c r="N1576" s="1180"/>
      <c r="O1576" s="1180"/>
      <c r="P1576" s="1180"/>
      <c r="Q1576" s="1180"/>
      <c r="R1576" s="1180"/>
    </row>
    <row r="1577" spans="1:18">
      <c r="A1577" s="1180"/>
      <c r="B1577" s="1180"/>
      <c r="C1577" s="1180"/>
      <c r="D1577" s="1180"/>
      <c r="E1577" s="1180"/>
      <c r="F1577" s="1180"/>
      <c r="G1577" s="1180"/>
      <c r="H1577" s="1180"/>
      <c r="I1577" s="1180"/>
      <c r="J1577" s="1180"/>
      <c r="K1577" s="1180"/>
      <c r="L1577" s="1180"/>
      <c r="M1577" s="1180"/>
      <c r="N1577" s="1180"/>
      <c r="O1577" s="1180"/>
      <c r="P1577" s="1180"/>
      <c r="Q1577" s="1180"/>
      <c r="R1577" s="1180"/>
    </row>
    <row r="1578" spans="1:18">
      <c r="A1578" s="1180"/>
      <c r="B1578" s="1180"/>
      <c r="C1578" s="1180"/>
      <c r="D1578" s="1180"/>
      <c r="E1578" s="1180"/>
      <c r="F1578" s="1180"/>
      <c r="G1578" s="1180"/>
      <c r="H1578" s="1180"/>
      <c r="I1578" s="1180"/>
      <c r="J1578" s="1180"/>
      <c r="K1578" s="1180"/>
      <c r="L1578" s="1180"/>
      <c r="M1578" s="1180"/>
      <c r="N1578" s="1180"/>
      <c r="O1578" s="1180"/>
      <c r="P1578" s="1180"/>
      <c r="Q1578" s="1180"/>
      <c r="R1578" s="1180"/>
    </row>
    <row r="1579" spans="1:18">
      <c r="A1579" s="1180"/>
      <c r="B1579" s="1180"/>
      <c r="C1579" s="1180"/>
      <c r="D1579" s="1180"/>
      <c r="E1579" s="1180"/>
      <c r="F1579" s="1180"/>
      <c r="G1579" s="1180"/>
      <c r="H1579" s="1180"/>
      <c r="I1579" s="1180"/>
      <c r="J1579" s="1180"/>
      <c r="K1579" s="1180"/>
      <c r="L1579" s="1180"/>
      <c r="M1579" s="1180"/>
      <c r="N1579" s="1180"/>
      <c r="O1579" s="1180"/>
      <c r="P1579" s="1180"/>
      <c r="Q1579" s="1180"/>
      <c r="R1579" s="1180"/>
    </row>
    <row r="1580" spans="1:18">
      <c r="A1580" s="1180"/>
      <c r="B1580" s="1180"/>
      <c r="C1580" s="1180"/>
      <c r="D1580" s="1180"/>
      <c r="E1580" s="1180"/>
      <c r="F1580" s="1180"/>
      <c r="G1580" s="1180"/>
      <c r="H1580" s="1180"/>
      <c r="I1580" s="1180"/>
      <c r="J1580" s="1180"/>
      <c r="K1580" s="1180"/>
      <c r="L1580" s="1180"/>
      <c r="M1580" s="1180"/>
      <c r="N1580" s="1180"/>
      <c r="O1580" s="1180"/>
      <c r="P1580" s="1180"/>
      <c r="Q1580" s="1180"/>
      <c r="R1580" s="1180"/>
    </row>
    <row r="1581" spans="1:18">
      <c r="A1581" s="1180"/>
      <c r="B1581" s="1180"/>
      <c r="C1581" s="1180"/>
      <c r="D1581" s="1180"/>
      <c r="E1581" s="1180"/>
      <c r="F1581" s="1180"/>
      <c r="G1581" s="1180"/>
      <c r="H1581" s="1180"/>
      <c r="I1581" s="1180"/>
      <c r="J1581" s="1180"/>
      <c r="K1581" s="1180"/>
      <c r="L1581" s="1180"/>
      <c r="M1581" s="1180"/>
      <c r="N1581" s="1180"/>
      <c r="O1581" s="1180"/>
      <c r="P1581" s="1180"/>
      <c r="Q1581" s="1180"/>
      <c r="R1581" s="1180"/>
    </row>
    <row r="1582" spans="1:18">
      <c r="A1582" s="1180"/>
      <c r="B1582" s="1180"/>
      <c r="C1582" s="1180"/>
      <c r="D1582" s="1180"/>
      <c r="E1582" s="1180"/>
      <c r="F1582" s="1180"/>
      <c r="G1582" s="1180"/>
      <c r="H1582" s="1180"/>
      <c r="I1582" s="1180"/>
      <c r="J1582" s="1180"/>
      <c r="K1582" s="1180"/>
      <c r="L1582" s="1180"/>
      <c r="M1582" s="1180"/>
      <c r="N1582" s="1180"/>
      <c r="O1582" s="1180"/>
      <c r="P1582" s="1180"/>
      <c r="Q1582" s="1180"/>
      <c r="R1582" s="1180"/>
    </row>
    <row r="1583" spans="1:18">
      <c r="A1583" s="1180"/>
      <c r="B1583" s="1180"/>
      <c r="C1583" s="1180"/>
      <c r="D1583" s="1180"/>
      <c r="E1583" s="1180"/>
      <c r="F1583" s="1180"/>
      <c r="G1583" s="1180"/>
      <c r="H1583" s="1180"/>
      <c r="I1583" s="1180"/>
      <c r="J1583" s="1180"/>
      <c r="K1583" s="1180"/>
      <c r="L1583" s="1180"/>
      <c r="M1583" s="1180"/>
      <c r="N1583" s="1180"/>
      <c r="O1583" s="1180"/>
      <c r="P1583" s="1180"/>
      <c r="Q1583" s="1180"/>
      <c r="R1583" s="1180"/>
    </row>
    <row r="1584" spans="1:18">
      <c r="A1584" s="1180"/>
      <c r="B1584" s="1180"/>
      <c r="C1584" s="1180"/>
      <c r="D1584" s="1180"/>
      <c r="E1584" s="1180"/>
      <c r="F1584" s="1180"/>
      <c r="G1584" s="1180"/>
      <c r="H1584" s="1180"/>
      <c r="I1584" s="1180"/>
      <c r="J1584" s="1180"/>
      <c r="K1584" s="1180"/>
      <c r="L1584" s="1180"/>
      <c r="M1584" s="1180"/>
      <c r="N1584" s="1180"/>
      <c r="O1584" s="1180"/>
      <c r="P1584" s="1180"/>
      <c r="Q1584" s="1180"/>
      <c r="R1584" s="1180"/>
    </row>
    <row r="1585" spans="1:18">
      <c r="A1585" s="1180"/>
      <c r="B1585" s="1180"/>
      <c r="C1585" s="1180"/>
      <c r="D1585" s="1180"/>
      <c r="E1585" s="1180"/>
      <c r="F1585" s="1180"/>
      <c r="G1585" s="1180"/>
      <c r="H1585" s="1180"/>
      <c r="I1585" s="1180"/>
      <c r="J1585" s="1180"/>
      <c r="K1585" s="1180"/>
      <c r="L1585" s="1180"/>
      <c r="M1585" s="1180"/>
      <c r="N1585" s="1180"/>
      <c r="O1585" s="1180"/>
      <c r="P1585" s="1180"/>
      <c r="Q1585" s="1180"/>
      <c r="R1585" s="1180"/>
    </row>
    <row r="1586" spans="1:18">
      <c r="A1586" s="1180"/>
      <c r="B1586" s="1180"/>
      <c r="C1586" s="1180"/>
      <c r="D1586" s="1180"/>
      <c r="E1586" s="1180"/>
      <c r="F1586" s="1180"/>
      <c r="G1586" s="1180"/>
      <c r="H1586" s="1180"/>
      <c r="I1586" s="1180"/>
      <c r="J1586" s="1180"/>
      <c r="K1586" s="1180"/>
      <c r="L1586" s="1180"/>
      <c r="M1586" s="1180"/>
      <c r="N1586" s="1180"/>
      <c r="O1586" s="1180"/>
      <c r="P1586" s="1180"/>
      <c r="Q1586" s="1180"/>
      <c r="R1586" s="1180"/>
    </row>
    <row r="1587" spans="1:18">
      <c r="A1587" s="1180"/>
      <c r="B1587" s="1180"/>
      <c r="C1587" s="1180"/>
      <c r="D1587" s="1180"/>
      <c r="E1587" s="1180"/>
      <c r="F1587" s="1180"/>
      <c r="G1587" s="1180"/>
      <c r="H1587" s="1180"/>
      <c r="I1587" s="1180"/>
      <c r="J1587" s="1180"/>
      <c r="K1587" s="1180"/>
      <c r="L1587" s="1180"/>
      <c r="M1587" s="1180"/>
      <c r="N1587" s="1180"/>
      <c r="O1587" s="1180"/>
      <c r="P1587" s="1180"/>
      <c r="Q1587" s="1180"/>
      <c r="R1587" s="1180"/>
    </row>
    <row r="1588" spans="1:18">
      <c r="A1588" s="1180"/>
      <c r="B1588" s="1180"/>
      <c r="C1588" s="1180"/>
      <c r="D1588" s="1180"/>
      <c r="E1588" s="1180"/>
      <c r="F1588" s="1180"/>
      <c r="G1588" s="1180"/>
      <c r="H1588" s="1180"/>
      <c r="I1588" s="1180"/>
      <c r="J1588" s="1180"/>
      <c r="K1588" s="1180"/>
      <c r="L1588" s="1180"/>
      <c r="M1588" s="1180"/>
      <c r="N1588" s="1180"/>
      <c r="O1588" s="1180"/>
      <c r="P1588" s="1180"/>
      <c r="Q1588" s="1180"/>
      <c r="R1588" s="1180"/>
    </row>
    <row r="1589" spans="1:18">
      <c r="A1589" s="1180"/>
      <c r="B1589" s="1180"/>
      <c r="C1589" s="1180"/>
      <c r="D1589" s="1180"/>
      <c r="E1589" s="1180"/>
      <c r="F1589" s="1180"/>
      <c r="G1589" s="1180"/>
      <c r="H1589" s="1180"/>
      <c r="I1589" s="1180"/>
      <c r="J1589" s="1180"/>
      <c r="K1589" s="1180"/>
      <c r="L1589" s="1180"/>
      <c r="M1589" s="1180"/>
      <c r="N1589" s="1180"/>
      <c r="O1589" s="1180"/>
      <c r="P1589" s="1180"/>
      <c r="Q1589" s="1180"/>
      <c r="R1589" s="1180"/>
    </row>
    <row r="1590" spans="1:18">
      <c r="A1590" s="1180"/>
      <c r="B1590" s="1180"/>
      <c r="C1590" s="1180"/>
      <c r="D1590" s="1180"/>
      <c r="E1590" s="1180"/>
      <c r="F1590" s="1180"/>
      <c r="G1590" s="1180"/>
      <c r="H1590" s="1180"/>
      <c r="I1590" s="1180"/>
      <c r="J1590" s="1180"/>
      <c r="K1590" s="1180"/>
      <c r="L1590" s="1180"/>
      <c r="M1590" s="1180"/>
      <c r="N1590" s="1180"/>
      <c r="O1590" s="1180"/>
      <c r="P1590" s="1180"/>
      <c r="Q1590" s="1180"/>
      <c r="R1590" s="1180"/>
    </row>
    <row r="1591" spans="1:18">
      <c r="A1591" s="1180"/>
      <c r="B1591" s="1180"/>
      <c r="C1591" s="1180"/>
      <c r="D1591" s="1180"/>
      <c r="E1591" s="1180"/>
      <c r="F1591" s="1180"/>
      <c r="G1591" s="1180"/>
      <c r="H1591" s="1180"/>
      <c r="I1591" s="1180"/>
      <c r="J1591" s="1180"/>
      <c r="K1591" s="1180"/>
      <c r="L1591" s="1180"/>
      <c r="M1591" s="1180"/>
      <c r="N1591" s="1180"/>
      <c r="O1591" s="1180"/>
      <c r="P1591" s="1180"/>
      <c r="Q1591" s="1180"/>
      <c r="R1591" s="1180"/>
    </row>
    <row r="1592" spans="1:18">
      <c r="A1592" s="1180"/>
      <c r="B1592" s="1180"/>
      <c r="C1592" s="1180"/>
      <c r="D1592" s="1180"/>
      <c r="E1592" s="1180"/>
      <c r="F1592" s="1180"/>
      <c r="G1592" s="1180"/>
      <c r="H1592" s="1180"/>
      <c r="I1592" s="1180"/>
      <c r="J1592" s="1180"/>
      <c r="K1592" s="1180"/>
      <c r="L1592" s="1180"/>
      <c r="M1592" s="1180"/>
      <c r="N1592" s="1180"/>
      <c r="O1592" s="1180"/>
      <c r="P1592" s="1180"/>
      <c r="Q1592" s="1180"/>
      <c r="R1592" s="1180"/>
    </row>
    <row r="1593" spans="1:18">
      <c r="A1593" s="1180"/>
      <c r="B1593" s="1180"/>
      <c r="C1593" s="1180"/>
      <c r="D1593" s="1180"/>
      <c r="E1593" s="1180"/>
      <c r="F1593" s="1180"/>
      <c r="G1593" s="1180"/>
      <c r="H1593" s="1180"/>
      <c r="I1593" s="1180"/>
      <c r="J1593" s="1180"/>
      <c r="K1593" s="1180"/>
      <c r="L1593" s="1180"/>
      <c r="M1593" s="1180"/>
      <c r="N1593" s="1180"/>
      <c r="O1593" s="1180"/>
      <c r="P1593" s="1180"/>
      <c r="Q1593" s="1180"/>
      <c r="R1593" s="1180"/>
    </row>
    <row r="1594" spans="1:18">
      <c r="A1594" s="1180"/>
      <c r="B1594" s="1180"/>
      <c r="C1594" s="1180"/>
      <c r="D1594" s="1180"/>
      <c r="E1594" s="1180"/>
      <c r="F1594" s="1180"/>
      <c r="G1594" s="1180"/>
      <c r="H1594" s="1180"/>
      <c r="I1594" s="1180"/>
      <c r="J1594" s="1180"/>
      <c r="K1594" s="1180"/>
      <c r="L1594" s="1180"/>
      <c r="M1594" s="1180"/>
      <c r="N1594" s="1180"/>
      <c r="O1594" s="1180"/>
      <c r="P1594" s="1180"/>
      <c r="Q1594" s="1180"/>
      <c r="R1594" s="1180"/>
    </row>
    <row r="1595" spans="1:18">
      <c r="A1595" s="1180"/>
      <c r="B1595" s="1180"/>
      <c r="C1595" s="1180"/>
      <c r="D1595" s="1180"/>
      <c r="E1595" s="1180"/>
      <c r="F1595" s="1180"/>
      <c r="G1595" s="1180"/>
      <c r="H1595" s="1180"/>
      <c r="I1595" s="1180"/>
      <c r="J1595" s="1180"/>
      <c r="K1595" s="1180"/>
      <c r="L1595" s="1180"/>
      <c r="M1595" s="1180"/>
      <c r="N1595" s="1180"/>
      <c r="O1595" s="1180"/>
      <c r="P1595" s="1180"/>
      <c r="Q1595" s="1180"/>
      <c r="R1595" s="1180"/>
    </row>
    <row r="1596" spans="1:18">
      <c r="A1596" s="1180"/>
      <c r="B1596" s="1180"/>
      <c r="C1596" s="1180"/>
      <c r="D1596" s="1180"/>
      <c r="E1596" s="1180"/>
      <c r="F1596" s="1180"/>
      <c r="G1596" s="1180"/>
      <c r="H1596" s="1180"/>
      <c r="I1596" s="1180"/>
      <c r="J1596" s="1180"/>
      <c r="K1596" s="1180"/>
      <c r="L1596" s="1180"/>
      <c r="M1596" s="1180"/>
      <c r="N1596" s="1180"/>
      <c r="O1596" s="1180"/>
      <c r="P1596" s="1180"/>
      <c r="Q1596" s="1180"/>
      <c r="R1596" s="1180"/>
    </row>
    <row r="1597" spans="1:18">
      <c r="A1597" s="1180"/>
      <c r="B1597" s="1180"/>
      <c r="C1597" s="1180"/>
      <c r="D1597" s="1180"/>
      <c r="E1597" s="1180"/>
      <c r="F1597" s="1180"/>
      <c r="G1597" s="1180"/>
      <c r="H1597" s="1180"/>
      <c r="I1597" s="1180"/>
      <c r="J1597" s="1180"/>
      <c r="K1597" s="1180"/>
      <c r="L1597" s="1180"/>
      <c r="M1597" s="1180"/>
      <c r="N1597" s="1180"/>
      <c r="O1597" s="1180"/>
      <c r="P1597" s="1180"/>
      <c r="Q1597" s="1180"/>
      <c r="R1597" s="1180"/>
    </row>
    <row r="1598" spans="1:18">
      <c r="A1598" s="1180"/>
      <c r="B1598" s="1180"/>
      <c r="C1598" s="1180"/>
      <c r="D1598" s="1180"/>
      <c r="E1598" s="1180"/>
      <c r="F1598" s="1180"/>
      <c r="G1598" s="1180"/>
      <c r="H1598" s="1180"/>
      <c r="I1598" s="1180"/>
      <c r="J1598" s="1180"/>
      <c r="K1598" s="1180"/>
      <c r="L1598" s="1180"/>
      <c r="M1598" s="1180"/>
      <c r="N1598" s="1180"/>
      <c r="O1598" s="1180"/>
      <c r="P1598" s="1180"/>
      <c r="Q1598" s="1180"/>
      <c r="R1598" s="1180"/>
    </row>
    <row r="1599" spans="1:18">
      <c r="A1599" s="1180"/>
      <c r="B1599" s="1180"/>
      <c r="C1599" s="1180"/>
      <c r="D1599" s="1180"/>
      <c r="E1599" s="1180"/>
      <c r="F1599" s="1180"/>
      <c r="G1599" s="1180"/>
      <c r="H1599" s="1180"/>
      <c r="I1599" s="1180"/>
      <c r="J1599" s="1180"/>
      <c r="K1599" s="1180"/>
      <c r="L1599" s="1180"/>
      <c r="M1599" s="1180"/>
      <c r="N1599" s="1180"/>
      <c r="O1599" s="1180"/>
      <c r="P1599" s="1180"/>
      <c r="Q1599" s="1180"/>
      <c r="R1599" s="1180"/>
    </row>
    <row r="1600" spans="1:18">
      <c r="A1600" s="1180"/>
      <c r="B1600" s="1180"/>
      <c r="C1600" s="1180"/>
      <c r="D1600" s="1180"/>
      <c r="E1600" s="1180"/>
      <c r="F1600" s="1180"/>
      <c r="G1600" s="1180"/>
      <c r="H1600" s="1180"/>
      <c r="I1600" s="1180"/>
      <c r="J1600" s="1180"/>
      <c r="K1600" s="1180"/>
      <c r="L1600" s="1180"/>
      <c r="M1600" s="1180"/>
      <c r="N1600" s="1180"/>
      <c r="O1600" s="1180"/>
      <c r="P1600" s="1180"/>
      <c r="Q1600" s="1180"/>
      <c r="R1600" s="1180"/>
    </row>
    <row r="1601" spans="1:18">
      <c r="A1601" s="1180"/>
      <c r="B1601" s="1180"/>
      <c r="C1601" s="1180"/>
      <c r="D1601" s="1180"/>
      <c r="E1601" s="1180"/>
      <c r="F1601" s="1180"/>
      <c r="G1601" s="1180"/>
      <c r="H1601" s="1180"/>
      <c r="I1601" s="1180"/>
      <c r="J1601" s="1180"/>
      <c r="K1601" s="1180"/>
      <c r="L1601" s="1180"/>
      <c r="M1601" s="1180"/>
      <c r="N1601" s="1180"/>
      <c r="O1601" s="1180"/>
      <c r="P1601" s="1180"/>
      <c r="Q1601" s="1180"/>
      <c r="R1601" s="1180"/>
    </row>
    <row r="1602" spans="1:18">
      <c r="A1602" s="1180"/>
      <c r="B1602" s="1180"/>
      <c r="C1602" s="1180"/>
      <c r="D1602" s="1180"/>
      <c r="E1602" s="1180"/>
      <c r="F1602" s="1180"/>
      <c r="G1602" s="1180"/>
      <c r="H1602" s="1180"/>
      <c r="I1602" s="1180"/>
      <c r="J1602" s="1180"/>
      <c r="K1602" s="1180"/>
      <c r="L1602" s="1180"/>
      <c r="M1602" s="1180"/>
      <c r="N1602" s="1180"/>
      <c r="O1602" s="1180"/>
      <c r="P1602" s="1180"/>
      <c r="Q1602" s="1180"/>
      <c r="R1602" s="1180"/>
    </row>
    <row r="1603" spans="1:18">
      <c r="A1603" s="1180"/>
      <c r="B1603" s="1180"/>
      <c r="C1603" s="1180"/>
      <c r="D1603" s="1180"/>
      <c r="E1603" s="1180"/>
      <c r="F1603" s="1180"/>
      <c r="G1603" s="1180"/>
      <c r="H1603" s="1180"/>
      <c r="I1603" s="1180"/>
      <c r="J1603" s="1180"/>
      <c r="K1603" s="1180"/>
      <c r="L1603" s="1180"/>
      <c r="M1603" s="1180"/>
      <c r="N1603" s="1180"/>
      <c r="O1603" s="1180"/>
      <c r="P1603" s="1180"/>
      <c r="Q1603" s="1180"/>
      <c r="R1603" s="1180"/>
    </row>
    <row r="1604" spans="1:18">
      <c r="A1604" s="1180"/>
      <c r="B1604" s="1180"/>
      <c r="C1604" s="1180"/>
      <c r="D1604" s="1180"/>
      <c r="E1604" s="1180"/>
      <c r="F1604" s="1180"/>
      <c r="G1604" s="1180"/>
      <c r="H1604" s="1180"/>
      <c r="I1604" s="1180"/>
      <c r="J1604" s="1180"/>
      <c r="K1604" s="1180"/>
      <c r="L1604" s="1180"/>
      <c r="M1604" s="1180"/>
      <c r="N1604" s="1180"/>
      <c r="O1604" s="1180"/>
      <c r="P1604" s="1180"/>
      <c r="Q1604" s="1180"/>
      <c r="R1604" s="1180"/>
    </row>
    <row r="1605" spans="1:18">
      <c r="A1605" s="1180"/>
      <c r="B1605" s="1180"/>
      <c r="C1605" s="1180"/>
      <c r="D1605" s="1180"/>
      <c r="E1605" s="1180"/>
      <c r="F1605" s="1180"/>
      <c r="G1605" s="1180"/>
      <c r="H1605" s="1180"/>
      <c r="I1605" s="1180"/>
      <c r="J1605" s="1180"/>
      <c r="K1605" s="1180"/>
      <c r="L1605" s="1180"/>
      <c r="M1605" s="1180"/>
      <c r="N1605" s="1180"/>
      <c r="O1605" s="1180"/>
      <c r="P1605" s="1180"/>
      <c r="Q1605" s="1180"/>
      <c r="R1605" s="1180"/>
    </row>
    <row r="1606" spans="1:18">
      <c r="A1606" s="1180"/>
      <c r="B1606" s="1180"/>
      <c r="C1606" s="1180"/>
      <c r="D1606" s="1180"/>
      <c r="E1606" s="1180"/>
      <c r="F1606" s="1180"/>
      <c r="G1606" s="1180"/>
      <c r="H1606" s="1180"/>
      <c r="I1606" s="1180"/>
      <c r="J1606" s="1180"/>
      <c r="K1606" s="1180"/>
      <c r="L1606" s="1180"/>
      <c r="M1606" s="1180"/>
      <c r="N1606" s="1180"/>
      <c r="O1606" s="1180"/>
      <c r="P1606" s="1180"/>
      <c r="Q1606" s="1180"/>
      <c r="R1606" s="1180"/>
    </row>
    <row r="1607" spans="1:18">
      <c r="A1607" s="1180"/>
      <c r="B1607" s="1180"/>
      <c r="C1607" s="1180"/>
      <c r="D1607" s="1180"/>
      <c r="E1607" s="1180"/>
      <c r="F1607" s="1180"/>
      <c r="G1607" s="1180"/>
      <c r="H1607" s="1180"/>
      <c r="I1607" s="1180"/>
      <c r="J1607" s="1180"/>
      <c r="K1607" s="1180"/>
      <c r="L1607" s="1180"/>
      <c r="M1607" s="1180"/>
      <c r="N1607" s="1180"/>
      <c r="O1607" s="1180"/>
      <c r="P1607" s="1180"/>
      <c r="Q1607" s="1180"/>
      <c r="R1607" s="1180"/>
    </row>
    <row r="1608" spans="1:18">
      <c r="A1608" s="1180"/>
      <c r="B1608" s="1180"/>
      <c r="C1608" s="1180"/>
      <c r="D1608" s="1180"/>
      <c r="E1608" s="1180"/>
      <c r="F1608" s="1180"/>
      <c r="G1608" s="1180"/>
      <c r="H1608" s="1180"/>
      <c r="I1608" s="1180"/>
      <c r="J1608" s="1180"/>
      <c r="K1608" s="1180"/>
      <c r="L1608" s="1180"/>
      <c r="M1608" s="1180"/>
      <c r="N1608" s="1180"/>
      <c r="O1608" s="1180"/>
      <c r="P1608" s="1180"/>
      <c r="Q1608" s="1180"/>
      <c r="R1608" s="1180"/>
    </row>
    <row r="1609" spans="1:18">
      <c r="A1609" s="1180"/>
      <c r="B1609" s="1180"/>
      <c r="C1609" s="1180"/>
      <c r="D1609" s="1180"/>
      <c r="E1609" s="1180"/>
      <c r="F1609" s="1180"/>
      <c r="G1609" s="1180"/>
      <c r="H1609" s="1180"/>
      <c r="I1609" s="1180"/>
      <c r="J1609" s="1180"/>
      <c r="K1609" s="1180"/>
      <c r="L1609" s="1180"/>
      <c r="M1609" s="1180"/>
      <c r="N1609" s="1180"/>
      <c r="O1609" s="1180"/>
      <c r="P1609" s="1180"/>
      <c r="Q1609" s="1180"/>
      <c r="R1609" s="1180"/>
    </row>
    <row r="1610" spans="1:18">
      <c r="A1610" s="1180"/>
      <c r="B1610" s="1180"/>
      <c r="C1610" s="1180"/>
      <c r="D1610" s="1180"/>
      <c r="E1610" s="1180"/>
      <c r="F1610" s="1180"/>
      <c r="G1610" s="1180"/>
      <c r="H1610" s="1180"/>
      <c r="I1610" s="1180"/>
      <c r="J1610" s="1180"/>
      <c r="K1610" s="1180"/>
      <c r="L1610" s="1180"/>
      <c r="M1610" s="1180"/>
      <c r="N1610" s="1180"/>
      <c r="O1610" s="1180"/>
      <c r="P1610" s="1180"/>
      <c r="Q1610" s="1180"/>
      <c r="R1610" s="1180"/>
    </row>
    <row r="1611" spans="1:18">
      <c r="A1611" s="1180"/>
      <c r="B1611" s="1180"/>
      <c r="C1611" s="1180"/>
      <c r="D1611" s="1180"/>
      <c r="E1611" s="1180"/>
      <c r="F1611" s="1180"/>
      <c r="G1611" s="1180"/>
      <c r="H1611" s="1180"/>
      <c r="I1611" s="1180"/>
      <c r="J1611" s="1180"/>
      <c r="K1611" s="1180"/>
      <c r="L1611" s="1180"/>
      <c r="M1611" s="1180"/>
      <c r="N1611" s="1180"/>
      <c r="O1611" s="1180"/>
      <c r="P1611" s="1180"/>
      <c r="Q1611" s="1180"/>
      <c r="R1611" s="1180"/>
    </row>
    <row r="1612" spans="1:18">
      <c r="A1612" s="1180"/>
      <c r="B1612" s="1180"/>
      <c r="C1612" s="1180"/>
      <c r="D1612" s="1180"/>
      <c r="E1612" s="1180"/>
      <c r="F1612" s="1180"/>
      <c r="G1612" s="1180"/>
      <c r="H1612" s="1180"/>
      <c r="I1612" s="1180"/>
      <c r="J1612" s="1180"/>
      <c r="K1612" s="1180"/>
      <c r="L1612" s="1180"/>
      <c r="M1612" s="1180"/>
      <c r="N1612" s="1180"/>
      <c r="O1612" s="1180"/>
      <c r="P1612" s="1180"/>
      <c r="Q1612" s="1180"/>
      <c r="R1612" s="1180"/>
    </row>
    <row r="1613" spans="1:18">
      <c r="A1613" s="1180"/>
      <c r="B1613" s="1180"/>
      <c r="C1613" s="1180"/>
      <c r="D1613" s="1180"/>
      <c r="E1613" s="1180"/>
      <c r="F1613" s="1180"/>
      <c r="G1613" s="1180"/>
      <c r="H1613" s="1180"/>
      <c r="I1613" s="1180"/>
      <c r="J1613" s="1180"/>
      <c r="K1613" s="1180"/>
      <c r="L1613" s="1180"/>
      <c r="M1613" s="1180"/>
      <c r="N1613" s="1180"/>
      <c r="O1613" s="1180"/>
      <c r="P1613" s="1180"/>
      <c r="Q1613" s="1180"/>
      <c r="R1613" s="1180"/>
    </row>
    <row r="1614" spans="1:18">
      <c r="A1614" s="1180"/>
      <c r="B1614" s="1180"/>
      <c r="C1614" s="1180"/>
      <c r="D1614" s="1180"/>
      <c r="E1614" s="1180"/>
      <c r="F1614" s="1180"/>
      <c r="G1614" s="1180"/>
      <c r="H1614" s="1180"/>
      <c r="I1614" s="1180"/>
      <c r="J1614" s="1180"/>
      <c r="K1614" s="1180"/>
      <c r="L1614" s="1180"/>
      <c r="M1614" s="1180"/>
      <c r="N1614" s="1180"/>
      <c r="O1614" s="1180"/>
      <c r="P1614" s="1180"/>
      <c r="Q1614" s="1180"/>
      <c r="R1614" s="1180"/>
    </row>
    <row r="1615" spans="1:18">
      <c r="A1615" s="1180"/>
      <c r="B1615" s="1180"/>
      <c r="C1615" s="1180"/>
      <c r="D1615" s="1180"/>
      <c r="E1615" s="1180"/>
      <c r="F1615" s="1180"/>
      <c r="G1615" s="1180"/>
      <c r="H1615" s="1180"/>
      <c r="I1615" s="1180"/>
      <c r="J1615" s="1180"/>
      <c r="K1615" s="1180"/>
      <c r="L1615" s="1180"/>
      <c r="M1615" s="1180"/>
      <c r="N1615" s="1180"/>
      <c r="O1615" s="1180"/>
      <c r="P1615" s="1180"/>
      <c r="Q1615" s="1180"/>
      <c r="R1615" s="1180"/>
    </row>
    <row r="1616" spans="1:18">
      <c r="A1616" s="1180"/>
      <c r="B1616" s="1180"/>
      <c r="C1616" s="1180"/>
      <c r="D1616" s="1180"/>
      <c r="E1616" s="1180"/>
      <c r="F1616" s="1180"/>
      <c r="G1616" s="1180"/>
      <c r="H1616" s="1180"/>
      <c r="I1616" s="1180"/>
      <c r="J1616" s="1180"/>
      <c r="K1616" s="1180"/>
      <c r="L1616" s="1180"/>
      <c r="M1616" s="1180"/>
      <c r="N1616" s="1180"/>
      <c r="O1616" s="1180"/>
      <c r="P1616" s="1180"/>
      <c r="Q1616" s="1180"/>
      <c r="R1616" s="1180"/>
    </row>
    <row r="1617" spans="1:18">
      <c r="A1617" s="1180"/>
      <c r="B1617" s="1180"/>
      <c r="C1617" s="1180"/>
      <c r="D1617" s="1180"/>
      <c r="E1617" s="1180"/>
      <c r="F1617" s="1180"/>
      <c r="G1617" s="1180"/>
      <c r="H1617" s="1180"/>
      <c r="I1617" s="1180"/>
      <c r="J1617" s="1180"/>
      <c r="K1617" s="1180"/>
      <c r="L1617" s="1180"/>
      <c r="M1617" s="1180"/>
      <c r="N1617" s="1180"/>
      <c r="O1617" s="1180"/>
      <c r="P1617" s="1180"/>
      <c r="Q1617" s="1180"/>
      <c r="R1617" s="1180"/>
    </row>
    <row r="1618" spans="1:18">
      <c r="A1618" s="1180"/>
      <c r="B1618" s="1180"/>
      <c r="C1618" s="1180"/>
      <c r="D1618" s="1180"/>
      <c r="E1618" s="1180"/>
      <c r="F1618" s="1180"/>
      <c r="G1618" s="1180"/>
      <c r="H1618" s="1180"/>
      <c r="I1618" s="1180"/>
      <c r="J1618" s="1180"/>
      <c r="K1618" s="1180"/>
      <c r="L1618" s="1180"/>
      <c r="M1618" s="1180"/>
      <c r="N1618" s="1180"/>
      <c r="O1618" s="1180"/>
      <c r="P1618" s="1180"/>
      <c r="Q1618" s="1180"/>
      <c r="R1618" s="1180"/>
    </row>
    <row r="1619" spans="1:18">
      <c r="A1619" s="1180"/>
      <c r="B1619" s="1180"/>
      <c r="C1619" s="1180"/>
      <c r="D1619" s="1180"/>
      <c r="E1619" s="1180"/>
      <c r="F1619" s="1180"/>
      <c r="G1619" s="1180"/>
      <c r="H1619" s="1180"/>
      <c r="I1619" s="1180"/>
      <c r="J1619" s="1180"/>
      <c r="K1619" s="1180"/>
      <c r="L1619" s="1180"/>
      <c r="M1619" s="1180"/>
      <c r="N1619" s="1180"/>
      <c r="O1619" s="1180"/>
      <c r="P1619" s="1180"/>
      <c r="Q1619" s="1180"/>
      <c r="R1619" s="1180"/>
    </row>
    <row r="1620" spans="1:18">
      <c r="A1620" s="1180"/>
      <c r="B1620" s="1180"/>
      <c r="C1620" s="1180"/>
      <c r="D1620" s="1180"/>
      <c r="E1620" s="1180"/>
      <c r="F1620" s="1180"/>
      <c r="G1620" s="1180"/>
      <c r="H1620" s="1180"/>
      <c r="I1620" s="1180"/>
      <c r="J1620" s="1180"/>
      <c r="K1620" s="1180"/>
      <c r="L1620" s="1180"/>
      <c r="M1620" s="1180"/>
      <c r="N1620" s="1180"/>
      <c r="O1620" s="1180"/>
      <c r="P1620" s="1180"/>
      <c r="Q1620" s="1180"/>
      <c r="R1620" s="1180"/>
    </row>
    <row r="1621" spans="1:18">
      <c r="A1621" s="1180"/>
      <c r="B1621" s="1180"/>
      <c r="C1621" s="1180"/>
      <c r="D1621" s="1180"/>
      <c r="E1621" s="1180"/>
      <c r="F1621" s="1180"/>
      <c r="G1621" s="1180"/>
      <c r="H1621" s="1180"/>
      <c r="I1621" s="1180"/>
      <c r="J1621" s="1180"/>
      <c r="K1621" s="1180"/>
      <c r="L1621" s="1180"/>
      <c r="M1621" s="1180"/>
      <c r="N1621" s="1180"/>
      <c r="O1621" s="1180"/>
      <c r="P1621" s="1180"/>
      <c r="Q1621" s="1180"/>
      <c r="R1621" s="1180"/>
    </row>
    <row r="1622" spans="1:18">
      <c r="A1622" s="1180"/>
      <c r="B1622" s="1180"/>
      <c r="C1622" s="1180"/>
      <c r="D1622" s="1180"/>
      <c r="E1622" s="1180"/>
      <c r="F1622" s="1180"/>
      <c r="G1622" s="1180"/>
      <c r="H1622" s="1180"/>
      <c r="I1622" s="1180"/>
      <c r="J1622" s="1180"/>
      <c r="K1622" s="1180"/>
      <c r="L1622" s="1180"/>
      <c r="M1622" s="1180"/>
      <c r="N1622" s="1180"/>
      <c r="O1622" s="1180"/>
      <c r="P1622" s="1180"/>
      <c r="Q1622" s="1180"/>
      <c r="R1622" s="1180"/>
    </row>
    <row r="1623" spans="1:18">
      <c r="A1623" s="1180"/>
      <c r="B1623" s="1180"/>
      <c r="C1623" s="1180"/>
      <c r="D1623" s="1180"/>
      <c r="E1623" s="1180"/>
      <c r="F1623" s="1180"/>
      <c r="G1623" s="1180"/>
      <c r="H1623" s="1180"/>
      <c r="I1623" s="1180"/>
      <c r="J1623" s="1180"/>
      <c r="K1623" s="1180"/>
      <c r="L1623" s="1180"/>
      <c r="M1623" s="1180"/>
      <c r="N1623" s="1180"/>
      <c r="O1623" s="1180"/>
      <c r="P1623" s="1180"/>
      <c r="Q1623" s="1180"/>
      <c r="R1623" s="1180"/>
    </row>
    <row r="1624" spans="1:18">
      <c r="A1624" s="1180"/>
      <c r="B1624" s="1180"/>
      <c r="C1624" s="1180"/>
      <c r="D1624" s="1180"/>
      <c r="E1624" s="1180"/>
      <c r="F1624" s="1180"/>
      <c r="G1624" s="1180"/>
      <c r="H1624" s="1180"/>
      <c r="I1624" s="1180"/>
      <c r="J1624" s="1180"/>
      <c r="K1624" s="1180"/>
      <c r="L1624" s="1180"/>
      <c r="M1624" s="1180"/>
      <c r="N1624" s="1180"/>
      <c r="O1624" s="1180"/>
      <c r="P1624" s="1180"/>
      <c r="Q1624" s="1180"/>
      <c r="R1624" s="1180"/>
    </row>
    <row r="1625" spans="1:18">
      <c r="A1625" s="1180"/>
      <c r="B1625" s="1180"/>
      <c r="C1625" s="1180"/>
      <c r="D1625" s="1180"/>
      <c r="E1625" s="1180"/>
      <c r="F1625" s="1180"/>
      <c r="G1625" s="1180"/>
      <c r="H1625" s="1180"/>
      <c r="I1625" s="1180"/>
      <c r="J1625" s="1180"/>
      <c r="K1625" s="1180"/>
      <c r="L1625" s="1180"/>
      <c r="M1625" s="1180"/>
      <c r="N1625" s="1180"/>
      <c r="O1625" s="1180"/>
      <c r="P1625" s="1180"/>
      <c r="Q1625" s="1180"/>
      <c r="R1625" s="1180"/>
    </row>
    <row r="1626" spans="1:18">
      <c r="A1626" s="1180"/>
      <c r="B1626" s="1180"/>
      <c r="C1626" s="1180"/>
      <c r="D1626" s="1180"/>
      <c r="E1626" s="1180"/>
      <c r="F1626" s="1180"/>
      <c r="G1626" s="1180"/>
      <c r="H1626" s="1180"/>
      <c r="I1626" s="1180"/>
      <c r="J1626" s="1180"/>
      <c r="K1626" s="1180"/>
      <c r="L1626" s="1180"/>
      <c r="M1626" s="1180"/>
      <c r="N1626" s="1180"/>
      <c r="O1626" s="1180"/>
      <c r="P1626" s="1180"/>
      <c r="Q1626" s="1180"/>
      <c r="R1626" s="1180"/>
    </row>
    <row r="1627" spans="1:18">
      <c r="A1627" s="1180"/>
      <c r="B1627" s="1180"/>
      <c r="C1627" s="1180"/>
      <c r="D1627" s="1180"/>
      <c r="E1627" s="1180"/>
      <c r="F1627" s="1180"/>
      <c r="G1627" s="1180"/>
      <c r="H1627" s="1180"/>
      <c r="I1627" s="1180"/>
      <c r="J1627" s="1180"/>
      <c r="K1627" s="1180"/>
      <c r="L1627" s="1180"/>
      <c r="M1627" s="1180"/>
      <c r="N1627" s="1180"/>
      <c r="O1627" s="1180"/>
      <c r="P1627" s="1180"/>
      <c r="Q1627" s="1180"/>
      <c r="R1627" s="1180"/>
    </row>
    <row r="1628" spans="1:18">
      <c r="A1628" s="1180"/>
      <c r="B1628" s="1180"/>
      <c r="C1628" s="1180"/>
      <c r="D1628" s="1180"/>
      <c r="E1628" s="1180"/>
      <c r="F1628" s="1180"/>
      <c r="G1628" s="1180"/>
      <c r="H1628" s="1180"/>
      <c r="I1628" s="1180"/>
      <c r="J1628" s="1180"/>
      <c r="K1628" s="1180"/>
      <c r="L1628" s="1180"/>
      <c r="M1628" s="1180"/>
      <c r="N1628" s="1180"/>
      <c r="O1628" s="1180"/>
      <c r="P1628" s="1180"/>
      <c r="Q1628" s="1180"/>
      <c r="R1628" s="1180"/>
    </row>
    <row r="1629" spans="1:18">
      <c r="A1629" s="1180"/>
      <c r="B1629" s="1180"/>
      <c r="C1629" s="1180"/>
      <c r="D1629" s="1180"/>
      <c r="E1629" s="1180"/>
      <c r="F1629" s="1180"/>
      <c r="G1629" s="1180"/>
      <c r="H1629" s="1180"/>
      <c r="I1629" s="1180"/>
      <c r="J1629" s="1180"/>
      <c r="K1629" s="1180"/>
      <c r="L1629" s="1180"/>
      <c r="M1629" s="1180"/>
      <c r="N1629" s="1180"/>
      <c r="O1629" s="1180"/>
      <c r="P1629" s="1180"/>
      <c r="Q1629" s="1180"/>
      <c r="R1629" s="1180"/>
    </row>
    <row r="1630" spans="1:18">
      <c r="A1630" s="1180"/>
      <c r="B1630" s="1180"/>
      <c r="C1630" s="1180"/>
      <c r="D1630" s="1180"/>
      <c r="E1630" s="1180"/>
      <c r="F1630" s="1180"/>
      <c r="G1630" s="1180"/>
      <c r="H1630" s="1180"/>
      <c r="I1630" s="1180"/>
      <c r="J1630" s="1180"/>
      <c r="K1630" s="1180"/>
      <c r="L1630" s="1180"/>
      <c r="M1630" s="1180"/>
      <c r="N1630" s="1180"/>
      <c r="O1630" s="1180"/>
      <c r="P1630" s="1180"/>
      <c r="Q1630" s="1180"/>
      <c r="R1630" s="1180"/>
    </row>
    <row r="1631" spans="1:18">
      <c r="A1631" s="1180"/>
      <c r="B1631" s="1180"/>
      <c r="C1631" s="1180"/>
      <c r="D1631" s="1180"/>
      <c r="E1631" s="1180"/>
      <c r="F1631" s="1180"/>
      <c r="G1631" s="1180"/>
      <c r="H1631" s="1180"/>
      <c r="I1631" s="1180"/>
      <c r="J1631" s="1180"/>
      <c r="K1631" s="1180"/>
      <c r="L1631" s="1180"/>
      <c r="M1631" s="1180"/>
      <c r="N1631" s="1180"/>
      <c r="O1631" s="1180"/>
      <c r="P1631" s="1180"/>
      <c r="Q1631" s="1180"/>
      <c r="R1631" s="1180"/>
    </row>
    <row r="1632" spans="1:18">
      <c r="A1632" s="1180"/>
      <c r="B1632" s="1180"/>
      <c r="C1632" s="1180"/>
      <c r="D1632" s="1180"/>
      <c r="E1632" s="1180"/>
      <c r="F1632" s="1180"/>
      <c r="G1632" s="1180"/>
      <c r="H1632" s="1180"/>
      <c r="I1632" s="1180"/>
      <c r="J1632" s="1180"/>
      <c r="K1632" s="1180"/>
      <c r="L1632" s="1180"/>
      <c r="M1632" s="1180"/>
      <c r="N1632" s="1180"/>
      <c r="O1632" s="1180"/>
      <c r="P1632" s="1180"/>
      <c r="Q1632" s="1180"/>
      <c r="R1632" s="1180"/>
    </row>
    <row r="1633" spans="1:18">
      <c r="A1633" s="1180"/>
      <c r="B1633" s="1180"/>
      <c r="C1633" s="1180"/>
      <c r="D1633" s="1180"/>
      <c r="E1633" s="1180"/>
      <c r="F1633" s="1180"/>
      <c r="G1633" s="1180"/>
      <c r="H1633" s="1180"/>
      <c r="I1633" s="1180"/>
      <c r="J1633" s="1180"/>
      <c r="K1633" s="1180"/>
      <c r="L1633" s="1180"/>
      <c r="M1633" s="1180"/>
      <c r="N1633" s="1180"/>
      <c r="O1633" s="1180"/>
      <c r="P1633" s="1180"/>
      <c r="Q1633" s="1180"/>
      <c r="R1633" s="1180"/>
    </row>
    <row r="1634" spans="1:18">
      <c r="A1634" s="1180"/>
      <c r="B1634" s="1180"/>
      <c r="C1634" s="1180"/>
      <c r="D1634" s="1180"/>
      <c r="E1634" s="1180"/>
      <c r="F1634" s="1180"/>
      <c r="G1634" s="1180"/>
      <c r="H1634" s="1180"/>
      <c r="I1634" s="1180"/>
      <c r="J1634" s="1180"/>
      <c r="K1634" s="1180"/>
      <c r="L1634" s="1180"/>
      <c r="M1634" s="1180"/>
      <c r="N1634" s="1180"/>
      <c r="O1634" s="1180"/>
      <c r="P1634" s="1180"/>
      <c r="Q1634" s="1180"/>
      <c r="R1634" s="1180"/>
    </row>
    <row r="1635" spans="1:18">
      <c r="A1635" s="1180"/>
      <c r="B1635" s="1180"/>
      <c r="C1635" s="1180"/>
      <c r="D1635" s="1180"/>
      <c r="E1635" s="1180"/>
      <c r="F1635" s="1180"/>
      <c r="G1635" s="1180"/>
      <c r="H1635" s="1180"/>
      <c r="I1635" s="1180"/>
      <c r="J1635" s="1180"/>
      <c r="K1635" s="1180"/>
      <c r="L1635" s="1180"/>
      <c r="M1635" s="1180"/>
      <c r="N1635" s="1180"/>
      <c r="O1635" s="1180"/>
      <c r="P1635" s="1180"/>
      <c r="Q1635" s="1180"/>
      <c r="R1635" s="1180"/>
    </row>
    <row r="1636" spans="1:18">
      <c r="A1636" s="1180"/>
      <c r="B1636" s="1180"/>
      <c r="C1636" s="1180"/>
      <c r="D1636" s="1180"/>
      <c r="E1636" s="1180"/>
      <c r="F1636" s="1180"/>
      <c r="G1636" s="1180"/>
      <c r="H1636" s="1180"/>
      <c r="I1636" s="1180"/>
      <c r="J1636" s="1180"/>
      <c r="K1636" s="1180"/>
      <c r="L1636" s="1180"/>
      <c r="M1636" s="1180"/>
      <c r="N1636" s="1180"/>
      <c r="O1636" s="1180"/>
      <c r="P1636" s="1180"/>
      <c r="Q1636" s="1180"/>
      <c r="R1636" s="1180"/>
    </row>
    <row r="1637" spans="1:18">
      <c r="A1637" s="1180"/>
      <c r="B1637" s="1180"/>
      <c r="C1637" s="1180"/>
      <c r="D1637" s="1180"/>
      <c r="E1637" s="1180"/>
      <c r="F1637" s="1180"/>
      <c r="G1637" s="1180"/>
      <c r="H1637" s="1180"/>
      <c r="I1637" s="1180"/>
      <c r="J1637" s="1180"/>
      <c r="K1637" s="1180"/>
      <c r="L1637" s="1180"/>
      <c r="M1637" s="1180"/>
      <c r="N1637" s="1180"/>
      <c r="O1637" s="1180"/>
      <c r="P1637" s="1180"/>
      <c r="Q1637" s="1180"/>
      <c r="R1637" s="1180"/>
    </row>
    <row r="1638" spans="1:18">
      <c r="A1638" s="1180"/>
      <c r="B1638" s="1180"/>
      <c r="C1638" s="1180"/>
      <c r="D1638" s="1180"/>
      <c r="E1638" s="1180"/>
      <c r="F1638" s="1180"/>
      <c r="G1638" s="1180"/>
      <c r="H1638" s="1180"/>
      <c r="I1638" s="1180"/>
      <c r="J1638" s="1180"/>
      <c r="K1638" s="1180"/>
      <c r="L1638" s="1180"/>
      <c r="M1638" s="1180"/>
      <c r="N1638" s="1180"/>
      <c r="O1638" s="1180"/>
      <c r="P1638" s="1180"/>
      <c r="Q1638" s="1180"/>
      <c r="R1638" s="1180"/>
    </row>
    <row r="1639" spans="1:18">
      <c r="A1639" s="1180"/>
      <c r="B1639" s="1180"/>
      <c r="C1639" s="1180"/>
      <c r="D1639" s="1180"/>
      <c r="E1639" s="1180"/>
      <c r="F1639" s="1180"/>
      <c r="G1639" s="1180"/>
      <c r="H1639" s="1180"/>
      <c r="I1639" s="1180"/>
      <c r="J1639" s="1180"/>
      <c r="K1639" s="1180"/>
      <c r="L1639" s="1180"/>
      <c r="M1639" s="1180"/>
      <c r="N1639" s="1180"/>
      <c r="O1639" s="1180"/>
      <c r="P1639" s="1180"/>
      <c r="Q1639" s="1180"/>
      <c r="R1639" s="1180"/>
    </row>
    <row r="1640" spans="1:18">
      <c r="A1640" s="1180"/>
      <c r="B1640" s="1180"/>
      <c r="C1640" s="1180"/>
      <c r="D1640" s="1180"/>
      <c r="E1640" s="1180"/>
      <c r="F1640" s="1180"/>
      <c r="G1640" s="1180"/>
      <c r="H1640" s="1180"/>
      <c r="I1640" s="1180"/>
      <c r="J1640" s="1180"/>
      <c r="K1640" s="1180"/>
      <c r="L1640" s="1180"/>
      <c r="M1640" s="1180"/>
      <c r="N1640" s="1180"/>
      <c r="O1640" s="1180"/>
      <c r="P1640" s="1180"/>
      <c r="Q1640" s="1180"/>
      <c r="R1640" s="1180"/>
    </row>
    <row r="1641" spans="1:18">
      <c r="A1641" s="1180"/>
      <c r="B1641" s="1180"/>
      <c r="C1641" s="1180"/>
      <c r="D1641" s="1180"/>
      <c r="E1641" s="1180"/>
      <c r="F1641" s="1180"/>
      <c r="G1641" s="1180"/>
      <c r="H1641" s="1180"/>
      <c r="I1641" s="1180"/>
      <c r="J1641" s="1180"/>
      <c r="K1641" s="1180"/>
      <c r="L1641" s="1180"/>
      <c r="M1641" s="1180"/>
      <c r="N1641" s="1180"/>
      <c r="O1641" s="1180"/>
      <c r="P1641" s="1180"/>
      <c r="Q1641" s="1180"/>
      <c r="R1641" s="1180"/>
    </row>
    <row r="1642" spans="1:18">
      <c r="A1642" s="1180"/>
      <c r="B1642" s="1180"/>
      <c r="C1642" s="1180"/>
      <c r="D1642" s="1180"/>
      <c r="E1642" s="1180"/>
      <c r="F1642" s="1180"/>
      <c r="G1642" s="1180"/>
      <c r="H1642" s="1180"/>
      <c r="I1642" s="1180"/>
      <c r="J1642" s="1180"/>
      <c r="K1642" s="1180"/>
      <c r="L1642" s="1180"/>
      <c r="M1642" s="1180"/>
      <c r="N1642" s="1180"/>
      <c r="O1642" s="1180"/>
      <c r="P1642" s="1180"/>
      <c r="Q1642" s="1180"/>
      <c r="R1642" s="1180"/>
    </row>
    <row r="1643" spans="1:18">
      <c r="A1643" s="1180"/>
      <c r="B1643" s="1180"/>
      <c r="C1643" s="1180"/>
      <c r="D1643" s="1180"/>
      <c r="E1643" s="1180"/>
      <c r="F1643" s="1180"/>
      <c r="G1643" s="1180"/>
      <c r="H1643" s="1180"/>
      <c r="I1643" s="1180"/>
      <c r="J1643" s="1180"/>
      <c r="K1643" s="1180"/>
      <c r="L1643" s="1180"/>
      <c r="M1643" s="1180"/>
      <c r="N1643" s="1180"/>
      <c r="O1643" s="1180"/>
      <c r="P1643" s="1180"/>
      <c r="Q1643" s="1180"/>
      <c r="R1643" s="1180"/>
    </row>
    <row r="1644" spans="1:18">
      <c r="A1644" s="1180"/>
      <c r="B1644" s="1180"/>
      <c r="C1644" s="1180"/>
      <c r="D1644" s="1180"/>
      <c r="E1644" s="1180"/>
      <c r="F1644" s="1180"/>
      <c r="G1644" s="1180"/>
      <c r="H1644" s="1180"/>
      <c r="I1644" s="1180"/>
      <c r="J1644" s="1180"/>
      <c r="K1644" s="1180"/>
      <c r="L1644" s="1180"/>
      <c r="M1644" s="1180"/>
      <c r="N1644" s="1180"/>
      <c r="O1644" s="1180"/>
      <c r="P1644" s="1180"/>
      <c r="Q1644" s="1180"/>
      <c r="R1644" s="1180"/>
    </row>
    <row r="1645" spans="1:18">
      <c r="A1645" s="1180"/>
      <c r="B1645" s="1180"/>
      <c r="C1645" s="1180"/>
      <c r="D1645" s="1180"/>
      <c r="E1645" s="1180"/>
      <c r="F1645" s="1180"/>
      <c r="G1645" s="1180"/>
      <c r="H1645" s="1180"/>
      <c r="I1645" s="1180"/>
      <c r="J1645" s="1180"/>
      <c r="K1645" s="1180"/>
      <c r="L1645" s="1180"/>
      <c r="M1645" s="1180"/>
      <c r="N1645" s="1180"/>
      <c r="O1645" s="1180"/>
      <c r="P1645" s="1180"/>
      <c r="Q1645" s="1180"/>
      <c r="R1645" s="1180"/>
    </row>
    <row r="1646" spans="1:18">
      <c r="A1646" s="1180"/>
      <c r="B1646" s="1180"/>
      <c r="C1646" s="1180"/>
      <c r="D1646" s="1180"/>
      <c r="E1646" s="1180"/>
      <c r="F1646" s="1180"/>
      <c r="G1646" s="1180"/>
      <c r="H1646" s="1180"/>
      <c r="I1646" s="1180"/>
      <c r="J1646" s="1180"/>
      <c r="K1646" s="1180"/>
      <c r="L1646" s="1180"/>
      <c r="M1646" s="1180"/>
      <c r="N1646" s="1180"/>
      <c r="O1646" s="1180"/>
      <c r="P1646" s="1180"/>
      <c r="Q1646" s="1180"/>
      <c r="R1646" s="1180"/>
    </row>
    <row r="1647" spans="1:18">
      <c r="A1647" s="1180"/>
      <c r="B1647" s="1180"/>
      <c r="C1647" s="1180"/>
      <c r="D1647" s="1180"/>
      <c r="E1647" s="1180"/>
      <c r="F1647" s="1180"/>
      <c r="G1647" s="1180"/>
      <c r="H1647" s="1180"/>
      <c r="I1647" s="1180"/>
      <c r="J1647" s="1180"/>
      <c r="K1647" s="1180"/>
      <c r="L1647" s="1180"/>
      <c r="M1647" s="1180"/>
      <c r="N1647" s="1180"/>
      <c r="O1647" s="1180"/>
      <c r="P1647" s="1180"/>
      <c r="Q1647" s="1180"/>
      <c r="R1647" s="1180"/>
    </row>
    <row r="1648" spans="1:18">
      <c r="A1648" s="1180"/>
      <c r="B1648" s="1180"/>
      <c r="C1648" s="1180"/>
      <c r="D1648" s="1180"/>
      <c r="E1648" s="1180"/>
      <c r="F1648" s="1180"/>
      <c r="G1648" s="1180"/>
      <c r="H1648" s="1180"/>
      <c r="I1648" s="1180"/>
      <c r="J1648" s="1180"/>
      <c r="K1648" s="1180"/>
      <c r="L1648" s="1180"/>
      <c r="M1648" s="1180"/>
      <c r="N1648" s="1180"/>
      <c r="O1648" s="1180"/>
      <c r="P1648" s="1180"/>
      <c r="Q1648" s="1180"/>
      <c r="R1648" s="1180"/>
    </row>
    <row r="1649" spans="1:18">
      <c r="A1649" s="1180"/>
      <c r="B1649" s="1180"/>
      <c r="C1649" s="1180"/>
      <c r="D1649" s="1180"/>
      <c r="E1649" s="1180"/>
      <c r="F1649" s="1180"/>
      <c r="G1649" s="1180"/>
      <c r="H1649" s="1180"/>
      <c r="I1649" s="1180"/>
      <c r="J1649" s="1180"/>
      <c r="K1649" s="1180"/>
      <c r="L1649" s="1180"/>
      <c r="M1649" s="1180"/>
      <c r="N1649" s="1180"/>
      <c r="O1649" s="1180"/>
      <c r="P1649" s="1180"/>
      <c r="Q1649" s="1180"/>
      <c r="R1649" s="1180"/>
    </row>
    <row r="1650" spans="1:18">
      <c r="A1650" s="1180"/>
      <c r="B1650" s="1180"/>
      <c r="C1650" s="1180"/>
      <c r="D1650" s="1180"/>
      <c r="E1650" s="1180"/>
      <c r="F1650" s="1180"/>
      <c r="G1650" s="1180"/>
      <c r="H1650" s="1180"/>
      <c r="I1650" s="1180"/>
      <c r="J1650" s="1180"/>
      <c r="K1650" s="1180"/>
      <c r="L1650" s="1180"/>
      <c r="M1650" s="1180"/>
      <c r="N1650" s="1180"/>
      <c r="O1650" s="1180"/>
      <c r="P1650" s="1180"/>
      <c r="Q1650" s="1180"/>
      <c r="R1650" s="1180"/>
    </row>
    <row r="1651" spans="1:18">
      <c r="A1651" s="1180"/>
      <c r="B1651" s="1180"/>
      <c r="C1651" s="1180"/>
      <c r="D1651" s="1180"/>
      <c r="E1651" s="1180"/>
      <c r="F1651" s="1180"/>
      <c r="G1651" s="1180"/>
      <c r="H1651" s="1180"/>
      <c r="I1651" s="1180"/>
      <c r="J1651" s="1180"/>
      <c r="K1651" s="1180"/>
      <c r="L1651" s="1180"/>
      <c r="M1651" s="1180"/>
      <c r="N1651" s="1180"/>
      <c r="O1651" s="1180"/>
      <c r="P1651" s="1180"/>
      <c r="Q1651" s="1180"/>
      <c r="R1651" s="1180"/>
    </row>
    <row r="1652" spans="1:18">
      <c r="A1652" s="1180"/>
      <c r="B1652" s="1180"/>
      <c r="C1652" s="1180"/>
      <c r="D1652" s="1180"/>
      <c r="E1652" s="1180"/>
      <c r="F1652" s="1180"/>
      <c r="G1652" s="1180"/>
      <c r="H1652" s="1180"/>
      <c r="I1652" s="1180"/>
      <c r="J1652" s="1180"/>
      <c r="K1652" s="1180"/>
      <c r="L1652" s="1180"/>
      <c r="M1652" s="1180"/>
      <c r="N1652" s="1180"/>
      <c r="O1652" s="1180"/>
      <c r="P1652" s="1180"/>
      <c r="Q1652" s="1180"/>
      <c r="R1652" s="1180"/>
    </row>
    <row r="1653" spans="1:18">
      <c r="A1653" s="1180"/>
      <c r="B1653" s="1180"/>
      <c r="C1653" s="1180"/>
      <c r="D1653" s="1180"/>
      <c r="E1653" s="1180"/>
      <c r="F1653" s="1180"/>
      <c r="G1653" s="1180"/>
      <c r="H1653" s="1180"/>
      <c r="I1653" s="1180"/>
      <c r="J1653" s="1180"/>
      <c r="K1653" s="1180"/>
      <c r="L1653" s="1180"/>
      <c r="M1653" s="1180"/>
      <c r="N1653" s="1180"/>
      <c r="O1653" s="1180"/>
      <c r="P1653" s="1180"/>
      <c r="Q1653" s="1180"/>
      <c r="R1653" s="1180"/>
    </row>
    <row r="1654" spans="1:18">
      <c r="A1654" s="1180"/>
      <c r="B1654" s="1180"/>
      <c r="C1654" s="1180"/>
      <c r="D1654" s="1180"/>
      <c r="E1654" s="1180"/>
      <c r="F1654" s="1180"/>
      <c r="G1654" s="1180"/>
      <c r="H1654" s="1180"/>
      <c r="I1654" s="1180"/>
      <c r="J1654" s="1180"/>
      <c r="K1654" s="1180"/>
      <c r="L1654" s="1180"/>
      <c r="M1654" s="1180"/>
      <c r="N1654" s="1180"/>
      <c r="O1654" s="1180"/>
      <c r="P1654" s="1180"/>
      <c r="Q1654" s="1180"/>
      <c r="R1654" s="1180"/>
    </row>
    <row r="1655" spans="1:18">
      <c r="A1655" s="1180"/>
      <c r="B1655" s="1180"/>
      <c r="C1655" s="1180"/>
      <c r="D1655" s="1180"/>
      <c r="E1655" s="1180"/>
      <c r="F1655" s="1180"/>
      <c r="G1655" s="1180"/>
      <c r="H1655" s="1180"/>
      <c r="I1655" s="1180"/>
      <c r="J1655" s="1180"/>
      <c r="K1655" s="1180"/>
      <c r="L1655" s="1180"/>
      <c r="M1655" s="1180"/>
      <c r="N1655" s="1180"/>
      <c r="O1655" s="1180"/>
      <c r="P1655" s="1180"/>
      <c r="Q1655" s="1180"/>
      <c r="R1655" s="1180"/>
    </row>
    <row r="1656" spans="1:18">
      <c r="A1656" s="1180"/>
      <c r="B1656" s="1180"/>
      <c r="C1656" s="1180"/>
      <c r="D1656" s="1180"/>
      <c r="E1656" s="1180"/>
      <c r="F1656" s="1180"/>
      <c r="G1656" s="1180"/>
      <c r="H1656" s="1180"/>
      <c r="I1656" s="1180"/>
      <c r="J1656" s="1180"/>
      <c r="K1656" s="1180"/>
      <c r="L1656" s="1180"/>
      <c r="M1656" s="1180"/>
      <c r="N1656" s="1180"/>
      <c r="O1656" s="1180"/>
      <c r="P1656" s="1180"/>
      <c r="Q1656" s="1180"/>
      <c r="R1656" s="1180"/>
    </row>
    <row r="1657" spans="1:18">
      <c r="A1657" s="1180"/>
      <c r="B1657" s="1180"/>
      <c r="C1657" s="1180"/>
      <c r="D1657" s="1180"/>
      <c r="E1657" s="1180"/>
      <c r="F1657" s="1180"/>
      <c r="G1657" s="1180"/>
      <c r="H1657" s="1180"/>
      <c r="I1657" s="1180"/>
      <c r="J1657" s="1180"/>
      <c r="K1657" s="1180"/>
      <c r="L1657" s="1180"/>
      <c r="M1657" s="1180"/>
      <c r="N1657" s="1180"/>
      <c r="O1657" s="1180"/>
      <c r="P1657" s="1180"/>
      <c r="Q1657" s="1180"/>
      <c r="R1657" s="1180"/>
    </row>
    <row r="1658" spans="1:18">
      <c r="A1658" s="1180"/>
      <c r="B1658" s="1180"/>
      <c r="C1658" s="1180"/>
      <c r="D1658" s="1180"/>
      <c r="E1658" s="1180"/>
      <c r="F1658" s="1180"/>
      <c r="G1658" s="1180"/>
      <c r="H1658" s="1180"/>
      <c r="I1658" s="1180"/>
      <c r="J1658" s="1180"/>
      <c r="K1658" s="1180"/>
      <c r="L1658" s="1180"/>
      <c r="M1658" s="1180"/>
      <c r="N1658" s="1180"/>
      <c r="O1658" s="1180"/>
      <c r="P1658" s="1180"/>
      <c r="Q1658" s="1180"/>
      <c r="R1658" s="1180"/>
    </row>
    <row r="1659" spans="1:18">
      <c r="A1659" s="1180"/>
      <c r="B1659" s="1180"/>
      <c r="C1659" s="1180"/>
      <c r="D1659" s="1180"/>
      <c r="E1659" s="1180"/>
      <c r="F1659" s="1180"/>
      <c r="G1659" s="1180"/>
      <c r="H1659" s="1180"/>
      <c r="I1659" s="1180"/>
      <c r="J1659" s="1180"/>
      <c r="K1659" s="1180"/>
      <c r="L1659" s="1180"/>
      <c r="M1659" s="1180"/>
      <c r="N1659" s="1180"/>
      <c r="O1659" s="1180"/>
      <c r="P1659" s="1180"/>
      <c r="Q1659" s="1180"/>
      <c r="R1659" s="1180"/>
    </row>
    <row r="1660" spans="1:18">
      <c r="A1660" s="1180"/>
      <c r="B1660" s="1180"/>
      <c r="C1660" s="1180"/>
      <c r="D1660" s="1180"/>
      <c r="E1660" s="1180"/>
      <c r="F1660" s="1180"/>
      <c r="G1660" s="1180"/>
      <c r="H1660" s="1180"/>
      <c r="I1660" s="1180"/>
      <c r="J1660" s="1180"/>
      <c r="K1660" s="1180"/>
      <c r="L1660" s="1180"/>
      <c r="M1660" s="1180"/>
      <c r="N1660" s="1180"/>
      <c r="O1660" s="1180"/>
      <c r="P1660" s="1180"/>
      <c r="Q1660" s="1180"/>
      <c r="R1660" s="1180"/>
    </row>
    <row r="1661" spans="1:18">
      <c r="A1661" s="1180"/>
      <c r="B1661" s="1180"/>
      <c r="C1661" s="1180"/>
      <c r="D1661" s="1180"/>
      <c r="E1661" s="1180"/>
      <c r="F1661" s="1180"/>
      <c r="G1661" s="1180"/>
      <c r="H1661" s="1180"/>
      <c r="I1661" s="1180"/>
      <c r="J1661" s="1180"/>
      <c r="K1661" s="1180"/>
      <c r="L1661" s="1180"/>
      <c r="M1661" s="1180"/>
      <c r="N1661" s="1180"/>
      <c r="O1661" s="1180"/>
      <c r="P1661" s="1180"/>
      <c r="Q1661" s="1180"/>
      <c r="R1661" s="1180"/>
    </row>
    <row r="1662" spans="1:18">
      <c r="A1662" s="1180"/>
      <c r="B1662" s="1180"/>
      <c r="C1662" s="1180"/>
      <c r="D1662" s="1180"/>
      <c r="E1662" s="1180"/>
      <c r="F1662" s="1180"/>
      <c r="G1662" s="1180"/>
      <c r="H1662" s="1180"/>
      <c r="I1662" s="1180"/>
      <c r="J1662" s="1180"/>
      <c r="K1662" s="1180"/>
      <c r="L1662" s="1180"/>
      <c r="M1662" s="1180"/>
      <c r="N1662" s="1180"/>
      <c r="O1662" s="1180"/>
      <c r="P1662" s="1180"/>
      <c r="Q1662" s="1180"/>
      <c r="R1662" s="1180"/>
    </row>
    <row r="1663" spans="1:18">
      <c r="A1663" s="1180"/>
      <c r="B1663" s="1180"/>
      <c r="C1663" s="1180"/>
      <c r="D1663" s="1180"/>
      <c r="E1663" s="1180"/>
      <c r="F1663" s="1180"/>
      <c r="G1663" s="1180"/>
      <c r="H1663" s="1180"/>
      <c r="I1663" s="1180"/>
      <c r="J1663" s="1180"/>
      <c r="K1663" s="1180"/>
      <c r="L1663" s="1180"/>
      <c r="M1663" s="1180"/>
      <c r="N1663" s="1180"/>
      <c r="O1663" s="1180"/>
      <c r="P1663" s="1180"/>
      <c r="Q1663" s="1180"/>
      <c r="R1663" s="1180"/>
    </row>
    <row r="1664" spans="1:18">
      <c r="A1664" s="1180"/>
      <c r="B1664" s="1180"/>
      <c r="C1664" s="1180"/>
      <c r="D1664" s="1180"/>
      <c r="E1664" s="1180"/>
      <c r="F1664" s="1180"/>
      <c r="G1664" s="1180"/>
      <c r="H1664" s="1180"/>
      <c r="I1664" s="1180"/>
      <c r="J1664" s="1180"/>
      <c r="K1664" s="1180"/>
      <c r="L1664" s="1180"/>
      <c r="M1664" s="1180"/>
      <c r="N1664" s="1180"/>
      <c r="O1664" s="1180"/>
      <c r="P1664" s="1180"/>
      <c r="Q1664" s="1180"/>
      <c r="R1664" s="1180"/>
    </row>
    <row r="1665" spans="1:18">
      <c r="A1665" s="1180"/>
      <c r="B1665" s="1180"/>
      <c r="C1665" s="1180"/>
      <c r="D1665" s="1180"/>
      <c r="E1665" s="1180"/>
      <c r="F1665" s="1180"/>
      <c r="G1665" s="1180"/>
      <c r="H1665" s="1180"/>
      <c r="I1665" s="1180"/>
      <c r="J1665" s="1180"/>
      <c r="K1665" s="1180"/>
      <c r="L1665" s="1180"/>
      <c r="M1665" s="1180"/>
      <c r="N1665" s="1180"/>
      <c r="O1665" s="1180"/>
      <c r="P1665" s="1180"/>
      <c r="Q1665" s="1180"/>
      <c r="R1665" s="1180"/>
    </row>
    <row r="1666" spans="1:18">
      <c r="A1666" s="1180"/>
      <c r="B1666" s="1180"/>
      <c r="C1666" s="1180"/>
      <c r="D1666" s="1180"/>
      <c r="E1666" s="1180"/>
      <c r="F1666" s="1180"/>
      <c r="G1666" s="1180"/>
      <c r="H1666" s="1180"/>
      <c r="I1666" s="1180"/>
      <c r="J1666" s="1180"/>
      <c r="K1666" s="1180"/>
      <c r="L1666" s="1180"/>
      <c r="M1666" s="1180"/>
      <c r="N1666" s="1180"/>
      <c r="O1666" s="1180"/>
      <c r="P1666" s="1180"/>
      <c r="Q1666" s="1180"/>
      <c r="R1666" s="1180"/>
    </row>
    <row r="1667" spans="1:18">
      <c r="A1667" s="1180"/>
      <c r="B1667" s="1180"/>
      <c r="C1667" s="1180"/>
      <c r="D1667" s="1180"/>
      <c r="E1667" s="1180"/>
      <c r="F1667" s="1180"/>
      <c r="G1667" s="1180"/>
      <c r="H1667" s="1180"/>
      <c r="I1667" s="1180"/>
      <c r="J1667" s="1180"/>
      <c r="K1667" s="1180"/>
      <c r="L1667" s="1180"/>
      <c r="M1667" s="1180"/>
      <c r="N1667" s="1180"/>
      <c r="O1667" s="1180"/>
      <c r="P1667" s="1180"/>
      <c r="Q1667" s="1180"/>
      <c r="R1667" s="1180"/>
    </row>
    <row r="1668" spans="1:18">
      <c r="A1668" s="1180"/>
      <c r="B1668" s="1180"/>
      <c r="C1668" s="1180"/>
      <c r="D1668" s="1180"/>
      <c r="E1668" s="1180"/>
      <c r="F1668" s="1180"/>
      <c r="G1668" s="1180"/>
      <c r="H1668" s="1180"/>
      <c r="I1668" s="1180"/>
      <c r="J1668" s="1180"/>
      <c r="K1668" s="1180"/>
      <c r="L1668" s="1180"/>
      <c r="M1668" s="1180"/>
      <c r="N1668" s="1180"/>
      <c r="O1668" s="1180"/>
      <c r="P1668" s="1180"/>
      <c r="Q1668" s="1180"/>
      <c r="R1668" s="1180"/>
    </row>
    <row r="1669" spans="1:18">
      <c r="A1669" s="1180"/>
      <c r="B1669" s="1180"/>
      <c r="C1669" s="1180"/>
      <c r="D1669" s="1180"/>
      <c r="E1669" s="1180"/>
      <c r="F1669" s="1180"/>
      <c r="G1669" s="1180"/>
      <c r="H1669" s="1180"/>
      <c r="I1669" s="1180"/>
      <c r="J1669" s="1180"/>
      <c r="K1669" s="1180"/>
      <c r="L1669" s="1180"/>
      <c r="M1669" s="1180"/>
      <c r="N1669" s="1180"/>
      <c r="O1669" s="1180"/>
      <c r="P1669" s="1180"/>
      <c r="Q1669" s="1180"/>
      <c r="R1669" s="1180"/>
    </row>
    <row r="1670" spans="1:18">
      <c r="A1670" s="1180"/>
      <c r="B1670" s="1180"/>
      <c r="C1670" s="1180"/>
      <c r="D1670" s="1180"/>
      <c r="E1670" s="1180"/>
      <c r="F1670" s="1180"/>
      <c r="G1670" s="1180"/>
      <c r="H1670" s="1180"/>
      <c r="I1670" s="1180"/>
      <c r="J1670" s="1180"/>
      <c r="K1670" s="1180"/>
      <c r="L1670" s="1180"/>
      <c r="M1670" s="1180"/>
      <c r="N1670" s="1180"/>
      <c r="O1670" s="1180"/>
      <c r="P1670" s="1180"/>
      <c r="Q1670" s="1180"/>
      <c r="R1670" s="1180"/>
    </row>
    <row r="1671" spans="1:18">
      <c r="A1671" s="1180"/>
      <c r="B1671" s="1180"/>
      <c r="C1671" s="1180"/>
      <c r="D1671" s="1180"/>
      <c r="E1671" s="1180"/>
      <c r="F1671" s="1180"/>
      <c r="G1671" s="1180"/>
      <c r="H1671" s="1180"/>
      <c r="I1671" s="1180"/>
      <c r="J1671" s="1180"/>
      <c r="K1671" s="1180"/>
      <c r="L1671" s="1180"/>
      <c r="M1671" s="1180"/>
      <c r="N1671" s="1180"/>
      <c r="O1671" s="1180"/>
      <c r="P1671" s="1180"/>
      <c r="Q1671" s="1180"/>
      <c r="R1671" s="1180"/>
    </row>
    <row r="1672" spans="1:18">
      <c r="A1672" s="1180"/>
      <c r="B1672" s="1180"/>
      <c r="C1672" s="1180"/>
      <c r="D1672" s="1180"/>
      <c r="E1672" s="1180"/>
      <c r="F1672" s="1180"/>
      <c r="G1672" s="1180"/>
      <c r="H1672" s="1180"/>
      <c r="I1672" s="1180"/>
      <c r="J1672" s="1180"/>
      <c r="K1672" s="1180"/>
      <c r="L1672" s="1180"/>
      <c r="M1672" s="1180"/>
      <c r="N1672" s="1180"/>
      <c r="O1672" s="1180"/>
      <c r="P1672" s="1180"/>
      <c r="Q1672" s="1180"/>
      <c r="R1672" s="1180"/>
    </row>
    <row r="1673" spans="1:18">
      <c r="A1673" s="1180"/>
      <c r="B1673" s="1180"/>
      <c r="C1673" s="1180"/>
      <c r="D1673" s="1180"/>
      <c r="E1673" s="1180"/>
      <c r="F1673" s="1180"/>
      <c r="G1673" s="1180"/>
      <c r="H1673" s="1180"/>
      <c r="I1673" s="1180"/>
      <c r="J1673" s="1180"/>
      <c r="K1673" s="1180"/>
      <c r="L1673" s="1180"/>
      <c r="M1673" s="1180"/>
      <c r="N1673" s="1180"/>
      <c r="O1673" s="1180"/>
      <c r="P1673" s="1180"/>
      <c r="Q1673" s="1180"/>
      <c r="R1673" s="1180"/>
    </row>
    <row r="1674" spans="1:18">
      <c r="A1674" s="1180"/>
      <c r="B1674" s="1180"/>
      <c r="C1674" s="1180"/>
      <c r="D1674" s="1180"/>
      <c r="E1674" s="1180"/>
      <c r="F1674" s="1180"/>
      <c r="G1674" s="1180"/>
      <c r="H1674" s="1180"/>
      <c r="I1674" s="1180"/>
      <c r="J1674" s="1180"/>
      <c r="K1674" s="1180"/>
      <c r="L1674" s="1180"/>
      <c r="M1674" s="1180"/>
      <c r="N1674" s="1180"/>
      <c r="O1674" s="1180"/>
      <c r="P1674" s="1180"/>
      <c r="Q1674" s="1180"/>
      <c r="R1674" s="1180"/>
    </row>
    <row r="1675" spans="1:18">
      <c r="A1675" s="1180"/>
      <c r="B1675" s="1180"/>
      <c r="C1675" s="1180"/>
      <c r="D1675" s="1180"/>
      <c r="E1675" s="1180"/>
      <c r="F1675" s="1180"/>
      <c r="G1675" s="1180"/>
      <c r="H1675" s="1180"/>
      <c r="I1675" s="1180"/>
      <c r="J1675" s="1180"/>
      <c r="K1675" s="1180"/>
      <c r="L1675" s="1180"/>
      <c r="M1675" s="1180"/>
      <c r="N1675" s="1180"/>
      <c r="O1675" s="1180"/>
      <c r="P1675" s="1180"/>
      <c r="Q1675" s="1180"/>
      <c r="R1675" s="1180"/>
    </row>
    <row r="1676" spans="1:18">
      <c r="A1676" s="1180"/>
      <c r="B1676" s="1180"/>
      <c r="C1676" s="1180"/>
      <c r="D1676" s="1180"/>
      <c r="E1676" s="1180"/>
      <c r="F1676" s="1180"/>
      <c r="G1676" s="1180"/>
      <c r="H1676" s="1180"/>
      <c r="I1676" s="1180"/>
      <c r="J1676" s="1180"/>
      <c r="K1676" s="1180"/>
      <c r="L1676" s="1180"/>
      <c r="M1676" s="1180"/>
      <c r="N1676" s="1180"/>
      <c r="O1676" s="1180"/>
      <c r="P1676" s="1180"/>
      <c r="Q1676" s="1180"/>
      <c r="R1676" s="1180"/>
    </row>
    <row r="1677" spans="1:18">
      <c r="A1677" s="1180"/>
      <c r="B1677" s="1180"/>
      <c r="C1677" s="1180"/>
      <c r="D1677" s="1180"/>
      <c r="E1677" s="1180"/>
      <c r="F1677" s="1180"/>
      <c r="G1677" s="1180"/>
      <c r="H1677" s="1180"/>
      <c r="I1677" s="1180"/>
      <c r="J1677" s="1180"/>
      <c r="K1677" s="1180"/>
      <c r="L1677" s="1180"/>
      <c r="M1677" s="1180"/>
      <c r="N1677" s="1180"/>
      <c r="O1677" s="1180"/>
      <c r="P1677" s="1180"/>
      <c r="Q1677" s="1180"/>
      <c r="R1677" s="1180"/>
    </row>
    <row r="1678" spans="1:18">
      <c r="A1678" s="1180"/>
      <c r="B1678" s="1180"/>
      <c r="C1678" s="1180"/>
      <c r="D1678" s="1180"/>
      <c r="E1678" s="1180"/>
      <c r="F1678" s="1180"/>
      <c r="G1678" s="1180"/>
      <c r="H1678" s="1180"/>
      <c r="I1678" s="1180"/>
      <c r="J1678" s="1180"/>
      <c r="K1678" s="1180"/>
      <c r="L1678" s="1180"/>
      <c r="M1678" s="1180"/>
      <c r="N1678" s="1180"/>
      <c r="O1678" s="1180"/>
      <c r="P1678" s="1180"/>
      <c r="Q1678" s="1180"/>
      <c r="R1678" s="1180"/>
    </row>
    <row r="1679" spans="1:18">
      <c r="A1679" s="1180"/>
      <c r="B1679" s="1180"/>
      <c r="C1679" s="1180"/>
      <c r="D1679" s="1180"/>
      <c r="E1679" s="1180"/>
      <c r="F1679" s="1180"/>
      <c r="G1679" s="1180"/>
      <c r="H1679" s="1180"/>
      <c r="I1679" s="1180"/>
      <c r="J1679" s="1180"/>
      <c r="K1679" s="1180"/>
      <c r="L1679" s="1180"/>
      <c r="M1679" s="1180"/>
      <c r="N1679" s="1180"/>
      <c r="O1679" s="1180"/>
      <c r="P1679" s="1180"/>
      <c r="Q1679" s="1180"/>
      <c r="R1679" s="1180"/>
    </row>
    <row r="1680" spans="1:18">
      <c r="A1680" s="1180"/>
      <c r="B1680" s="1180"/>
      <c r="C1680" s="1180"/>
      <c r="D1680" s="1180"/>
      <c r="E1680" s="1180"/>
      <c r="F1680" s="1180"/>
      <c r="G1680" s="1180"/>
      <c r="H1680" s="1180"/>
      <c r="I1680" s="1180"/>
      <c r="J1680" s="1180"/>
      <c r="K1680" s="1180"/>
      <c r="L1680" s="1180"/>
      <c r="M1680" s="1180"/>
      <c r="N1680" s="1180"/>
      <c r="O1680" s="1180"/>
      <c r="P1680" s="1180"/>
      <c r="Q1680" s="1180"/>
      <c r="R1680" s="1180"/>
    </row>
    <row r="1681" spans="1:18">
      <c r="A1681" s="1180"/>
      <c r="B1681" s="1180"/>
      <c r="C1681" s="1180"/>
      <c r="D1681" s="1180"/>
      <c r="E1681" s="1180"/>
      <c r="F1681" s="1180"/>
      <c r="G1681" s="1180"/>
      <c r="H1681" s="1180"/>
      <c r="I1681" s="1180"/>
      <c r="J1681" s="1180"/>
      <c r="K1681" s="1180"/>
      <c r="L1681" s="1180"/>
      <c r="M1681" s="1180"/>
      <c r="N1681" s="1180"/>
      <c r="O1681" s="1180"/>
      <c r="P1681" s="1180"/>
      <c r="Q1681" s="1180"/>
      <c r="R1681" s="1180"/>
    </row>
    <row r="1682" spans="1:18">
      <c r="A1682" s="1180"/>
      <c r="B1682" s="1180"/>
      <c r="C1682" s="1180"/>
      <c r="D1682" s="1180"/>
      <c r="E1682" s="1180"/>
      <c r="F1682" s="1180"/>
      <c r="G1682" s="1180"/>
      <c r="H1682" s="1180"/>
      <c r="I1682" s="1180"/>
      <c r="J1682" s="1180"/>
      <c r="K1682" s="1180"/>
      <c r="L1682" s="1180"/>
      <c r="M1682" s="1180"/>
      <c r="N1682" s="1180"/>
      <c r="O1682" s="1180"/>
      <c r="P1682" s="1180"/>
      <c r="Q1682" s="1180"/>
      <c r="R1682" s="1180"/>
    </row>
    <row r="1683" spans="1:18">
      <c r="A1683" s="1180"/>
      <c r="B1683" s="1180"/>
      <c r="C1683" s="1180"/>
      <c r="D1683" s="1180"/>
      <c r="E1683" s="1180"/>
      <c r="F1683" s="1180"/>
      <c r="G1683" s="1180"/>
      <c r="H1683" s="1180"/>
      <c r="I1683" s="1180"/>
      <c r="J1683" s="1180"/>
      <c r="K1683" s="1180"/>
      <c r="L1683" s="1180"/>
      <c r="M1683" s="1180"/>
      <c r="N1683" s="1180"/>
      <c r="O1683" s="1180"/>
      <c r="P1683" s="1180"/>
      <c r="Q1683" s="1180"/>
      <c r="R1683" s="1180"/>
    </row>
    <row r="1684" spans="1:18">
      <c r="A1684" s="1180"/>
      <c r="B1684" s="1180"/>
      <c r="C1684" s="1180"/>
      <c r="D1684" s="1180"/>
      <c r="E1684" s="1180"/>
      <c r="F1684" s="1180"/>
      <c r="G1684" s="1180"/>
      <c r="H1684" s="1180"/>
      <c r="I1684" s="1180"/>
      <c r="J1684" s="1180"/>
      <c r="K1684" s="1180"/>
      <c r="L1684" s="1180"/>
      <c r="M1684" s="1180"/>
      <c r="N1684" s="1180"/>
      <c r="O1684" s="1180"/>
      <c r="P1684" s="1180"/>
      <c r="Q1684" s="1180"/>
      <c r="R1684" s="1180"/>
    </row>
    <row r="1685" spans="1:18">
      <c r="A1685" s="1180"/>
      <c r="B1685" s="1180"/>
      <c r="C1685" s="1180"/>
      <c r="D1685" s="1180"/>
      <c r="E1685" s="1180"/>
      <c r="F1685" s="1180"/>
      <c r="G1685" s="1180"/>
      <c r="H1685" s="1180"/>
      <c r="I1685" s="1180"/>
      <c r="J1685" s="1180"/>
      <c r="K1685" s="1180"/>
      <c r="L1685" s="1180"/>
      <c r="M1685" s="1180"/>
      <c r="N1685" s="1180"/>
      <c r="O1685" s="1180"/>
      <c r="P1685" s="1180"/>
      <c r="Q1685" s="1180"/>
      <c r="R1685" s="1180"/>
    </row>
    <row r="1686" spans="1:18">
      <c r="A1686" s="1180"/>
      <c r="B1686" s="1180"/>
      <c r="C1686" s="1180"/>
      <c r="D1686" s="1180"/>
      <c r="E1686" s="1180"/>
      <c r="F1686" s="1180"/>
      <c r="G1686" s="1180"/>
      <c r="H1686" s="1180"/>
      <c r="I1686" s="1180"/>
      <c r="J1686" s="1180"/>
      <c r="K1686" s="1180"/>
      <c r="L1686" s="1180"/>
      <c r="M1686" s="1180"/>
      <c r="N1686" s="1180"/>
      <c r="O1686" s="1180"/>
      <c r="P1686" s="1180"/>
      <c r="Q1686" s="1180"/>
      <c r="R1686" s="1180"/>
    </row>
    <row r="1687" spans="1:18">
      <c r="A1687" s="1180"/>
      <c r="B1687" s="1180"/>
      <c r="C1687" s="1180"/>
      <c r="D1687" s="1180"/>
      <c r="E1687" s="1180"/>
      <c r="F1687" s="1180"/>
      <c r="G1687" s="1180"/>
      <c r="H1687" s="1180"/>
      <c r="I1687" s="1180"/>
      <c r="J1687" s="1180"/>
      <c r="K1687" s="1180"/>
      <c r="L1687" s="1180"/>
      <c r="M1687" s="1180"/>
      <c r="N1687" s="1180"/>
      <c r="O1687" s="1180"/>
      <c r="P1687" s="1180"/>
      <c r="Q1687" s="1180"/>
      <c r="R1687" s="1180"/>
    </row>
    <row r="1688" spans="1:18">
      <c r="A1688" s="1180"/>
      <c r="B1688" s="1180"/>
      <c r="C1688" s="1180"/>
      <c r="D1688" s="1180"/>
      <c r="E1688" s="1180"/>
      <c r="F1688" s="1180"/>
      <c r="G1688" s="1180"/>
      <c r="H1688" s="1180"/>
      <c r="I1688" s="1180"/>
      <c r="J1688" s="1180"/>
      <c r="K1688" s="1180"/>
      <c r="L1688" s="1180"/>
      <c r="M1688" s="1180"/>
      <c r="N1688" s="1180"/>
      <c r="O1688" s="1180"/>
      <c r="P1688" s="1180"/>
      <c r="Q1688" s="1180"/>
      <c r="R1688" s="1180"/>
    </row>
    <row r="1689" spans="1:18">
      <c r="A1689" s="1180"/>
      <c r="B1689" s="1180"/>
      <c r="C1689" s="1180"/>
      <c r="D1689" s="1180"/>
      <c r="E1689" s="1180"/>
      <c r="F1689" s="1180"/>
      <c r="G1689" s="1180"/>
      <c r="H1689" s="1180"/>
      <c r="I1689" s="1180"/>
      <c r="J1689" s="1180"/>
      <c r="K1689" s="1180"/>
      <c r="L1689" s="1180"/>
      <c r="M1689" s="1180"/>
      <c r="N1689" s="1180"/>
      <c r="O1689" s="1180"/>
      <c r="P1689" s="1180"/>
      <c r="Q1689" s="1180"/>
      <c r="R1689" s="1180"/>
    </row>
    <row r="1690" spans="1:18">
      <c r="A1690" s="1180"/>
      <c r="B1690" s="1180"/>
      <c r="C1690" s="1180"/>
      <c r="D1690" s="1180"/>
      <c r="E1690" s="1180"/>
      <c r="F1690" s="1180"/>
      <c r="G1690" s="1180"/>
      <c r="H1690" s="1180"/>
      <c r="I1690" s="1180"/>
      <c r="J1690" s="1180"/>
      <c r="K1690" s="1180"/>
      <c r="L1690" s="1180"/>
      <c r="M1690" s="1180"/>
      <c r="N1690" s="1180"/>
      <c r="O1690" s="1180"/>
      <c r="P1690" s="1180"/>
      <c r="Q1690" s="1180"/>
      <c r="R1690" s="1180"/>
    </row>
    <row r="1691" spans="1:18">
      <c r="A1691" s="1180"/>
      <c r="B1691" s="1180"/>
      <c r="C1691" s="1180"/>
      <c r="D1691" s="1180"/>
      <c r="E1691" s="1180"/>
      <c r="F1691" s="1180"/>
      <c r="G1691" s="1180"/>
      <c r="H1691" s="1180"/>
      <c r="I1691" s="1180"/>
      <c r="J1691" s="1180"/>
      <c r="K1691" s="1180"/>
      <c r="L1691" s="1180"/>
      <c r="M1691" s="1180"/>
      <c r="N1691" s="1180"/>
      <c r="O1691" s="1180"/>
      <c r="P1691" s="1180"/>
      <c r="Q1691" s="1180"/>
      <c r="R1691" s="1180"/>
    </row>
    <row r="1692" spans="1:18">
      <c r="A1692" s="1180"/>
      <c r="B1692" s="1180"/>
      <c r="C1692" s="1180"/>
      <c r="D1692" s="1180"/>
      <c r="E1692" s="1180"/>
      <c r="F1692" s="1180"/>
      <c r="G1692" s="1180"/>
      <c r="H1692" s="1180"/>
      <c r="I1692" s="1180"/>
      <c r="J1692" s="1180"/>
      <c r="K1692" s="1180"/>
      <c r="L1692" s="1180"/>
      <c r="M1692" s="1180"/>
      <c r="N1692" s="1180"/>
      <c r="O1692" s="1180"/>
      <c r="P1692" s="1180"/>
      <c r="Q1692" s="1180"/>
      <c r="R1692" s="1180"/>
    </row>
    <row r="1693" spans="1:18">
      <c r="A1693" s="1180"/>
      <c r="B1693" s="1180"/>
      <c r="C1693" s="1180"/>
      <c r="D1693" s="1180"/>
      <c r="E1693" s="1180"/>
      <c r="F1693" s="1180"/>
      <c r="G1693" s="1180"/>
      <c r="H1693" s="1180"/>
      <c r="I1693" s="1180"/>
      <c r="J1693" s="1180"/>
      <c r="K1693" s="1180"/>
      <c r="L1693" s="1180"/>
      <c r="M1693" s="1180"/>
      <c r="N1693" s="1180"/>
      <c r="O1693" s="1180"/>
      <c r="P1693" s="1180"/>
      <c r="Q1693" s="1180"/>
      <c r="R1693" s="1180"/>
    </row>
    <row r="1694" spans="1:18">
      <c r="A1694" s="1180"/>
      <c r="B1694" s="1180"/>
      <c r="C1694" s="1180"/>
      <c r="D1694" s="1180"/>
      <c r="E1694" s="1180"/>
      <c r="F1694" s="1180"/>
      <c r="G1694" s="1180"/>
      <c r="H1694" s="1180"/>
      <c r="I1694" s="1180"/>
      <c r="J1694" s="1180"/>
      <c r="K1694" s="1180"/>
      <c r="L1694" s="1180"/>
      <c r="M1694" s="1180"/>
      <c r="N1694" s="1180"/>
      <c r="O1694" s="1180"/>
      <c r="P1694" s="1180"/>
      <c r="Q1694" s="1180"/>
      <c r="R1694" s="1180"/>
    </row>
    <row r="1695" spans="1:18">
      <c r="A1695" s="1180"/>
      <c r="B1695" s="1180"/>
      <c r="C1695" s="1180"/>
      <c r="D1695" s="1180"/>
      <c r="E1695" s="1180"/>
      <c r="F1695" s="1180"/>
      <c r="G1695" s="1180"/>
      <c r="H1695" s="1180"/>
      <c r="I1695" s="1180"/>
      <c r="J1695" s="1180"/>
      <c r="K1695" s="1180"/>
      <c r="L1695" s="1180"/>
      <c r="M1695" s="1180"/>
      <c r="N1695" s="1180"/>
      <c r="O1695" s="1180"/>
      <c r="P1695" s="1180"/>
      <c r="Q1695" s="1180"/>
      <c r="R1695" s="1180"/>
    </row>
    <row r="1696" spans="1:18">
      <c r="A1696" s="1180"/>
      <c r="B1696" s="1180"/>
      <c r="C1696" s="1180"/>
      <c r="D1696" s="1180"/>
      <c r="E1696" s="1180"/>
      <c r="F1696" s="1180"/>
      <c r="G1696" s="1180"/>
      <c r="H1696" s="1180"/>
      <c r="I1696" s="1180"/>
      <c r="J1696" s="1180"/>
      <c r="K1696" s="1180"/>
      <c r="L1696" s="1180"/>
      <c r="M1696" s="1180"/>
      <c r="N1696" s="1180"/>
      <c r="O1696" s="1180"/>
      <c r="P1696" s="1180"/>
      <c r="Q1696" s="1180"/>
      <c r="R1696" s="1180"/>
    </row>
    <row r="1697" spans="1:18">
      <c r="A1697" s="1180"/>
      <c r="B1697" s="1180"/>
      <c r="C1697" s="1180"/>
      <c r="D1697" s="1180"/>
      <c r="E1697" s="1180"/>
      <c r="F1697" s="1180"/>
      <c r="G1697" s="1180"/>
      <c r="H1697" s="1180"/>
      <c r="I1697" s="1180"/>
      <c r="J1697" s="1180"/>
      <c r="K1697" s="1180"/>
      <c r="L1697" s="1180"/>
      <c r="M1697" s="1180"/>
      <c r="N1697" s="1180"/>
      <c r="O1697" s="1180"/>
      <c r="P1697" s="1180"/>
      <c r="Q1697" s="1180"/>
      <c r="R1697" s="1180"/>
    </row>
    <row r="1698" spans="1:18">
      <c r="A1698" s="1180"/>
      <c r="B1698" s="1180"/>
      <c r="C1698" s="1180"/>
      <c r="D1698" s="1180"/>
      <c r="E1698" s="1180"/>
      <c r="F1698" s="1180"/>
      <c r="G1698" s="1180"/>
      <c r="H1698" s="1180"/>
      <c r="I1698" s="1180"/>
      <c r="J1698" s="1180"/>
      <c r="K1698" s="1180"/>
      <c r="L1698" s="1180"/>
      <c r="M1698" s="1180"/>
      <c r="N1698" s="1180"/>
      <c r="O1698" s="1180"/>
      <c r="P1698" s="1180"/>
      <c r="Q1698" s="1180"/>
      <c r="R1698" s="1180"/>
    </row>
    <row r="1699" spans="1:18">
      <c r="A1699" s="1180"/>
      <c r="B1699" s="1180"/>
      <c r="C1699" s="1180"/>
      <c r="D1699" s="1180"/>
      <c r="E1699" s="1180"/>
      <c r="F1699" s="1180"/>
      <c r="G1699" s="1180"/>
      <c r="H1699" s="1180"/>
      <c r="I1699" s="1180"/>
      <c r="J1699" s="1180"/>
      <c r="K1699" s="1180"/>
      <c r="L1699" s="1180"/>
      <c r="M1699" s="1180"/>
      <c r="N1699" s="1180"/>
      <c r="O1699" s="1180"/>
      <c r="P1699" s="1180"/>
      <c r="Q1699" s="1180"/>
      <c r="R1699" s="1180"/>
    </row>
    <row r="1700" spans="1:18">
      <c r="A1700" s="1180"/>
      <c r="B1700" s="1180"/>
      <c r="C1700" s="1180"/>
      <c r="D1700" s="1180"/>
      <c r="E1700" s="1180"/>
      <c r="F1700" s="1180"/>
      <c r="G1700" s="1180"/>
      <c r="H1700" s="1180"/>
      <c r="I1700" s="1180"/>
      <c r="J1700" s="1180"/>
      <c r="K1700" s="1180"/>
      <c r="L1700" s="1180"/>
      <c r="M1700" s="1180"/>
      <c r="N1700" s="1180"/>
      <c r="O1700" s="1180"/>
      <c r="P1700" s="1180"/>
      <c r="Q1700" s="1180"/>
      <c r="R1700" s="1180"/>
    </row>
    <row r="1701" spans="1:18">
      <c r="A1701" s="1180"/>
      <c r="B1701" s="1180"/>
      <c r="C1701" s="1180"/>
      <c r="D1701" s="1180"/>
      <c r="E1701" s="1180"/>
      <c r="F1701" s="1180"/>
      <c r="G1701" s="1180"/>
      <c r="H1701" s="1180"/>
      <c r="I1701" s="1180"/>
      <c r="J1701" s="1180"/>
      <c r="K1701" s="1180"/>
      <c r="L1701" s="1180"/>
      <c r="M1701" s="1180"/>
      <c r="N1701" s="1180"/>
      <c r="O1701" s="1180"/>
      <c r="P1701" s="1180"/>
      <c r="Q1701" s="1180"/>
      <c r="R1701" s="1180"/>
    </row>
    <row r="1702" spans="1:18">
      <c r="A1702" s="1180"/>
      <c r="B1702" s="1180"/>
      <c r="C1702" s="1180"/>
      <c r="D1702" s="1180"/>
      <c r="E1702" s="1180"/>
      <c r="F1702" s="1180"/>
      <c r="G1702" s="1180"/>
      <c r="H1702" s="1180"/>
      <c r="I1702" s="1180"/>
      <c r="J1702" s="1180"/>
      <c r="K1702" s="1180"/>
      <c r="L1702" s="1180"/>
      <c r="M1702" s="1180"/>
      <c r="N1702" s="1180"/>
      <c r="O1702" s="1180"/>
      <c r="P1702" s="1180"/>
      <c r="Q1702" s="1180"/>
      <c r="R1702" s="1180"/>
    </row>
    <row r="1703" spans="1:18">
      <c r="A1703" s="1180"/>
      <c r="B1703" s="1180"/>
      <c r="C1703" s="1180"/>
      <c r="D1703" s="1180"/>
      <c r="E1703" s="1180"/>
      <c r="F1703" s="1180"/>
      <c r="G1703" s="1180"/>
      <c r="H1703" s="1180"/>
      <c r="I1703" s="1180"/>
      <c r="J1703" s="1180"/>
      <c r="K1703" s="1180"/>
      <c r="L1703" s="1180"/>
      <c r="M1703" s="1180"/>
      <c r="N1703" s="1180"/>
      <c r="O1703" s="1180"/>
      <c r="P1703" s="1180"/>
      <c r="Q1703" s="1180"/>
      <c r="R1703" s="1180"/>
    </row>
    <row r="1704" spans="1:18">
      <c r="A1704" s="1180"/>
      <c r="B1704" s="1180"/>
      <c r="C1704" s="1180"/>
      <c r="D1704" s="1180"/>
      <c r="E1704" s="1180"/>
      <c r="F1704" s="1180"/>
      <c r="G1704" s="1180"/>
      <c r="H1704" s="1180"/>
      <c r="I1704" s="1180"/>
      <c r="J1704" s="1180"/>
      <c r="K1704" s="1180"/>
      <c r="L1704" s="1180"/>
      <c r="M1704" s="1180"/>
      <c r="N1704" s="1180"/>
      <c r="O1704" s="1180"/>
      <c r="P1704" s="1180"/>
      <c r="Q1704" s="1180"/>
      <c r="R1704" s="1180"/>
    </row>
    <row r="1705" spans="1:18">
      <c r="A1705" s="1180"/>
      <c r="B1705" s="1180"/>
      <c r="C1705" s="1180"/>
      <c r="D1705" s="1180"/>
      <c r="E1705" s="1180"/>
      <c r="F1705" s="1180"/>
      <c r="G1705" s="1180"/>
      <c r="H1705" s="1180"/>
      <c r="I1705" s="1180"/>
      <c r="J1705" s="1180"/>
      <c r="K1705" s="1180"/>
      <c r="L1705" s="1180"/>
      <c r="M1705" s="1180"/>
      <c r="N1705" s="1180"/>
      <c r="O1705" s="1180"/>
      <c r="P1705" s="1180"/>
      <c r="Q1705" s="1180"/>
      <c r="R1705" s="1180"/>
    </row>
    <row r="1706" spans="1:18">
      <c r="A1706" s="1180"/>
      <c r="B1706" s="1180"/>
      <c r="C1706" s="1180"/>
      <c r="D1706" s="1180"/>
      <c r="E1706" s="1180"/>
      <c r="F1706" s="1180"/>
      <c r="G1706" s="1180"/>
      <c r="H1706" s="1180"/>
      <c r="I1706" s="1180"/>
      <c r="J1706" s="1180"/>
      <c r="K1706" s="1180"/>
      <c r="L1706" s="1180"/>
      <c r="M1706" s="1180"/>
      <c r="N1706" s="1180"/>
      <c r="O1706" s="1180"/>
      <c r="P1706" s="1180"/>
      <c r="Q1706" s="1180"/>
      <c r="R1706" s="1180"/>
    </row>
    <row r="1707" spans="1:18">
      <c r="A1707" s="1180"/>
      <c r="B1707" s="1180"/>
      <c r="C1707" s="1180"/>
      <c r="D1707" s="1180"/>
      <c r="E1707" s="1180"/>
      <c r="F1707" s="1180"/>
      <c r="G1707" s="1180"/>
      <c r="H1707" s="1180"/>
      <c r="I1707" s="1180"/>
      <c r="J1707" s="1180"/>
      <c r="K1707" s="1180"/>
      <c r="L1707" s="1180"/>
      <c r="M1707" s="1180"/>
      <c r="N1707" s="1180"/>
      <c r="O1707" s="1180"/>
      <c r="P1707" s="1180"/>
      <c r="Q1707" s="1180"/>
      <c r="R1707" s="1180"/>
    </row>
    <row r="1708" spans="1:18">
      <c r="A1708" s="1180"/>
      <c r="B1708" s="1180"/>
      <c r="C1708" s="1180"/>
      <c r="D1708" s="1180"/>
      <c r="E1708" s="1180"/>
      <c r="F1708" s="1180"/>
      <c r="G1708" s="1180"/>
      <c r="H1708" s="1180"/>
      <c r="I1708" s="1180"/>
      <c r="J1708" s="1180"/>
      <c r="K1708" s="1180"/>
      <c r="L1708" s="1180"/>
      <c r="M1708" s="1180"/>
      <c r="N1708" s="1180"/>
      <c r="O1708" s="1180"/>
      <c r="P1708" s="1180"/>
      <c r="Q1708" s="1180"/>
      <c r="R1708" s="1180"/>
    </row>
    <row r="1709" spans="1:18">
      <c r="A1709" s="1180"/>
      <c r="B1709" s="1180"/>
      <c r="C1709" s="1180"/>
      <c r="D1709" s="1180"/>
      <c r="E1709" s="1180"/>
      <c r="F1709" s="1180"/>
      <c r="G1709" s="1180"/>
      <c r="H1709" s="1180"/>
      <c r="I1709" s="1180"/>
      <c r="J1709" s="1180"/>
      <c r="K1709" s="1180"/>
      <c r="L1709" s="1180"/>
      <c r="M1709" s="1180"/>
      <c r="N1709" s="1180"/>
      <c r="O1709" s="1180"/>
      <c r="P1709" s="1180"/>
      <c r="Q1709" s="1180"/>
      <c r="R1709" s="1180"/>
    </row>
    <row r="1710" spans="1:18">
      <c r="A1710" s="1180"/>
      <c r="B1710" s="1180"/>
      <c r="C1710" s="1180"/>
      <c r="D1710" s="1180"/>
      <c r="E1710" s="1180"/>
      <c r="F1710" s="1180"/>
      <c r="G1710" s="1180"/>
      <c r="H1710" s="1180"/>
      <c r="I1710" s="1180"/>
      <c r="J1710" s="1180"/>
      <c r="K1710" s="1180"/>
      <c r="L1710" s="1180"/>
      <c r="M1710" s="1180"/>
      <c r="N1710" s="1180"/>
      <c r="O1710" s="1180"/>
      <c r="P1710" s="1180"/>
      <c r="Q1710" s="1180"/>
      <c r="R1710" s="1180"/>
    </row>
    <row r="1711" spans="1:18">
      <c r="A1711" s="1180"/>
      <c r="B1711" s="1180"/>
      <c r="C1711" s="1180"/>
      <c r="D1711" s="1180"/>
      <c r="E1711" s="1180"/>
      <c r="F1711" s="1180"/>
      <c r="G1711" s="1180"/>
      <c r="H1711" s="1180"/>
      <c r="I1711" s="1180"/>
      <c r="J1711" s="1180"/>
      <c r="K1711" s="1180"/>
      <c r="L1711" s="1180"/>
      <c r="M1711" s="1180"/>
      <c r="N1711" s="1180"/>
      <c r="O1711" s="1180"/>
      <c r="P1711" s="1180"/>
      <c r="Q1711" s="1180"/>
      <c r="R1711" s="1180"/>
    </row>
    <row r="1712" spans="1:18">
      <c r="A1712" s="1180"/>
      <c r="B1712" s="1180"/>
      <c r="C1712" s="1180"/>
      <c r="D1712" s="1180"/>
      <c r="E1712" s="1180"/>
      <c r="F1712" s="1180"/>
      <c r="G1712" s="1180"/>
      <c r="H1712" s="1180"/>
      <c r="I1712" s="1180"/>
      <c r="J1712" s="1180"/>
      <c r="K1712" s="1180"/>
      <c r="L1712" s="1180"/>
      <c r="M1712" s="1180"/>
      <c r="N1712" s="1180"/>
      <c r="O1712" s="1180"/>
      <c r="P1712" s="1180"/>
      <c r="Q1712" s="1180"/>
      <c r="R1712" s="1180"/>
    </row>
    <row r="1713" spans="1:18">
      <c r="A1713" s="1180"/>
      <c r="B1713" s="1180"/>
      <c r="C1713" s="1180"/>
      <c r="D1713" s="1180"/>
      <c r="E1713" s="1180"/>
      <c r="F1713" s="1180"/>
      <c r="G1713" s="1180"/>
      <c r="H1713" s="1180"/>
      <c r="I1713" s="1180"/>
      <c r="J1713" s="1180"/>
      <c r="K1713" s="1180"/>
      <c r="L1713" s="1180"/>
      <c r="M1713" s="1180"/>
      <c r="N1713" s="1180"/>
      <c r="O1713" s="1180"/>
      <c r="P1713" s="1180"/>
      <c r="Q1713" s="1180"/>
      <c r="R1713" s="1180"/>
    </row>
    <row r="1714" spans="1:18">
      <c r="A1714" s="1180"/>
      <c r="B1714" s="1180"/>
      <c r="C1714" s="1180"/>
      <c r="D1714" s="1180"/>
      <c r="E1714" s="1180"/>
      <c r="F1714" s="1180"/>
      <c r="G1714" s="1180"/>
      <c r="H1714" s="1180"/>
      <c r="I1714" s="1180"/>
      <c r="J1714" s="1180"/>
      <c r="K1714" s="1180"/>
      <c r="L1714" s="1180"/>
      <c r="M1714" s="1180"/>
      <c r="N1714" s="1180"/>
      <c r="O1714" s="1180"/>
      <c r="P1714" s="1180"/>
      <c r="Q1714" s="1180"/>
      <c r="R1714" s="1180"/>
    </row>
    <row r="1715" spans="1:18">
      <c r="A1715" s="1180"/>
      <c r="B1715" s="1180"/>
      <c r="C1715" s="1180"/>
      <c r="D1715" s="1180"/>
      <c r="E1715" s="1180"/>
      <c r="F1715" s="1180"/>
      <c r="G1715" s="1180"/>
      <c r="H1715" s="1180"/>
      <c r="I1715" s="1180"/>
      <c r="J1715" s="1180"/>
      <c r="K1715" s="1180"/>
      <c r="L1715" s="1180"/>
      <c r="M1715" s="1180"/>
      <c r="N1715" s="1180"/>
      <c r="O1715" s="1180"/>
      <c r="P1715" s="1180"/>
      <c r="Q1715" s="1180"/>
      <c r="R1715" s="1180"/>
    </row>
    <row r="1716" spans="1:18">
      <c r="A1716" s="1180"/>
      <c r="B1716" s="1180"/>
      <c r="C1716" s="1180"/>
      <c r="D1716" s="1180"/>
      <c r="E1716" s="1180"/>
      <c r="F1716" s="1180"/>
      <c r="G1716" s="1180"/>
      <c r="H1716" s="1180"/>
      <c r="I1716" s="1180"/>
      <c r="J1716" s="1180"/>
      <c r="K1716" s="1180"/>
      <c r="L1716" s="1180"/>
      <c r="M1716" s="1180"/>
      <c r="N1716" s="1180"/>
      <c r="O1716" s="1180"/>
      <c r="P1716" s="1180"/>
      <c r="Q1716" s="1180"/>
      <c r="R1716" s="1180"/>
    </row>
    <row r="1717" spans="1:18">
      <c r="A1717" s="1180"/>
      <c r="B1717" s="1180"/>
      <c r="C1717" s="1180"/>
      <c r="D1717" s="1180"/>
      <c r="E1717" s="1180"/>
      <c r="F1717" s="1180"/>
      <c r="G1717" s="1180"/>
      <c r="H1717" s="1180"/>
      <c r="I1717" s="1180"/>
      <c r="J1717" s="1180"/>
      <c r="K1717" s="1180"/>
      <c r="L1717" s="1180"/>
      <c r="M1717" s="1180"/>
      <c r="N1717" s="1180"/>
      <c r="O1717" s="1180"/>
      <c r="P1717" s="1180"/>
      <c r="Q1717" s="1180"/>
      <c r="R1717" s="1180"/>
    </row>
    <row r="1718" spans="1:18">
      <c r="A1718" s="1180"/>
      <c r="B1718" s="1180"/>
      <c r="C1718" s="1180"/>
      <c r="D1718" s="1180"/>
      <c r="E1718" s="1180"/>
      <c r="F1718" s="1180"/>
      <c r="G1718" s="1180"/>
      <c r="H1718" s="1180"/>
      <c r="I1718" s="1180"/>
      <c r="J1718" s="1180"/>
      <c r="K1718" s="1180"/>
      <c r="L1718" s="1180"/>
      <c r="M1718" s="1180"/>
      <c r="N1718" s="1180"/>
      <c r="O1718" s="1180"/>
      <c r="P1718" s="1180"/>
      <c r="Q1718" s="1180"/>
      <c r="R1718" s="1180"/>
    </row>
    <row r="1719" spans="1:18">
      <c r="A1719" s="1180"/>
      <c r="B1719" s="1180"/>
      <c r="C1719" s="1180"/>
      <c r="D1719" s="1180"/>
      <c r="E1719" s="1180"/>
      <c r="F1719" s="1180"/>
      <c r="G1719" s="1180"/>
      <c r="H1719" s="1180"/>
      <c r="I1719" s="1180"/>
      <c r="J1719" s="1180"/>
      <c r="K1719" s="1180"/>
      <c r="L1719" s="1180"/>
      <c r="M1719" s="1180"/>
      <c r="N1719" s="1180"/>
      <c r="O1719" s="1180"/>
      <c r="P1719" s="1180"/>
      <c r="Q1719" s="1180"/>
      <c r="R1719" s="1180"/>
    </row>
    <row r="1720" spans="1:18">
      <c r="A1720" s="1180"/>
      <c r="B1720" s="1180"/>
      <c r="C1720" s="1180"/>
      <c r="D1720" s="1180"/>
      <c r="E1720" s="1180"/>
      <c r="F1720" s="1180"/>
      <c r="G1720" s="1180"/>
      <c r="H1720" s="1180"/>
      <c r="I1720" s="1180"/>
      <c r="J1720" s="1180"/>
      <c r="K1720" s="1180"/>
      <c r="L1720" s="1180"/>
      <c r="M1720" s="1180"/>
      <c r="N1720" s="1180"/>
      <c r="O1720" s="1180"/>
      <c r="P1720" s="1180"/>
      <c r="Q1720" s="1180"/>
      <c r="R1720" s="1180"/>
    </row>
    <row r="1721" spans="1:18">
      <c r="A1721" s="1180"/>
      <c r="B1721" s="1180"/>
      <c r="C1721" s="1180"/>
      <c r="D1721" s="1180"/>
      <c r="E1721" s="1180"/>
      <c r="F1721" s="1180"/>
      <c r="G1721" s="1180"/>
      <c r="H1721" s="1180"/>
      <c r="I1721" s="1180"/>
      <c r="J1721" s="1180"/>
      <c r="K1721" s="1180"/>
      <c r="L1721" s="1180"/>
      <c r="M1721" s="1180"/>
      <c r="N1721" s="1180"/>
      <c r="O1721" s="1180"/>
      <c r="P1721" s="1180"/>
      <c r="Q1721" s="1180"/>
      <c r="R1721" s="1180"/>
    </row>
    <row r="1722" spans="1:18">
      <c r="A1722" s="1180"/>
      <c r="B1722" s="1180"/>
      <c r="C1722" s="1180"/>
      <c r="D1722" s="1180"/>
      <c r="E1722" s="1180"/>
      <c r="F1722" s="1180"/>
      <c r="G1722" s="1180"/>
      <c r="H1722" s="1180"/>
      <c r="I1722" s="1180"/>
      <c r="J1722" s="1180"/>
      <c r="K1722" s="1180"/>
      <c r="L1722" s="1180"/>
      <c r="M1722" s="1180"/>
      <c r="N1722" s="1180"/>
      <c r="O1722" s="1180"/>
      <c r="P1722" s="1180"/>
      <c r="Q1722" s="1180"/>
      <c r="R1722" s="1180"/>
    </row>
    <row r="1723" spans="1:18">
      <c r="A1723" s="1180"/>
      <c r="B1723" s="1180"/>
      <c r="C1723" s="1180"/>
      <c r="D1723" s="1180"/>
      <c r="E1723" s="1180"/>
      <c r="F1723" s="1180"/>
      <c r="G1723" s="1180"/>
      <c r="H1723" s="1180"/>
      <c r="I1723" s="1180"/>
      <c r="J1723" s="1180"/>
      <c r="K1723" s="1180"/>
      <c r="L1723" s="1180"/>
      <c r="M1723" s="1180"/>
      <c r="N1723" s="1180"/>
      <c r="O1723" s="1180"/>
      <c r="P1723" s="1180"/>
      <c r="Q1723" s="1180"/>
      <c r="R1723" s="1180"/>
    </row>
    <row r="1724" spans="1:18">
      <c r="A1724" s="1180"/>
      <c r="B1724" s="1180"/>
      <c r="C1724" s="1180"/>
      <c r="D1724" s="1180"/>
      <c r="E1724" s="1180"/>
      <c r="F1724" s="1180"/>
      <c r="G1724" s="1180"/>
      <c r="H1724" s="1180"/>
      <c r="I1724" s="1180"/>
      <c r="J1724" s="1180"/>
      <c r="K1724" s="1180"/>
      <c r="L1724" s="1180"/>
      <c r="M1724" s="1180"/>
      <c r="N1724" s="1180"/>
      <c r="O1724" s="1180"/>
      <c r="P1724" s="1180"/>
      <c r="Q1724" s="1180"/>
      <c r="R1724" s="1180"/>
    </row>
    <row r="1725" spans="1:18">
      <c r="A1725" s="1180"/>
      <c r="B1725" s="1180"/>
      <c r="C1725" s="1180"/>
      <c r="D1725" s="1180"/>
      <c r="E1725" s="1180"/>
      <c r="F1725" s="1180"/>
      <c r="G1725" s="1180"/>
      <c r="H1725" s="1180"/>
      <c r="I1725" s="1180"/>
      <c r="J1725" s="1180"/>
      <c r="K1725" s="1180"/>
      <c r="L1725" s="1180"/>
      <c r="M1725" s="1180"/>
      <c r="N1725" s="1180"/>
      <c r="O1725" s="1180"/>
      <c r="P1725" s="1180"/>
      <c r="Q1725" s="1180"/>
      <c r="R1725" s="1180"/>
    </row>
    <row r="1726" spans="1:18">
      <c r="A1726" s="1180"/>
      <c r="B1726" s="1180"/>
      <c r="C1726" s="1180"/>
      <c r="D1726" s="1180"/>
      <c r="E1726" s="1180"/>
      <c r="F1726" s="1180"/>
      <c r="G1726" s="1180"/>
      <c r="H1726" s="1180"/>
      <c r="I1726" s="1180"/>
      <c r="J1726" s="1180"/>
      <c r="K1726" s="1180"/>
      <c r="L1726" s="1180"/>
      <c r="M1726" s="1180"/>
      <c r="N1726" s="1180"/>
      <c r="O1726" s="1180"/>
      <c r="P1726" s="1180"/>
      <c r="Q1726" s="1180"/>
      <c r="R1726" s="1180"/>
    </row>
    <row r="1727" spans="1:18">
      <c r="A1727" s="1180"/>
      <c r="B1727" s="1180"/>
      <c r="C1727" s="1180"/>
      <c r="D1727" s="1180"/>
      <c r="E1727" s="1180"/>
      <c r="F1727" s="1180"/>
      <c r="G1727" s="1180"/>
      <c r="H1727" s="1180"/>
      <c r="I1727" s="1180"/>
      <c r="J1727" s="1180"/>
      <c r="K1727" s="1180"/>
      <c r="L1727" s="1180"/>
      <c r="M1727" s="1180"/>
      <c r="N1727" s="1180"/>
      <c r="O1727" s="1180"/>
      <c r="P1727" s="1180"/>
      <c r="Q1727" s="1180"/>
      <c r="R1727" s="1180"/>
    </row>
    <row r="1728" spans="1:18">
      <c r="A1728" s="1180"/>
      <c r="B1728" s="1180"/>
      <c r="C1728" s="1180"/>
      <c r="D1728" s="1180"/>
      <c r="E1728" s="1180"/>
      <c r="F1728" s="1180"/>
      <c r="G1728" s="1180"/>
      <c r="H1728" s="1180"/>
      <c r="I1728" s="1180"/>
      <c r="J1728" s="1180"/>
      <c r="K1728" s="1180"/>
      <c r="L1728" s="1180"/>
      <c r="M1728" s="1180"/>
      <c r="N1728" s="1180"/>
      <c r="O1728" s="1180"/>
      <c r="P1728" s="1180"/>
      <c r="Q1728" s="1180"/>
      <c r="R1728" s="1180"/>
    </row>
    <row r="1729" spans="1:18">
      <c r="A1729" s="1180"/>
      <c r="B1729" s="1180"/>
      <c r="C1729" s="1180"/>
      <c r="D1729" s="1180"/>
      <c r="E1729" s="1180"/>
      <c r="F1729" s="1180"/>
      <c r="G1729" s="1180"/>
      <c r="H1729" s="1180"/>
      <c r="I1729" s="1180"/>
      <c r="J1729" s="1180"/>
      <c r="K1729" s="1180"/>
      <c r="L1729" s="1180"/>
      <c r="M1729" s="1180"/>
      <c r="N1729" s="1180"/>
      <c r="O1729" s="1180"/>
      <c r="P1729" s="1180"/>
      <c r="Q1729" s="1180"/>
      <c r="R1729" s="1180"/>
    </row>
    <row r="1730" spans="1:18">
      <c r="A1730" s="1180"/>
      <c r="B1730" s="1180"/>
      <c r="C1730" s="1180"/>
      <c r="D1730" s="1180"/>
      <c r="E1730" s="1180"/>
      <c r="F1730" s="1180"/>
      <c r="G1730" s="1180"/>
      <c r="H1730" s="1180"/>
      <c r="I1730" s="1180"/>
      <c r="J1730" s="1180"/>
      <c r="K1730" s="1180"/>
      <c r="L1730" s="1180"/>
      <c r="M1730" s="1180"/>
      <c r="N1730" s="1180"/>
      <c r="O1730" s="1180"/>
      <c r="P1730" s="1180"/>
      <c r="Q1730" s="1180"/>
      <c r="R1730" s="1180"/>
    </row>
    <row r="1731" spans="1:18">
      <c r="A1731" s="1180"/>
      <c r="B1731" s="1180"/>
      <c r="C1731" s="1180"/>
      <c r="D1731" s="1180"/>
      <c r="E1731" s="1180"/>
      <c r="F1731" s="1180"/>
      <c r="G1731" s="1180"/>
      <c r="H1731" s="1180"/>
      <c r="I1731" s="1180"/>
      <c r="J1731" s="1180"/>
      <c r="K1731" s="1180"/>
      <c r="L1731" s="1180"/>
      <c r="M1731" s="1180"/>
      <c r="N1731" s="1180"/>
      <c r="O1731" s="1180"/>
      <c r="P1731" s="1180"/>
      <c r="Q1731" s="1180"/>
      <c r="R1731" s="1180"/>
    </row>
    <row r="1732" spans="1:18">
      <c r="A1732" s="1180"/>
      <c r="B1732" s="1180"/>
      <c r="C1732" s="1180"/>
      <c r="D1732" s="1180"/>
      <c r="E1732" s="1180"/>
      <c r="F1732" s="1180"/>
      <c r="G1732" s="1180"/>
      <c r="H1732" s="1180"/>
      <c r="I1732" s="1180"/>
      <c r="J1732" s="1180"/>
      <c r="K1732" s="1180"/>
      <c r="L1732" s="1180"/>
      <c r="M1732" s="1180"/>
      <c r="N1732" s="1180"/>
      <c r="O1732" s="1180"/>
      <c r="P1732" s="1180"/>
      <c r="Q1732" s="1180"/>
      <c r="R1732" s="1180"/>
    </row>
    <row r="1733" spans="1:18">
      <c r="A1733" s="1180"/>
      <c r="B1733" s="1180"/>
      <c r="C1733" s="1180"/>
      <c r="D1733" s="1180"/>
      <c r="E1733" s="1180"/>
      <c r="F1733" s="1180"/>
      <c r="G1733" s="1180"/>
      <c r="H1733" s="1180"/>
      <c r="I1733" s="1180"/>
      <c r="J1733" s="1180"/>
      <c r="K1733" s="1180"/>
      <c r="L1733" s="1180"/>
      <c r="M1733" s="1180"/>
      <c r="N1733" s="1180"/>
      <c r="O1733" s="1180"/>
      <c r="P1733" s="1180"/>
      <c r="Q1733" s="1180"/>
      <c r="R1733" s="1180"/>
    </row>
    <row r="1734" spans="1:18">
      <c r="A1734" s="1180"/>
      <c r="B1734" s="1180"/>
      <c r="C1734" s="1180"/>
      <c r="D1734" s="1180"/>
      <c r="E1734" s="1180"/>
      <c r="F1734" s="1180"/>
      <c r="G1734" s="1180"/>
      <c r="H1734" s="1180"/>
      <c r="I1734" s="1180"/>
      <c r="J1734" s="1180"/>
      <c r="K1734" s="1180"/>
      <c r="L1734" s="1180"/>
      <c r="M1734" s="1180"/>
      <c r="N1734" s="1180"/>
      <c r="O1734" s="1180"/>
      <c r="P1734" s="1180"/>
      <c r="Q1734" s="1180"/>
      <c r="R1734" s="1180"/>
    </row>
    <row r="1735" spans="1:18">
      <c r="A1735" s="1180"/>
      <c r="B1735" s="1180"/>
      <c r="C1735" s="1180"/>
      <c r="D1735" s="1180"/>
      <c r="E1735" s="1180"/>
      <c r="F1735" s="1180"/>
      <c r="G1735" s="1180"/>
      <c r="H1735" s="1180"/>
      <c r="I1735" s="1180"/>
      <c r="J1735" s="1180"/>
      <c r="K1735" s="1180"/>
      <c r="L1735" s="1180"/>
      <c r="M1735" s="1180"/>
      <c r="N1735" s="1180"/>
      <c r="O1735" s="1180"/>
      <c r="P1735" s="1180"/>
      <c r="Q1735" s="1180"/>
      <c r="R1735" s="1180"/>
    </row>
    <row r="1736" spans="1:18">
      <c r="A1736" s="1180"/>
      <c r="B1736" s="1180"/>
      <c r="C1736" s="1180"/>
      <c r="D1736" s="1180"/>
      <c r="E1736" s="1180"/>
      <c r="F1736" s="1180"/>
      <c r="G1736" s="1180"/>
      <c r="H1736" s="1180"/>
      <c r="I1736" s="1180"/>
      <c r="J1736" s="1180"/>
      <c r="K1736" s="1180"/>
      <c r="L1736" s="1180"/>
      <c r="M1736" s="1180"/>
      <c r="N1736" s="1180"/>
      <c r="O1736" s="1180"/>
      <c r="P1736" s="1180"/>
      <c r="Q1736" s="1180"/>
      <c r="R1736" s="1180"/>
    </row>
    <row r="1737" spans="1:18">
      <c r="A1737" s="1180"/>
      <c r="B1737" s="1180"/>
      <c r="C1737" s="1180"/>
      <c r="D1737" s="1180"/>
      <c r="E1737" s="1180"/>
      <c r="F1737" s="1180"/>
      <c r="G1737" s="1180"/>
      <c r="H1737" s="1180"/>
      <c r="I1737" s="1180"/>
      <c r="J1737" s="1180"/>
      <c r="K1737" s="1180"/>
      <c r="L1737" s="1180"/>
      <c r="M1737" s="1180"/>
      <c r="N1737" s="1180"/>
      <c r="O1737" s="1180"/>
      <c r="P1737" s="1180"/>
      <c r="Q1737" s="1180"/>
      <c r="R1737" s="1180"/>
    </row>
    <row r="1738" spans="1:18">
      <c r="A1738" s="1180"/>
      <c r="B1738" s="1180"/>
      <c r="C1738" s="1180"/>
      <c r="D1738" s="1180"/>
      <c r="E1738" s="1180"/>
      <c r="F1738" s="1180"/>
      <c r="G1738" s="1180"/>
      <c r="H1738" s="1180"/>
      <c r="I1738" s="1180"/>
      <c r="J1738" s="1180"/>
      <c r="K1738" s="1180"/>
      <c r="L1738" s="1180"/>
      <c r="M1738" s="1180"/>
      <c r="N1738" s="1180"/>
      <c r="O1738" s="1180"/>
      <c r="P1738" s="1180"/>
      <c r="Q1738" s="1180"/>
      <c r="R1738" s="1180"/>
    </row>
    <row r="1739" spans="1:18">
      <c r="A1739" s="1180"/>
      <c r="B1739" s="1180"/>
      <c r="C1739" s="1180"/>
      <c r="D1739" s="1180"/>
      <c r="E1739" s="1180"/>
      <c r="F1739" s="1180"/>
      <c r="G1739" s="1180"/>
      <c r="H1739" s="1180"/>
      <c r="I1739" s="1180"/>
      <c r="J1739" s="1180"/>
      <c r="K1739" s="1180"/>
      <c r="L1739" s="1180"/>
      <c r="M1739" s="1180"/>
      <c r="N1739" s="1180"/>
      <c r="O1739" s="1180"/>
      <c r="P1739" s="1180"/>
      <c r="Q1739" s="1180"/>
      <c r="R1739" s="1180"/>
    </row>
    <row r="1740" spans="1:18">
      <c r="A1740" s="1180"/>
      <c r="B1740" s="1180"/>
      <c r="C1740" s="1180"/>
      <c r="D1740" s="1180"/>
      <c r="E1740" s="1180"/>
      <c r="F1740" s="1180"/>
      <c r="G1740" s="1180"/>
      <c r="H1740" s="1180"/>
      <c r="I1740" s="1180"/>
      <c r="J1740" s="1180"/>
      <c r="K1740" s="1180"/>
      <c r="L1740" s="1180"/>
      <c r="M1740" s="1180"/>
      <c r="N1740" s="1180"/>
      <c r="O1740" s="1180"/>
      <c r="P1740" s="1180"/>
      <c r="Q1740" s="1180"/>
      <c r="R1740" s="1180"/>
    </row>
    <row r="1741" spans="1:18">
      <c r="A1741" s="1180"/>
      <c r="B1741" s="1180"/>
      <c r="C1741" s="1180"/>
      <c r="D1741" s="1180"/>
      <c r="E1741" s="1180"/>
      <c r="F1741" s="1180"/>
      <c r="G1741" s="1180"/>
      <c r="H1741" s="1180"/>
      <c r="I1741" s="1180"/>
      <c r="J1741" s="1180"/>
      <c r="K1741" s="1180"/>
      <c r="L1741" s="1180"/>
      <c r="M1741" s="1180"/>
      <c r="N1741" s="1180"/>
      <c r="O1741" s="1180"/>
      <c r="P1741" s="1180"/>
      <c r="Q1741" s="1180"/>
      <c r="R1741" s="1180"/>
    </row>
    <row r="1742" spans="1:18">
      <c r="A1742" s="1180"/>
      <c r="B1742" s="1180"/>
      <c r="C1742" s="1180"/>
      <c r="D1742" s="1180"/>
      <c r="E1742" s="1180"/>
      <c r="F1742" s="1180"/>
      <c r="G1742" s="1180"/>
      <c r="H1742" s="1180"/>
      <c r="I1742" s="1180"/>
      <c r="J1742" s="1180"/>
      <c r="K1742" s="1180"/>
      <c r="L1742" s="1180"/>
      <c r="M1742" s="1180"/>
      <c r="N1742" s="1180"/>
      <c r="O1742" s="1180"/>
      <c r="P1742" s="1180"/>
      <c r="Q1742" s="1180"/>
      <c r="R1742" s="1180"/>
    </row>
    <row r="1743" spans="1:18">
      <c r="A1743" s="1180"/>
      <c r="B1743" s="1180"/>
      <c r="C1743" s="1180"/>
      <c r="D1743" s="1180"/>
      <c r="E1743" s="1180"/>
      <c r="F1743" s="1180"/>
      <c r="G1743" s="1180"/>
      <c r="H1743" s="1180"/>
      <c r="I1743" s="1180"/>
      <c r="J1743" s="1180"/>
      <c r="K1743" s="1180"/>
      <c r="L1743" s="1180"/>
      <c r="M1743" s="1180"/>
      <c r="N1743" s="1180"/>
      <c r="O1743" s="1180"/>
      <c r="P1743" s="1180"/>
      <c r="Q1743" s="1180"/>
      <c r="R1743" s="1180"/>
    </row>
    <row r="1744" spans="1:18">
      <c r="A1744" s="1180"/>
      <c r="B1744" s="1180"/>
      <c r="C1744" s="1180"/>
      <c r="D1744" s="1180"/>
      <c r="E1744" s="1180"/>
      <c r="F1744" s="1180"/>
      <c r="G1744" s="1180"/>
      <c r="H1744" s="1180"/>
      <c r="I1744" s="1180"/>
      <c r="J1744" s="1180"/>
      <c r="K1744" s="1180"/>
      <c r="L1744" s="1180"/>
      <c r="M1744" s="1180"/>
      <c r="N1744" s="1180"/>
      <c r="O1744" s="1180"/>
      <c r="P1744" s="1180"/>
      <c r="Q1744" s="1180"/>
      <c r="R1744" s="1180"/>
    </row>
    <row r="1745" spans="1:18">
      <c r="A1745" s="1180"/>
      <c r="B1745" s="1180"/>
      <c r="C1745" s="1180"/>
      <c r="D1745" s="1180"/>
      <c r="E1745" s="1180"/>
      <c r="F1745" s="1180"/>
      <c r="G1745" s="1180"/>
      <c r="H1745" s="1180"/>
      <c r="I1745" s="1180"/>
      <c r="J1745" s="1180"/>
      <c r="K1745" s="1180"/>
      <c r="L1745" s="1180"/>
      <c r="M1745" s="1180"/>
      <c r="N1745" s="1180"/>
      <c r="O1745" s="1180"/>
      <c r="P1745" s="1180"/>
      <c r="Q1745" s="1180"/>
      <c r="R1745" s="1180"/>
    </row>
    <row r="1746" spans="1:18">
      <c r="A1746" s="1180"/>
      <c r="B1746" s="1180"/>
      <c r="C1746" s="1180"/>
      <c r="D1746" s="1180"/>
      <c r="E1746" s="1180"/>
      <c r="F1746" s="1180"/>
      <c r="G1746" s="1180"/>
      <c r="H1746" s="1180"/>
      <c r="I1746" s="1180"/>
      <c r="J1746" s="1180"/>
      <c r="K1746" s="1180"/>
      <c r="L1746" s="1180"/>
      <c r="M1746" s="1180"/>
      <c r="N1746" s="1180"/>
      <c r="O1746" s="1180"/>
      <c r="P1746" s="1180"/>
      <c r="Q1746" s="1180"/>
      <c r="R1746" s="1180"/>
    </row>
    <row r="1747" spans="1:18">
      <c r="A1747" s="1180"/>
      <c r="B1747" s="1180"/>
      <c r="C1747" s="1180"/>
      <c r="D1747" s="1180"/>
      <c r="E1747" s="1180"/>
      <c r="F1747" s="1180"/>
      <c r="G1747" s="1180"/>
      <c r="H1747" s="1180"/>
      <c r="I1747" s="1180"/>
      <c r="J1747" s="1180"/>
      <c r="K1747" s="1180"/>
      <c r="L1747" s="1180"/>
      <c r="M1747" s="1180"/>
      <c r="N1747" s="1180"/>
      <c r="O1747" s="1180"/>
      <c r="P1747" s="1180"/>
      <c r="Q1747" s="1180"/>
      <c r="R1747" s="1180"/>
    </row>
    <row r="1748" spans="1:18">
      <c r="A1748" s="1180"/>
      <c r="B1748" s="1180"/>
      <c r="C1748" s="1180"/>
      <c r="D1748" s="1180"/>
      <c r="E1748" s="1180"/>
      <c r="F1748" s="1180"/>
      <c r="G1748" s="1180"/>
      <c r="H1748" s="1180"/>
      <c r="I1748" s="1180"/>
      <c r="J1748" s="1180"/>
      <c r="K1748" s="1180"/>
      <c r="L1748" s="1180"/>
      <c r="M1748" s="1180"/>
      <c r="N1748" s="1180"/>
      <c r="O1748" s="1180"/>
      <c r="P1748" s="1180"/>
      <c r="Q1748" s="1180"/>
      <c r="R1748" s="1180"/>
    </row>
    <row r="1749" spans="1:18">
      <c r="A1749" s="1180"/>
      <c r="B1749" s="1180"/>
      <c r="C1749" s="1180"/>
      <c r="D1749" s="1180"/>
      <c r="E1749" s="1180"/>
      <c r="F1749" s="1180"/>
      <c r="G1749" s="1180"/>
      <c r="H1749" s="1180"/>
      <c r="I1749" s="1180"/>
      <c r="J1749" s="1180"/>
      <c r="K1749" s="1180"/>
      <c r="L1749" s="1180"/>
      <c r="M1749" s="1180"/>
      <c r="N1749" s="1180"/>
      <c r="O1749" s="1180"/>
      <c r="P1749" s="1180"/>
      <c r="Q1749" s="1180"/>
      <c r="R1749" s="1180"/>
    </row>
    <row r="1750" spans="1:18">
      <c r="A1750" s="1180"/>
      <c r="B1750" s="1180"/>
      <c r="C1750" s="1180"/>
      <c r="D1750" s="1180"/>
      <c r="E1750" s="1180"/>
      <c r="F1750" s="1180"/>
      <c r="G1750" s="1180"/>
      <c r="H1750" s="1180"/>
      <c r="I1750" s="1180"/>
      <c r="J1750" s="1180"/>
      <c r="K1750" s="1180"/>
      <c r="L1750" s="1180"/>
      <c r="M1750" s="1180"/>
      <c r="N1750" s="1180"/>
      <c r="O1750" s="1180"/>
      <c r="P1750" s="1180"/>
      <c r="Q1750" s="1180"/>
      <c r="R1750" s="1180"/>
    </row>
    <row r="1751" spans="1:18">
      <c r="A1751" s="1180"/>
      <c r="B1751" s="1180"/>
      <c r="C1751" s="1180"/>
      <c r="D1751" s="1180"/>
      <c r="E1751" s="1180"/>
      <c r="F1751" s="1180"/>
      <c r="G1751" s="1180"/>
      <c r="H1751" s="1180"/>
      <c r="I1751" s="1180"/>
      <c r="J1751" s="1180"/>
      <c r="K1751" s="1180"/>
      <c r="L1751" s="1180"/>
      <c r="M1751" s="1180"/>
      <c r="N1751" s="1180"/>
      <c r="O1751" s="1180"/>
      <c r="P1751" s="1180"/>
      <c r="Q1751" s="1180"/>
      <c r="R1751" s="1180"/>
    </row>
    <row r="1752" spans="1:18">
      <c r="A1752" s="1180"/>
      <c r="B1752" s="1180"/>
      <c r="C1752" s="1180"/>
      <c r="D1752" s="1180"/>
      <c r="E1752" s="1180"/>
      <c r="F1752" s="1180"/>
      <c r="G1752" s="1180"/>
      <c r="H1752" s="1180"/>
      <c r="I1752" s="1180"/>
      <c r="J1752" s="1180"/>
      <c r="K1752" s="1180"/>
      <c r="L1752" s="1180"/>
      <c r="M1752" s="1180"/>
      <c r="N1752" s="1180"/>
      <c r="O1752" s="1180"/>
      <c r="P1752" s="1180"/>
      <c r="Q1752" s="1180"/>
      <c r="R1752" s="1180"/>
    </row>
    <row r="1753" spans="1:18">
      <c r="A1753" s="1180"/>
      <c r="B1753" s="1180"/>
      <c r="C1753" s="1180"/>
      <c r="D1753" s="1180"/>
      <c r="E1753" s="1180"/>
      <c r="F1753" s="1180"/>
      <c r="G1753" s="1180"/>
      <c r="H1753" s="1180"/>
      <c r="I1753" s="1180"/>
      <c r="J1753" s="1180"/>
      <c r="K1753" s="1180"/>
      <c r="L1753" s="1180"/>
      <c r="M1753" s="1180"/>
      <c r="N1753" s="1180"/>
      <c r="O1753" s="1180"/>
      <c r="P1753" s="1180"/>
      <c r="Q1753" s="1180"/>
      <c r="R1753" s="1180"/>
    </row>
    <row r="1754" spans="1:18">
      <c r="A1754" s="1180"/>
      <c r="B1754" s="1180"/>
      <c r="C1754" s="1180"/>
      <c r="D1754" s="1180"/>
      <c r="E1754" s="1180"/>
      <c r="F1754" s="1180"/>
      <c r="G1754" s="1180"/>
      <c r="H1754" s="1180"/>
      <c r="I1754" s="1180"/>
      <c r="J1754" s="1180"/>
      <c r="K1754" s="1180"/>
      <c r="L1754" s="1180"/>
      <c r="M1754" s="1180"/>
      <c r="N1754" s="1180"/>
      <c r="O1754" s="1180"/>
      <c r="P1754" s="1180"/>
      <c r="Q1754" s="1180"/>
      <c r="R1754" s="1180"/>
    </row>
    <row r="1755" spans="1:18">
      <c r="A1755" s="1180"/>
      <c r="B1755" s="1180"/>
      <c r="C1755" s="1180"/>
      <c r="D1755" s="1180"/>
      <c r="E1755" s="1180"/>
      <c r="F1755" s="1180"/>
      <c r="G1755" s="1180"/>
      <c r="H1755" s="1180"/>
      <c r="I1755" s="1180"/>
      <c r="J1755" s="1180"/>
      <c r="K1755" s="1180"/>
      <c r="L1755" s="1180"/>
      <c r="M1755" s="1180"/>
      <c r="N1755" s="1180"/>
      <c r="O1755" s="1180"/>
      <c r="P1755" s="1180"/>
      <c r="Q1755" s="1180"/>
      <c r="R1755" s="1180"/>
    </row>
    <row r="1756" spans="1:18">
      <c r="A1756" s="1180"/>
      <c r="B1756" s="1180"/>
      <c r="C1756" s="1180"/>
      <c r="D1756" s="1180"/>
      <c r="E1756" s="1180"/>
      <c r="F1756" s="1180"/>
      <c r="G1756" s="1180"/>
      <c r="H1756" s="1180"/>
      <c r="I1756" s="1180"/>
      <c r="J1756" s="1180"/>
      <c r="K1756" s="1180"/>
      <c r="L1756" s="1180"/>
      <c r="M1756" s="1180"/>
      <c r="N1756" s="1180"/>
      <c r="O1756" s="1180"/>
      <c r="P1756" s="1180"/>
      <c r="Q1756" s="1180"/>
      <c r="R1756" s="1180"/>
    </row>
    <row r="1757" spans="1:18">
      <c r="A1757" s="1180"/>
      <c r="B1757" s="1180"/>
      <c r="C1757" s="1180"/>
      <c r="D1757" s="1180"/>
      <c r="E1757" s="1180"/>
      <c r="F1757" s="1180"/>
      <c r="G1757" s="1180"/>
      <c r="H1757" s="1180"/>
      <c r="I1757" s="1180"/>
      <c r="J1757" s="1180"/>
      <c r="K1757" s="1180"/>
      <c r="L1757" s="1180"/>
      <c r="M1757" s="1180"/>
      <c r="N1757" s="1180"/>
      <c r="O1757" s="1180"/>
      <c r="P1757" s="1180"/>
      <c r="Q1757" s="1180"/>
      <c r="R1757" s="1180"/>
    </row>
    <row r="1758" spans="1:18">
      <c r="A1758" s="1180"/>
      <c r="B1758" s="1180"/>
      <c r="C1758" s="1180"/>
      <c r="D1758" s="1180"/>
      <c r="E1758" s="1180"/>
      <c r="F1758" s="1180"/>
      <c r="G1758" s="1180"/>
      <c r="H1758" s="1180"/>
      <c r="I1758" s="1180"/>
      <c r="J1758" s="1180"/>
      <c r="K1758" s="1180"/>
      <c r="L1758" s="1180"/>
      <c r="M1758" s="1180"/>
      <c r="N1758" s="1180"/>
      <c r="O1758" s="1180"/>
      <c r="P1758" s="1180"/>
      <c r="Q1758" s="1180"/>
      <c r="R1758" s="1180"/>
    </row>
    <row r="1759" spans="1:18">
      <c r="A1759" s="1180"/>
      <c r="B1759" s="1180"/>
      <c r="C1759" s="1180"/>
      <c r="D1759" s="1180"/>
      <c r="E1759" s="1180"/>
      <c r="F1759" s="1180"/>
      <c r="G1759" s="1180"/>
      <c r="H1759" s="1180"/>
      <c r="I1759" s="1180"/>
      <c r="J1759" s="1180"/>
      <c r="K1759" s="1180"/>
      <c r="L1759" s="1180"/>
      <c r="M1759" s="1180"/>
      <c r="N1759" s="1180"/>
      <c r="O1759" s="1180"/>
      <c r="P1759" s="1180"/>
      <c r="Q1759" s="1180"/>
      <c r="R1759" s="1180"/>
    </row>
    <row r="1760" spans="1:18">
      <c r="A1760" s="1180"/>
      <c r="B1760" s="1180"/>
      <c r="C1760" s="1180"/>
      <c r="D1760" s="1180"/>
      <c r="E1760" s="1180"/>
      <c r="F1760" s="1180"/>
      <c r="G1760" s="1180"/>
      <c r="H1760" s="1180"/>
      <c r="I1760" s="1180"/>
      <c r="J1760" s="1180"/>
      <c r="K1760" s="1180"/>
      <c r="L1760" s="1180"/>
      <c r="M1760" s="1180"/>
      <c r="N1760" s="1180"/>
      <c r="O1760" s="1180"/>
      <c r="P1760" s="1180"/>
      <c r="Q1760" s="1180"/>
      <c r="R1760" s="1180"/>
    </row>
    <row r="1761" spans="1:18">
      <c r="A1761" s="1180"/>
      <c r="B1761" s="1180"/>
      <c r="C1761" s="1180"/>
      <c r="D1761" s="1180"/>
      <c r="E1761" s="1180"/>
      <c r="F1761" s="1180"/>
      <c r="G1761" s="1180"/>
      <c r="H1761" s="1180"/>
      <c r="I1761" s="1180"/>
      <c r="J1761" s="1180"/>
      <c r="K1761" s="1180"/>
      <c r="L1761" s="1180"/>
      <c r="M1761" s="1180"/>
      <c r="N1761" s="1180"/>
      <c r="O1761" s="1180"/>
      <c r="P1761" s="1180"/>
      <c r="Q1761" s="1180"/>
      <c r="R1761" s="1180"/>
    </row>
    <row r="1762" spans="1:18">
      <c r="A1762" s="1180"/>
      <c r="B1762" s="1180"/>
      <c r="C1762" s="1180"/>
      <c r="D1762" s="1180"/>
      <c r="E1762" s="1180"/>
      <c r="F1762" s="1180"/>
      <c r="G1762" s="1180"/>
      <c r="H1762" s="1180"/>
      <c r="I1762" s="1180"/>
      <c r="J1762" s="1180"/>
      <c r="K1762" s="1180"/>
      <c r="L1762" s="1180"/>
      <c r="M1762" s="1180"/>
      <c r="N1762" s="1180"/>
      <c r="O1762" s="1180"/>
      <c r="P1762" s="1180"/>
      <c r="Q1762" s="1180"/>
      <c r="R1762" s="1180"/>
    </row>
    <row r="1763" spans="1:18">
      <c r="A1763" s="1180"/>
      <c r="B1763" s="1180"/>
      <c r="C1763" s="1180"/>
      <c r="D1763" s="1180"/>
      <c r="E1763" s="1180"/>
      <c r="F1763" s="1180"/>
      <c r="G1763" s="1180"/>
      <c r="H1763" s="1180"/>
      <c r="I1763" s="1180"/>
      <c r="J1763" s="1180"/>
      <c r="K1763" s="1180"/>
      <c r="L1763" s="1180"/>
      <c r="M1763" s="1180"/>
      <c r="N1763" s="1180"/>
      <c r="O1763" s="1180"/>
      <c r="P1763" s="1180"/>
      <c r="Q1763" s="1180"/>
      <c r="R1763" s="1180"/>
    </row>
    <row r="1764" spans="1:18">
      <c r="A1764" s="1180"/>
      <c r="B1764" s="1180"/>
      <c r="C1764" s="1180"/>
      <c r="D1764" s="1180"/>
      <c r="E1764" s="1180"/>
      <c r="F1764" s="1180"/>
      <c r="G1764" s="1180"/>
      <c r="H1764" s="1180"/>
      <c r="I1764" s="1180"/>
      <c r="J1764" s="1180"/>
      <c r="K1764" s="1180"/>
      <c r="L1764" s="1180"/>
      <c r="M1764" s="1180"/>
      <c r="N1764" s="1180"/>
      <c r="O1764" s="1180"/>
      <c r="P1764" s="1180"/>
      <c r="Q1764" s="1180"/>
      <c r="R1764" s="1180"/>
    </row>
    <row r="1765" spans="1:18">
      <c r="A1765" s="1180"/>
      <c r="B1765" s="1180"/>
      <c r="C1765" s="1180"/>
      <c r="D1765" s="1180"/>
      <c r="E1765" s="1180"/>
      <c r="F1765" s="1180"/>
      <c r="G1765" s="1180"/>
      <c r="H1765" s="1180"/>
      <c r="I1765" s="1180"/>
      <c r="J1765" s="1180"/>
      <c r="K1765" s="1180"/>
      <c r="L1765" s="1180"/>
      <c r="M1765" s="1180"/>
      <c r="N1765" s="1180"/>
      <c r="O1765" s="1180"/>
      <c r="P1765" s="1180"/>
      <c r="Q1765" s="1180"/>
      <c r="R1765" s="1180"/>
    </row>
    <row r="1766" spans="1:18">
      <c r="A1766" s="1180"/>
      <c r="B1766" s="1180"/>
      <c r="C1766" s="1180"/>
      <c r="D1766" s="1180"/>
      <c r="E1766" s="1180"/>
      <c r="F1766" s="1180"/>
      <c r="G1766" s="1180"/>
      <c r="H1766" s="1180"/>
      <c r="I1766" s="1180"/>
      <c r="J1766" s="1180"/>
      <c r="K1766" s="1180"/>
      <c r="L1766" s="1180"/>
      <c r="M1766" s="1180"/>
      <c r="N1766" s="1180"/>
      <c r="O1766" s="1180"/>
      <c r="P1766" s="1180"/>
      <c r="Q1766" s="1180"/>
      <c r="R1766" s="1180"/>
    </row>
    <row r="1767" spans="1:18">
      <c r="A1767" s="1180"/>
      <c r="B1767" s="1180"/>
      <c r="C1767" s="1180"/>
      <c r="D1767" s="1180"/>
      <c r="E1767" s="1180"/>
      <c r="F1767" s="1180"/>
      <c r="G1767" s="1180"/>
      <c r="H1767" s="1180"/>
      <c r="I1767" s="1180"/>
      <c r="J1767" s="1180"/>
      <c r="K1767" s="1180"/>
      <c r="L1767" s="1180"/>
      <c r="M1767" s="1180"/>
      <c r="N1767" s="1180"/>
      <c r="O1767" s="1180"/>
      <c r="P1767" s="1180"/>
      <c r="Q1767" s="1180"/>
      <c r="R1767" s="1180"/>
    </row>
    <row r="1768" spans="1:18">
      <c r="A1768" s="1180"/>
      <c r="B1768" s="1180"/>
      <c r="C1768" s="1180"/>
      <c r="D1768" s="1180"/>
      <c r="E1768" s="1180"/>
      <c r="F1768" s="1180"/>
      <c r="G1768" s="1180"/>
      <c r="H1768" s="1180"/>
      <c r="I1768" s="1180"/>
      <c r="J1768" s="1180"/>
      <c r="K1768" s="1180"/>
      <c r="L1768" s="1180"/>
      <c r="M1768" s="1180"/>
      <c r="N1768" s="1180"/>
      <c r="O1768" s="1180"/>
      <c r="P1768" s="1180"/>
      <c r="Q1768" s="1180"/>
      <c r="R1768" s="1180"/>
    </row>
    <row r="1769" spans="1:18">
      <c r="A1769" s="1180"/>
      <c r="B1769" s="1180"/>
      <c r="C1769" s="1180"/>
      <c r="D1769" s="1180"/>
      <c r="E1769" s="1180"/>
      <c r="F1769" s="1180"/>
      <c r="G1769" s="1180"/>
      <c r="H1769" s="1180"/>
      <c r="I1769" s="1180"/>
      <c r="J1769" s="1180"/>
      <c r="K1769" s="1180"/>
      <c r="L1769" s="1180"/>
      <c r="M1769" s="1180"/>
      <c r="N1769" s="1180"/>
      <c r="O1769" s="1180"/>
      <c r="P1769" s="1180"/>
      <c r="Q1769" s="1180"/>
      <c r="R1769" s="1180"/>
    </row>
    <row r="1770" spans="1:18">
      <c r="A1770" s="1180"/>
      <c r="B1770" s="1180"/>
      <c r="C1770" s="1180"/>
      <c r="D1770" s="1180"/>
      <c r="E1770" s="1180"/>
      <c r="F1770" s="1180"/>
      <c r="G1770" s="1180"/>
      <c r="H1770" s="1180"/>
      <c r="I1770" s="1180"/>
      <c r="J1770" s="1180"/>
      <c r="K1770" s="1180"/>
      <c r="L1770" s="1180"/>
      <c r="M1770" s="1180"/>
      <c r="N1770" s="1180"/>
      <c r="O1770" s="1180"/>
      <c r="P1770" s="1180"/>
      <c r="Q1770" s="1180"/>
      <c r="R1770" s="1180"/>
    </row>
    <row r="1771" spans="1:18">
      <c r="A1771" s="1180"/>
      <c r="B1771" s="1180"/>
      <c r="C1771" s="1180"/>
      <c r="D1771" s="1180"/>
      <c r="E1771" s="1180"/>
      <c r="F1771" s="1180"/>
      <c r="G1771" s="1180"/>
      <c r="H1771" s="1180"/>
      <c r="I1771" s="1180"/>
      <c r="J1771" s="1180"/>
      <c r="K1771" s="1180"/>
      <c r="L1771" s="1180"/>
      <c r="M1771" s="1180"/>
      <c r="N1771" s="1180"/>
      <c r="O1771" s="1180"/>
      <c r="P1771" s="1180"/>
      <c r="Q1771" s="1180"/>
      <c r="R1771" s="1180"/>
    </row>
    <row r="1772" spans="1:18">
      <c r="A1772" s="1180"/>
      <c r="B1772" s="1180"/>
      <c r="C1772" s="1180"/>
      <c r="D1772" s="1180"/>
      <c r="E1772" s="1180"/>
      <c r="F1772" s="1180"/>
      <c r="G1772" s="1180"/>
      <c r="H1772" s="1180"/>
      <c r="I1772" s="1180"/>
      <c r="J1772" s="1180"/>
      <c r="K1772" s="1180"/>
      <c r="L1772" s="1180"/>
      <c r="M1772" s="1180"/>
      <c r="N1772" s="1180"/>
      <c r="O1772" s="1180"/>
      <c r="P1772" s="1180"/>
      <c r="Q1772" s="1180"/>
      <c r="R1772" s="1180"/>
    </row>
    <row r="1773" spans="1:18">
      <c r="A1773" s="1180"/>
      <c r="B1773" s="1180"/>
      <c r="C1773" s="1180"/>
      <c r="D1773" s="1180"/>
      <c r="E1773" s="1180"/>
      <c r="F1773" s="1180"/>
      <c r="G1773" s="1180"/>
      <c r="H1773" s="1180"/>
      <c r="I1773" s="1180"/>
      <c r="J1773" s="1180"/>
      <c r="K1773" s="1180"/>
      <c r="L1773" s="1180"/>
      <c r="M1773" s="1180"/>
      <c r="N1773" s="1180"/>
      <c r="O1773" s="1180"/>
      <c r="P1773" s="1180"/>
      <c r="Q1773" s="1180"/>
      <c r="R1773" s="1180"/>
    </row>
    <row r="1774" spans="1:18">
      <c r="A1774" s="1180"/>
      <c r="B1774" s="1180"/>
      <c r="C1774" s="1180"/>
      <c r="D1774" s="1180"/>
      <c r="E1774" s="1180"/>
      <c r="F1774" s="1180"/>
      <c r="G1774" s="1180"/>
      <c r="H1774" s="1180"/>
      <c r="I1774" s="1180"/>
      <c r="J1774" s="1180"/>
      <c r="K1774" s="1180"/>
      <c r="L1774" s="1180"/>
      <c r="M1774" s="1180"/>
      <c r="N1774" s="1180"/>
      <c r="O1774" s="1180"/>
      <c r="P1774" s="1180"/>
      <c r="Q1774" s="1180"/>
      <c r="R1774" s="1180"/>
    </row>
    <row r="1775" spans="1:18">
      <c r="A1775" s="1180"/>
      <c r="B1775" s="1180"/>
      <c r="C1775" s="1180"/>
      <c r="D1775" s="1180"/>
      <c r="E1775" s="1180"/>
      <c r="F1775" s="1180"/>
      <c r="G1775" s="1180"/>
      <c r="H1775" s="1180"/>
      <c r="I1775" s="1180"/>
      <c r="J1775" s="1180"/>
      <c r="K1775" s="1180"/>
      <c r="L1775" s="1180"/>
      <c r="M1775" s="1180"/>
      <c r="N1775" s="1180"/>
      <c r="O1775" s="1180"/>
      <c r="P1775" s="1180"/>
      <c r="Q1775" s="1180"/>
      <c r="R1775" s="1180"/>
    </row>
    <row r="1776" spans="1:18">
      <c r="A1776" s="1180"/>
      <c r="B1776" s="1180"/>
      <c r="C1776" s="1180"/>
      <c r="D1776" s="1180"/>
      <c r="E1776" s="1180"/>
      <c r="F1776" s="1180"/>
      <c r="G1776" s="1180"/>
      <c r="H1776" s="1180"/>
      <c r="I1776" s="1180"/>
      <c r="J1776" s="1180"/>
      <c r="K1776" s="1180"/>
      <c r="L1776" s="1180"/>
      <c r="M1776" s="1180"/>
      <c r="N1776" s="1180"/>
      <c r="O1776" s="1180"/>
      <c r="P1776" s="1180"/>
      <c r="Q1776" s="1180"/>
      <c r="R1776" s="1180"/>
    </row>
    <row r="1777" spans="1:18">
      <c r="A1777" s="1180"/>
      <c r="B1777" s="1180"/>
      <c r="C1777" s="1180"/>
      <c r="D1777" s="1180"/>
      <c r="E1777" s="1180"/>
      <c r="F1777" s="1180"/>
      <c r="G1777" s="1180"/>
      <c r="H1777" s="1180"/>
      <c r="I1777" s="1180"/>
      <c r="J1777" s="1180"/>
      <c r="K1777" s="1180"/>
      <c r="L1777" s="1180"/>
      <c r="M1777" s="1180"/>
      <c r="N1777" s="1180"/>
      <c r="O1777" s="1180"/>
      <c r="P1777" s="1180"/>
      <c r="Q1777" s="1180"/>
      <c r="R1777" s="1180"/>
    </row>
    <row r="1778" spans="1:18">
      <c r="A1778" s="1180"/>
      <c r="B1778" s="1180"/>
      <c r="C1778" s="1180"/>
      <c r="D1778" s="1180"/>
      <c r="E1778" s="1180"/>
      <c r="F1778" s="1180"/>
      <c r="G1778" s="1180"/>
      <c r="H1778" s="1180"/>
      <c r="I1778" s="1180"/>
      <c r="J1778" s="1180"/>
      <c r="K1778" s="1180"/>
      <c r="L1778" s="1180"/>
      <c r="M1778" s="1180"/>
      <c r="N1778" s="1180"/>
      <c r="O1778" s="1180"/>
      <c r="P1778" s="1180"/>
      <c r="Q1778" s="1180"/>
      <c r="R1778" s="1180"/>
    </row>
    <row r="1779" spans="1:18">
      <c r="A1779" s="1180"/>
      <c r="B1779" s="1180"/>
      <c r="C1779" s="1180"/>
      <c r="D1779" s="1180"/>
      <c r="E1779" s="1180"/>
      <c r="F1779" s="1180"/>
      <c r="G1779" s="1180"/>
      <c r="H1779" s="1180"/>
      <c r="I1779" s="1180"/>
      <c r="J1779" s="1180"/>
      <c r="K1779" s="1180"/>
      <c r="L1779" s="1180"/>
      <c r="M1779" s="1180"/>
      <c r="N1779" s="1180"/>
      <c r="O1779" s="1180"/>
      <c r="P1779" s="1180"/>
      <c r="Q1779" s="1180"/>
      <c r="R1779" s="1180"/>
    </row>
    <row r="1780" spans="1:18">
      <c r="A1780" s="1180"/>
      <c r="B1780" s="1180"/>
      <c r="C1780" s="1180"/>
      <c r="D1780" s="1180"/>
      <c r="E1780" s="1180"/>
      <c r="F1780" s="1180"/>
      <c r="G1780" s="1180"/>
      <c r="H1780" s="1180"/>
      <c r="I1780" s="1180"/>
      <c r="J1780" s="1180"/>
      <c r="K1780" s="1180"/>
      <c r="L1780" s="1180"/>
      <c r="M1780" s="1180"/>
      <c r="N1780" s="1180"/>
      <c r="O1780" s="1180"/>
      <c r="P1780" s="1180"/>
      <c r="Q1780" s="1180"/>
      <c r="R1780" s="1180"/>
    </row>
    <row r="1781" spans="1:18">
      <c r="A1781" s="1180"/>
      <c r="B1781" s="1180"/>
      <c r="C1781" s="1180"/>
      <c r="D1781" s="1180"/>
      <c r="E1781" s="1180"/>
      <c r="F1781" s="1180"/>
      <c r="G1781" s="1180"/>
      <c r="H1781" s="1180"/>
      <c r="I1781" s="1180"/>
      <c r="J1781" s="1180"/>
      <c r="K1781" s="1180"/>
      <c r="L1781" s="1180"/>
      <c r="M1781" s="1180"/>
      <c r="N1781" s="1180"/>
      <c r="O1781" s="1180"/>
      <c r="P1781" s="1180"/>
      <c r="Q1781" s="1180"/>
      <c r="R1781" s="1180"/>
    </row>
    <row r="1782" spans="1:18">
      <c r="A1782" s="1180"/>
      <c r="B1782" s="1180"/>
      <c r="C1782" s="1180"/>
      <c r="D1782" s="1180"/>
      <c r="E1782" s="1180"/>
      <c r="F1782" s="1180"/>
      <c r="G1782" s="1180"/>
      <c r="H1782" s="1180"/>
      <c r="I1782" s="1180"/>
      <c r="J1782" s="1180"/>
      <c r="K1782" s="1180"/>
      <c r="L1782" s="1180"/>
      <c r="M1782" s="1180"/>
      <c r="N1782" s="1180"/>
      <c r="O1782" s="1180"/>
      <c r="P1782" s="1180"/>
      <c r="Q1782" s="1180"/>
      <c r="R1782" s="1180"/>
    </row>
    <row r="1783" spans="1:18">
      <c r="A1783" s="1180"/>
      <c r="B1783" s="1180"/>
      <c r="C1783" s="1180"/>
      <c r="D1783" s="1180"/>
      <c r="E1783" s="1180"/>
      <c r="F1783" s="1180"/>
      <c r="G1783" s="1180"/>
      <c r="H1783" s="1180"/>
      <c r="I1783" s="1180"/>
      <c r="J1783" s="1180"/>
      <c r="K1783" s="1180"/>
      <c r="L1783" s="1180"/>
      <c r="M1783" s="1180"/>
      <c r="N1783" s="1180"/>
      <c r="O1783" s="1180"/>
      <c r="P1783" s="1180"/>
      <c r="Q1783" s="1180"/>
      <c r="R1783" s="1180"/>
    </row>
    <row r="1784" spans="1:18">
      <c r="A1784" s="1180"/>
      <c r="B1784" s="1180"/>
      <c r="C1784" s="1180"/>
      <c r="D1784" s="1180"/>
      <c r="E1784" s="1180"/>
      <c r="F1784" s="1180"/>
      <c r="G1784" s="1180"/>
      <c r="H1784" s="1180"/>
      <c r="I1784" s="1180"/>
      <c r="J1784" s="1180"/>
      <c r="K1784" s="1180"/>
      <c r="L1784" s="1180"/>
      <c r="M1784" s="1180"/>
      <c r="N1784" s="1180"/>
      <c r="O1784" s="1180"/>
      <c r="P1784" s="1180"/>
      <c r="Q1784" s="1180"/>
      <c r="R1784" s="1180"/>
    </row>
    <row r="1785" spans="1:18">
      <c r="A1785" s="1180"/>
      <c r="B1785" s="1180"/>
      <c r="C1785" s="1180"/>
      <c r="D1785" s="1180"/>
      <c r="E1785" s="1180"/>
      <c r="F1785" s="1180"/>
      <c r="G1785" s="1180"/>
      <c r="H1785" s="1180"/>
      <c r="I1785" s="1180"/>
      <c r="J1785" s="1180"/>
      <c r="K1785" s="1180"/>
      <c r="L1785" s="1180"/>
      <c r="M1785" s="1180"/>
      <c r="N1785" s="1180"/>
      <c r="O1785" s="1180"/>
      <c r="P1785" s="1180"/>
      <c r="Q1785" s="1180"/>
      <c r="R1785" s="1180"/>
    </row>
    <row r="1786" spans="1:18">
      <c r="A1786" s="1180"/>
      <c r="B1786" s="1180"/>
      <c r="C1786" s="1180"/>
      <c r="D1786" s="1180"/>
      <c r="E1786" s="1180"/>
      <c r="F1786" s="1180"/>
      <c r="G1786" s="1180"/>
      <c r="H1786" s="1180"/>
      <c r="I1786" s="1180"/>
      <c r="J1786" s="1180"/>
      <c r="K1786" s="1180"/>
      <c r="L1786" s="1180"/>
      <c r="M1786" s="1180"/>
      <c r="N1786" s="1180"/>
      <c r="O1786" s="1180"/>
      <c r="P1786" s="1180"/>
      <c r="Q1786" s="1180"/>
      <c r="R1786" s="1180"/>
    </row>
    <row r="1787" spans="1:18">
      <c r="A1787" s="1180"/>
      <c r="B1787" s="1180"/>
      <c r="C1787" s="1180"/>
      <c r="D1787" s="1180"/>
      <c r="E1787" s="1180"/>
      <c r="F1787" s="1180"/>
      <c r="G1787" s="1180"/>
      <c r="H1787" s="1180"/>
      <c r="I1787" s="1180"/>
      <c r="J1787" s="1180"/>
      <c r="K1787" s="1180"/>
      <c r="L1787" s="1180"/>
      <c r="M1787" s="1180"/>
      <c r="N1787" s="1180"/>
      <c r="O1787" s="1180"/>
      <c r="P1787" s="1180"/>
      <c r="Q1787" s="1180"/>
      <c r="R1787" s="1180"/>
    </row>
    <row r="1788" spans="1:18">
      <c r="A1788" s="1180"/>
      <c r="B1788" s="1180"/>
      <c r="C1788" s="1180"/>
      <c r="D1788" s="1180"/>
      <c r="E1788" s="1180"/>
      <c r="F1788" s="1180"/>
      <c r="G1788" s="1180"/>
      <c r="H1788" s="1180"/>
      <c r="I1788" s="1180"/>
      <c r="J1788" s="1180"/>
      <c r="K1788" s="1180"/>
      <c r="L1788" s="1180"/>
      <c r="M1788" s="1180"/>
      <c r="N1788" s="1180"/>
      <c r="O1788" s="1180"/>
      <c r="P1788" s="1180"/>
      <c r="Q1788" s="1180"/>
      <c r="R1788" s="1180"/>
    </row>
    <row r="1789" spans="1:18">
      <c r="A1789" s="1180"/>
      <c r="B1789" s="1180"/>
      <c r="C1789" s="1180"/>
      <c r="D1789" s="1180"/>
      <c r="E1789" s="1180"/>
      <c r="F1789" s="1180"/>
      <c r="G1789" s="1180"/>
      <c r="H1789" s="1180"/>
      <c r="I1789" s="1180"/>
      <c r="J1789" s="1180"/>
      <c r="K1789" s="1180"/>
      <c r="L1789" s="1180"/>
      <c r="M1789" s="1180"/>
      <c r="N1789" s="1180"/>
      <c r="O1789" s="1180"/>
      <c r="P1789" s="1180"/>
      <c r="Q1789" s="1180"/>
      <c r="R1789" s="1180"/>
    </row>
    <row r="1790" spans="1:18">
      <c r="A1790" s="1180"/>
      <c r="B1790" s="1180"/>
      <c r="C1790" s="1180"/>
      <c r="D1790" s="1180"/>
      <c r="E1790" s="1180"/>
      <c r="F1790" s="1180"/>
      <c r="G1790" s="1180"/>
      <c r="H1790" s="1180"/>
      <c r="I1790" s="1180"/>
      <c r="J1790" s="1180"/>
      <c r="K1790" s="1180"/>
      <c r="L1790" s="1180"/>
      <c r="M1790" s="1180"/>
      <c r="N1790" s="1180"/>
      <c r="O1790" s="1180"/>
      <c r="P1790" s="1180"/>
      <c r="Q1790" s="1180"/>
      <c r="R1790" s="1180"/>
    </row>
    <row r="1791" spans="1:18">
      <c r="A1791" s="1180"/>
      <c r="B1791" s="1180"/>
      <c r="C1791" s="1180"/>
      <c r="D1791" s="1180"/>
      <c r="E1791" s="1180"/>
      <c r="F1791" s="1180"/>
      <c r="G1791" s="1180"/>
      <c r="H1791" s="1180"/>
      <c r="I1791" s="1180"/>
      <c r="J1791" s="1180"/>
      <c r="K1791" s="1180"/>
      <c r="L1791" s="1180"/>
      <c r="M1791" s="1180"/>
      <c r="N1791" s="1180"/>
      <c r="O1791" s="1180"/>
      <c r="P1791" s="1180"/>
      <c r="Q1791" s="1180"/>
      <c r="R1791" s="1180"/>
    </row>
    <row r="1792" spans="1:18">
      <c r="A1792" s="1180"/>
      <c r="B1792" s="1180"/>
      <c r="C1792" s="1180"/>
      <c r="D1792" s="1180"/>
      <c r="E1792" s="1180"/>
      <c r="F1792" s="1180"/>
      <c r="G1792" s="1180"/>
      <c r="H1792" s="1180"/>
      <c r="I1792" s="1180"/>
      <c r="J1792" s="1180"/>
      <c r="K1792" s="1180"/>
      <c r="L1792" s="1180"/>
      <c r="M1792" s="1180"/>
      <c r="N1792" s="1180"/>
      <c r="O1792" s="1180"/>
      <c r="P1792" s="1180"/>
      <c r="Q1792" s="1180"/>
      <c r="R1792" s="1180"/>
    </row>
    <row r="1793" spans="1:18">
      <c r="A1793" s="1180"/>
      <c r="B1793" s="1180"/>
      <c r="C1793" s="1180"/>
      <c r="D1793" s="1180"/>
      <c r="E1793" s="1180"/>
      <c r="F1793" s="1180"/>
      <c r="G1793" s="1180"/>
      <c r="H1793" s="1180"/>
      <c r="I1793" s="1180"/>
      <c r="J1793" s="1180"/>
      <c r="K1793" s="1180"/>
      <c r="L1793" s="1180"/>
      <c r="M1793" s="1180"/>
      <c r="N1793" s="1180"/>
      <c r="O1793" s="1180"/>
      <c r="P1793" s="1180"/>
      <c r="Q1793" s="1180"/>
      <c r="R1793" s="1180"/>
    </row>
    <row r="1794" spans="1:18">
      <c r="A1794" s="1180"/>
      <c r="B1794" s="1180"/>
      <c r="C1794" s="1180"/>
      <c r="D1794" s="1180"/>
      <c r="E1794" s="1180"/>
      <c r="F1794" s="1180"/>
      <c r="G1794" s="1180"/>
      <c r="H1794" s="1180"/>
      <c r="I1794" s="1180"/>
      <c r="J1794" s="1180"/>
      <c r="K1794" s="1180"/>
      <c r="L1794" s="1180"/>
      <c r="M1794" s="1180"/>
      <c r="N1794" s="1180"/>
      <c r="O1794" s="1180"/>
      <c r="P1794" s="1180"/>
      <c r="Q1794" s="1180"/>
      <c r="R1794" s="1180"/>
    </row>
    <row r="1795" spans="1:18">
      <c r="A1795" s="1180"/>
      <c r="B1795" s="1180"/>
      <c r="C1795" s="1180"/>
      <c r="D1795" s="1180"/>
      <c r="E1795" s="1180"/>
      <c r="F1795" s="1180"/>
      <c r="G1795" s="1180"/>
      <c r="H1795" s="1180"/>
      <c r="I1795" s="1180"/>
      <c r="J1795" s="1180"/>
      <c r="K1795" s="1180"/>
      <c r="L1795" s="1180"/>
      <c r="M1795" s="1180"/>
      <c r="N1795" s="1180"/>
      <c r="O1795" s="1180"/>
      <c r="P1795" s="1180"/>
      <c r="Q1795" s="1180"/>
      <c r="R1795" s="1180"/>
    </row>
    <row r="1796" spans="1:18">
      <c r="A1796" s="1180"/>
      <c r="B1796" s="1180"/>
      <c r="C1796" s="1180"/>
      <c r="D1796" s="1180"/>
      <c r="E1796" s="1180"/>
      <c r="F1796" s="1180"/>
      <c r="G1796" s="1180"/>
      <c r="H1796" s="1180"/>
      <c r="I1796" s="1180"/>
      <c r="J1796" s="1180"/>
      <c r="K1796" s="1180"/>
      <c r="L1796" s="1180"/>
      <c r="M1796" s="1180"/>
      <c r="N1796" s="1180"/>
      <c r="O1796" s="1180"/>
      <c r="P1796" s="1180"/>
      <c r="Q1796" s="1180"/>
      <c r="R1796" s="1180"/>
    </row>
    <row r="1797" spans="1:18">
      <c r="A1797" s="1180"/>
      <c r="B1797" s="1180"/>
      <c r="C1797" s="1180"/>
      <c r="D1797" s="1180"/>
      <c r="E1797" s="1180"/>
      <c r="F1797" s="1180"/>
      <c r="G1797" s="1180"/>
      <c r="H1797" s="1180"/>
      <c r="I1797" s="1180"/>
      <c r="J1797" s="1180"/>
      <c r="K1797" s="1180"/>
      <c r="L1797" s="1180"/>
      <c r="M1797" s="1180"/>
      <c r="N1797" s="1180"/>
      <c r="O1797" s="1180"/>
      <c r="P1797" s="1180"/>
      <c r="Q1797" s="1180"/>
      <c r="R1797" s="1180"/>
    </row>
    <row r="1798" spans="1:18">
      <c r="A1798" s="1180"/>
      <c r="B1798" s="1180"/>
      <c r="C1798" s="1180"/>
      <c r="D1798" s="1180"/>
      <c r="E1798" s="1180"/>
      <c r="F1798" s="1180"/>
      <c r="G1798" s="1180"/>
      <c r="H1798" s="1180"/>
      <c r="I1798" s="1180"/>
      <c r="J1798" s="1180"/>
      <c r="K1798" s="1180"/>
      <c r="L1798" s="1180"/>
      <c r="M1798" s="1180"/>
      <c r="N1798" s="1180"/>
      <c r="O1798" s="1180"/>
      <c r="P1798" s="1180"/>
      <c r="Q1798" s="1180"/>
      <c r="R1798" s="1180"/>
    </row>
    <row r="1799" spans="1:18">
      <c r="A1799" s="1180"/>
      <c r="B1799" s="1180"/>
      <c r="C1799" s="1180"/>
      <c r="D1799" s="1180"/>
      <c r="E1799" s="1180"/>
      <c r="F1799" s="1180"/>
      <c r="G1799" s="1180"/>
      <c r="H1799" s="1180"/>
      <c r="I1799" s="1180"/>
      <c r="J1799" s="1180"/>
      <c r="K1799" s="1180"/>
      <c r="L1799" s="1180"/>
      <c r="M1799" s="1180"/>
      <c r="N1799" s="1180"/>
      <c r="O1799" s="1180"/>
      <c r="P1799" s="1180"/>
      <c r="Q1799" s="1180"/>
      <c r="R1799" s="1180"/>
    </row>
    <row r="1800" spans="1:18">
      <c r="A1800" s="1180"/>
      <c r="B1800" s="1180"/>
      <c r="C1800" s="1180"/>
      <c r="D1800" s="1180"/>
      <c r="E1800" s="1180"/>
      <c r="F1800" s="1180"/>
      <c r="G1800" s="1180"/>
      <c r="H1800" s="1180"/>
      <c r="I1800" s="1180"/>
      <c r="J1800" s="1180"/>
      <c r="K1800" s="1180"/>
      <c r="L1800" s="1180"/>
      <c r="M1800" s="1180"/>
      <c r="N1800" s="1180"/>
      <c r="O1800" s="1180"/>
      <c r="P1800" s="1180"/>
      <c r="Q1800" s="1180"/>
      <c r="R1800" s="1180"/>
    </row>
    <row r="1801" spans="1:18">
      <c r="A1801" s="1180"/>
      <c r="B1801" s="1180"/>
      <c r="C1801" s="1180"/>
      <c r="D1801" s="1180"/>
      <c r="E1801" s="1180"/>
      <c r="F1801" s="1180"/>
      <c r="G1801" s="1180"/>
      <c r="H1801" s="1180"/>
      <c r="I1801" s="1180"/>
      <c r="J1801" s="1180"/>
      <c r="K1801" s="1180"/>
      <c r="L1801" s="1180"/>
      <c r="M1801" s="1180"/>
      <c r="N1801" s="1180"/>
      <c r="O1801" s="1180"/>
      <c r="P1801" s="1180"/>
      <c r="Q1801" s="1180"/>
      <c r="R1801" s="1180"/>
    </row>
    <row r="1802" spans="1:18">
      <c r="A1802" s="1180"/>
      <c r="B1802" s="1180"/>
      <c r="C1802" s="1180"/>
      <c r="D1802" s="1180"/>
      <c r="E1802" s="1180"/>
      <c r="F1802" s="1180"/>
      <c r="G1802" s="1180"/>
      <c r="H1802" s="1180"/>
      <c r="I1802" s="1180"/>
      <c r="J1802" s="1180"/>
      <c r="K1802" s="1180"/>
      <c r="L1802" s="1180"/>
      <c r="M1802" s="1180"/>
      <c r="N1802" s="1180"/>
      <c r="O1802" s="1180"/>
      <c r="P1802" s="1180"/>
      <c r="Q1802" s="1180"/>
      <c r="R1802" s="1180"/>
    </row>
    <row r="1803" spans="1:18">
      <c r="A1803" s="1180"/>
      <c r="B1803" s="1180"/>
      <c r="C1803" s="1180"/>
      <c r="D1803" s="1180"/>
      <c r="E1803" s="1180"/>
      <c r="F1803" s="1180"/>
      <c r="G1803" s="1180"/>
      <c r="H1803" s="1180"/>
      <c r="I1803" s="1180"/>
      <c r="J1803" s="1180"/>
      <c r="K1803" s="1180"/>
      <c r="L1803" s="1180"/>
      <c r="M1803" s="1180"/>
      <c r="N1803" s="1180"/>
      <c r="O1803" s="1180"/>
      <c r="P1803" s="1180"/>
      <c r="Q1803" s="1180"/>
      <c r="R1803" s="1180"/>
    </row>
    <row r="1804" spans="1:18">
      <c r="A1804" s="1180"/>
      <c r="B1804" s="1180"/>
      <c r="C1804" s="1180"/>
      <c r="D1804" s="1180"/>
      <c r="E1804" s="1180"/>
      <c r="F1804" s="1180"/>
      <c r="G1804" s="1180"/>
      <c r="H1804" s="1180"/>
      <c r="I1804" s="1180"/>
      <c r="J1804" s="1180"/>
      <c r="K1804" s="1180"/>
      <c r="L1804" s="1180"/>
      <c r="M1804" s="1180"/>
      <c r="N1804" s="1180"/>
      <c r="O1804" s="1180"/>
      <c r="P1804" s="1180"/>
      <c r="Q1804" s="1180"/>
      <c r="R1804" s="1180"/>
    </row>
    <row r="1805" spans="1:18">
      <c r="A1805" s="1180"/>
      <c r="B1805" s="1180"/>
      <c r="C1805" s="1180"/>
      <c r="D1805" s="1180"/>
      <c r="E1805" s="1180"/>
      <c r="F1805" s="1180"/>
      <c r="G1805" s="1180"/>
      <c r="H1805" s="1180"/>
      <c r="I1805" s="1180"/>
      <c r="J1805" s="1180"/>
      <c r="K1805" s="1180"/>
      <c r="L1805" s="1180"/>
      <c r="M1805" s="1180"/>
      <c r="N1805" s="1180"/>
      <c r="O1805" s="1180"/>
      <c r="P1805" s="1180"/>
      <c r="Q1805" s="1180"/>
      <c r="R1805" s="1180"/>
    </row>
    <row r="1806" spans="1:18">
      <c r="A1806" s="1180"/>
      <c r="B1806" s="1180"/>
      <c r="C1806" s="1180"/>
      <c r="D1806" s="1180"/>
      <c r="E1806" s="1180"/>
      <c r="F1806" s="1180"/>
      <c r="G1806" s="1180"/>
      <c r="H1806" s="1180"/>
      <c r="I1806" s="1180"/>
      <c r="J1806" s="1180"/>
      <c r="K1806" s="1180"/>
      <c r="L1806" s="1180"/>
      <c r="M1806" s="1180"/>
      <c r="N1806" s="1180"/>
      <c r="O1806" s="1180"/>
      <c r="P1806" s="1180"/>
      <c r="Q1806" s="1180"/>
      <c r="R1806" s="1180"/>
    </row>
    <row r="1807" spans="1:18">
      <c r="A1807" s="1180"/>
      <c r="B1807" s="1180"/>
      <c r="C1807" s="1180"/>
      <c r="D1807" s="1180"/>
      <c r="E1807" s="1180"/>
      <c r="F1807" s="1180"/>
      <c r="G1807" s="1180"/>
      <c r="H1807" s="1180"/>
      <c r="I1807" s="1180"/>
      <c r="J1807" s="1180"/>
      <c r="K1807" s="1180"/>
      <c r="L1807" s="1180"/>
      <c r="M1807" s="1180"/>
      <c r="N1807" s="1180"/>
      <c r="O1807" s="1180"/>
      <c r="P1807" s="1180"/>
      <c r="Q1807" s="1180"/>
      <c r="R1807" s="1180"/>
    </row>
    <row r="1808" spans="1:18">
      <c r="A1808" s="1180"/>
      <c r="B1808" s="1180"/>
      <c r="C1808" s="1180"/>
      <c r="D1808" s="1180"/>
      <c r="E1808" s="1180"/>
      <c r="F1808" s="1180"/>
      <c r="G1808" s="1180"/>
      <c r="H1808" s="1180"/>
      <c r="I1808" s="1180"/>
      <c r="J1808" s="1180"/>
      <c r="K1808" s="1180"/>
      <c r="L1808" s="1180"/>
      <c r="M1808" s="1180"/>
      <c r="N1808" s="1180"/>
      <c r="O1808" s="1180"/>
      <c r="P1808" s="1180"/>
      <c r="Q1808" s="1180"/>
      <c r="R1808" s="1180"/>
    </row>
    <row r="1809" spans="1:18">
      <c r="A1809" s="1180"/>
      <c r="B1809" s="1180"/>
      <c r="C1809" s="1180"/>
      <c r="D1809" s="1180"/>
      <c r="E1809" s="1180"/>
      <c r="F1809" s="1180"/>
      <c r="G1809" s="1180"/>
      <c r="H1809" s="1180"/>
      <c r="I1809" s="1180"/>
      <c r="J1809" s="1180"/>
      <c r="K1809" s="1180"/>
      <c r="L1809" s="1180"/>
      <c r="M1809" s="1180"/>
      <c r="N1809" s="1180"/>
      <c r="O1809" s="1180"/>
      <c r="P1809" s="1180"/>
      <c r="Q1809" s="1180"/>
      <c r="R1809" s="1180"/>
    </row>
    <row r="1810" spans="1:18">
      <c r="A1810" s="1180"/>
      <c r="B1810" s="1180"/>
      <c r="C1810" s="1180"/>
      <c r="D1810" s="1180"/>
      <c r="E1810" s="1180"/>
      <c r="F1810" s="1180"/>
      <c r="G1810" s="1180"/>
      <c r="H1810" s="1180"/>
      <c r="I1810" s="1180"/>
      <c r="J1810" s="1180"/>
      <c r="K1810" s="1180"/>
      <c r="L1810" s="1180"/>
      <c r="M1810" s="1180"/>
      <c r="N1810" s="1180"/>
      <c r="O1810" s="1180"/>
      <c r="P1810" s="1180"/>
      <c r="Q1810" s="1180"/>
      <c r="R1810" s="1180"/>
    </row>
    <row r="1811" spans="1:18">
      <c r="A1811" s="1180"/>
      <c r="B1811" s="1180"/>
      <c r="C1811" s="1180"/>
      <c r="D1811" s="1180"/>
      <c r="E1811" s="1180"/>
      <c r="F1811" s="1180"/>
      <c r="G1811" s="1180"/>
      <c r="H1811" s="1180"/>
      <c r="I1811" s="1180"/>
      <c r="J1811" s="1180"/>
      <c r="K1811" s="1180"/>
      <c r="L1811" s="1180"/>
      <c r="M1811" s="1180"/>
      <c r="N1811" s="1180"/>
      <c r="O1811" s="1180"/>
      <c r="P1811" s="1180"/>
      <c r="Q1811" s="1180"/>
      <c r="R1811" s="1180"/>
    </row>
    <row r="1812" spans="1:18">
      <c r="A1812" s="1180"/>
      <c r="B1812" s="1180"/>
      <c r="C1812" s="1180"/>
      <c r="D1812" s="1180"/>
      <c r="E1812" s="1180"/>
      <c r="F1812" s="1180"/>
      <c r="G1812" s="1180"/>
      <c r="H1812" s="1180"/>
      <c r="I1812" s="1180"/>
      <c r="J1812" s="1180"/>
      <c r="K1812" s="1180"/>
      <c r="L1812" s="1180"/>
      <c r="M1812" s="1180"/>
      <c r="N1812" s="1180"/>
      <c r="O1812" s="1180"/>
      <c r="P1812" s="1180"/>
      <c r="Q1812" s="1180"/>
      <c r="R1812" s="1180"/>
    </row>
    <row r="1813" spans="1:18">
      <c r="A1813" s="1180"/>
      <c r="B1813" s="1180"/>
      <c r="C1813" s="1180"/>
      <c r="D1813" s="1180"/>
      <c r="E1813" s="1180"/>
      <c r="F1813" s="1180"/>
      <c r="G1813" s="1180"/>
      <c r="H1813" s="1180"/>
      <c r="I1813" s="1180"/>
      <c r="J1813" s="1180"/>
      <c r="K1813" s="1180"/>
      <c r="L1813" s="1180"/>
      <c r="M1813" s="1180"/>
      <c r="N1813" s="1180"/>
      <c r="O1813" s="1180"/>
      <c r="P1813" s="1180"/>
      <c r="Q1813" s="1180"/>
      <c r="R1813" s="1180"/>
    </row>
    <row r="1814" spans="1:18">
      <c r="A1814" s="1180"/>
      <c r="B1814" s="1180"/>
      <c r="C1814" s="1180"/>
      <c r="D1814" s="1180"/>
      <c r="E1814" s="1180"/>
      <c r="F1814" s="1180"/>
      <c r="G1814" s="1180"/>
      <c r="H1814" s="1180"/>
      <c r="I1814" s="1180"/>
      <c r="J1814" s="1180"/>
      <c r="K1814" s="1180"/>
      <c r="L1814" s="1180"/>
      <c r="M1814" s="1180"/>
      <c r="N1814" s="1180"/>
      <c r="O1814" s="1180"/>
      <c r="P1814" s="1180"/>
      <c r="Q1814" s="1180"/>
      <c r="R1814" s="1180"/>
    </row>
    <row r="1815" spans="1:18">
      <c r="A1815" s="1180"/>
      <c r="B1815" s="1180"/>
      <c r="C1815" s="1180"/>
      <c r="D1815" s="1180"/>
      <c r="E1815" s="1180"/>
      <c r="F1815" s="1180"/>
      <c r="G1815" s="1180"/>
      <c r="H1815" s="1180"/>
      <c r="I1815" s="1180"/>
      <c r="J1815" s="1180"/>
      <c r="K1815" s="1180"/>
      <c r="L1815" s="1180"/>
      <c r="M1815" s="1180"/>
      <c r="N1815" s="1180"/>
      <c r="O1815" s="1180"/>
      <c r="P1815" s="1180"/>
      <c r="Q1815" s="1180"/>
      <c r="R1815" s="1180"/>
    </row>
    <row r="1816" spans="1:18">
      <c r="A1816" s="1180"/>
      <c r="B1816" s="1180"/>
      <c r="C1816" s="1180"/>
      <c r="D1816" s="1180"/>
      <c r="E1816" s="1180"/>
      <c r="F1816" s="1180"/>
      <c r="G1816" s="1180"/>
      <c r="H1816" s="1180"/>
      <c r="I1816" s="1180"/>
      <c r="J1816" s="1180"/>
      <c r="K1816" s="1180"/>
      <c r="L1816" s="1180"/>
      <c r="M1816" s="1180"/>
      <c r="N1816" s="1180"/>
      <c r="O1816" s="1180"/>
      <c r="P1816" s="1180"/>
      <c r="Q1816" s="1180"/>
      <c r="R1816" s="1180"/>
    </row>
    <row r="1817" spans="1:18">
      <c r="A1817" s="1180"/>
      <c r="B1817" s="1180"/>
      <c r="C1817" s="1180"/>
      <c r="D1817" s="1180"/>
      <c r="E1817" s="1180"/>
      <c r="F1817" s="1180"/>
      <c r="G1817" s="1180"/>
      <c r="H1817" s="1180"/>
      <c r="I1817" s="1180"/>
      <c r="J1817" s="1180"/>
      <c r="K1817" s="1180"/>
      <c r="L1817" s="1180"/>
      <c r="M1817" s="1180"/>
      <c r="N1817" s="1180"/>
      <c r="O1817" s="1180"/>
      <c r="P1817" s="1180"/>
      <c r="Q1817" s="1180"/>
      <c r="R1817" s="1180"/>
    </row>
    <row r="1818" spans="1:18">
      <c r="A1818" s="1180"/>
      <c r="B1818" s="1180"/>
      <c r="C1818" s="1180"/>
      <c r="D1818" s="1180"/>
      <c r="E1818" s="1180"/>
      <c r="F1818" s="1180"/>
      <c r="G1818" s="1180"/>
      <c r="H1818" s="1180"/>
      <c r="I1818" s="1180"/>
      <c r="J1818" s="1180"/>
      <c r="K1818" s="1180"/>
      <c r="L1818" s="1180"/>
      <c r="M1818" s="1180"/>
      <c r="N1818" s="1180"/>
      <c r="O1818" s="1180"/>
      <c r="P1818" s="1180"/>
      <c r="Q1818" s="1180"/>
      <c r="R1818" s="1180"/>
    </row>
    <row r="1819" spans="1:18">
      <c r="A1819" s="1180"/>
      <c r="B1819" s="1180"/>
      <c r="C1819" s="1180"/>
      <c r="D1819" s="1180"/>
      <c r="E1819" s="1180"/>
      <c r="F1819" s="1180"/>
      <c r="G1819" s="1180"/>
      <c r="H1819" s="1180"/>
      <c r="I1819" s="1180"/>
      <c r="J1819" s="1180"/>
      <c r="K1819" s="1180"/>
      <c r="L1819" s="1180"/>
      <c r="M1819" s="1180"/>
      <c r="N1819" s="1180"/>
      <c r="O1819" s="1180"/>
      <c r="P1819" s="1180"/>
      <c r="Q1819" s="1180"/>
      <c r="R1819" s="1180"/>
    </row>
    <row r="1820" spans="1:18">
      <c r="A1820" s="1180"/>
      <c r="B1820" s="1180"/>
      <c r="C1820" s="1180"/>
      <c r="D1820" s="1180"/>
      <c r="E1820" s="1180"/>
      <c r="F1820" s="1180"/>
      <c r="G1820" s="1180"/>
      <c r="H1820" s="1180"/>
      <c r="I1820" s="1180"/>
      <c r="J1820" s="1180"/>
      <c r="K1820" s="1180"/>
      <c r="L1820" s="1180"/>
      <c r="M1820" s="1180"/>
      <c r="N1820" s="1180"/>
      <c r="O1820" s="1180"/>
      <c r="P1820" s="1180"/>
      <c r="Q1820" s="1180"/>
      <c r="R1820" s="1180"/>
    </row>
    <row r="1821" spans="1:18">
      <c r="A1821" s="1180"/>
      <c r="B1821" s="1180"/>
      <c r="C1821" s="1180"/>
      <c r="D1821" s="1180"/>
      <c r="E1821" s="1180"/>
      <c r="F1821" s="1180"/>
      <c r="G1821" s="1180"/>
      <c r="H1821" s="1180"/>
      <c r="I1821" s="1180"/>
      <c r="J1821" s="1180"/>
      <c r="K1821" s="1180"/>
      <c r="L1821" s="1180"/>
      <c r="M1821" s="1180"/>
      <c r="N1821" s="1180"/>
      <c r="O1821" s="1180"/>
      <c r="P1821" s="1180"/>
      <c r="Q1821" s="1180"/>
      <c r="R1821" s="1180"/>
    </row>
    <row r="1822" spans="1:18">
      <c r="A1822" s="1180"/>
      <c r="B1822" s="1180"/>
      <c r="C1822" s="1180"/>
      <c r="D1822" s="1180"/>
      <c r="E1822" s="1180"/>
      <c r="F1822" s="1180"/>
      <c r="G1822" s="1180"/>
      <c r="H1822" s="1180"/>
      <c r="I1822" s="1180"/>
      <c r="J1822" s="1180"/>
      <c r="K1822" s="1180"/>
      <c r="L1822" s="1180"/>
      <c r="M1822" s="1180"/>
      <c r="N1822" s="1180"/>
      <c r="O1822" s="1180"/>
      <c r="P1822" s="1180"/>
      <c r="Q1822" s="1180"/>
      <c r="R1822" s="1180"/>
    </row>
    <row r="1823" spans="1:18">
      <c r="A1823" s="1180"/>
      <c r="B1823" s="1180"/>
      <c r="C1823" s="1180"/>
      <c r="D1823" s="1180"/>
      <c r="E1823" s="1180"/>
      <c r="F1823" s="1180"/>
      <c r="G1823" s="1180"/>
      <c r="H1823" s="1180"/>
      <c r="I1823" s="1180"/>
      <c r="J1823" s="1180"/>
      <c r="K1823" s="1180"/>
      <c r="L1823" s="1180"/>
      <c r="M1823" s="1180"/>
      <c r="N1823" s="1180"/>
      <c r="O1823" s="1180"/>
      <c r="P1823" s="1180"/>
      <c r="Q1823" s="1180"/>
      <c r="R1823" s="1180"/>
    </row>
    <row r="1824" spans="1:18">
      <c r="A1824" s="1180"/>
      <c r="B1824" s="1180"/>
      <c r="C1824" s="1180"/>
      <c r="D1824" s="1180"/>
      <c r="E1824" s="1180"/>
      <c r="F1824" s="1180"/>
      <c r="G1824" s="1180"/>
      <c r="H1824" s="1180"/>
      <c r="I1824" s="1180"/>
      <c r="J1824" s="1180"/>
      <c r="K1824" s="1180"/>
      <c r="L1824" s="1180"/>
      <c r="M1824" s="1180"/>
      <c r="N1824" s="1180"/>
      <c r="O1824" s="1180"/>
      <c r="P1824" s="1180"/>
      <c r="Q1824" s="1180"/>
      <c r="R1824" s="1180"/>
    </row>
    <row r="1825" spans="1:18">
      <c r="A1825" s="1180"/>
      <c r="B1825" s="1180"/>
      <c r="C1825" s="1180"/>
      <c r="D1825" s="1180"/>
      <c r="E1825" s="1180"/>
      <c r="F1825" s="1180"/>
      <c r="G1825" s="1180"/>
      <c r="H1825" s="1180"/>
      <c r="I1825" s="1180"/>
      <c r="J1825" s="1180"/>
      <c r="K1825" s="1180"/>
      <c r="L1825" s="1180"/>
      <c r="M1825" s="1180"/>
      <c r="N1825" s="1180"/>
      <c r="O1825" s="1180"/>
      <c r="P1825" s="1180"/>
      <c r="Q1825" s="1180"/>
      <c r="R1825" s="1180"/>
    </row>
    <row r="1826" spans="1:18">
      <c r="A1826" s="1180"/>
      <c r="B1826" s="1180"/>
      <c r="C1826" s="1180"/>
      <c r="D1826" s="1180"/>
      <c r="E1826" s="1180"/>
      <c r="F1826" s="1180"/>
      <c r="G1826" s="1180"/>
      <c r="H1826" s="1180"/>
      <c r="I1826" s="1180"/>
      <c r="J1826" s="1180"/>
      <c r="K1826" s="1180"/>
      <c r="L1826" s="1180"/>
      <c r="M1826" s="1180"/>
      <c r="N1826" s="1180"/>
      <c r="O1826" s="1180"/>
      <c r="P1826" s="1180"/>
      <c r="Q1826" s="1180"/>
      <c r="R1826" s="1180"/>
    </row>
    <row r="1827" spans="1:18">
      <c r="A1827" s="1180"/>
      <c r="B1827" s="1180"/>
      <c r="C1827" s="1180"/>
      <c r="D1827" s="1180"/>
      <c r="E1827" s="1180"/>
      <c r="F1827" s="1180"/>
      <c r="G1827" s="1180"/>
      <c r="H1827" s="1180"/>
      <c r="I1827" s="1180"/>
      <c r="J1827" s="1180"/>
      <c r="K1827" s="1180"/>
      <c r="L1827" s="1180"/>
      <c r="M1827" s="1180"/>
      <c r="N1827" s="1180"/>
      <c r="O1827" s="1180"/>
      <c r="P1827" s="1180"/>
      <c r="Q1827" s="1180"/>
      <c r="R1827" s="1180"/>
    </row>
    <row r="1828" spans="1:18">
      <c r="A1828" s="1180"/>
      <c r="B1828" s="1180"/>
      <c r="C1828" s="1180"/>
      <c r="D1828" s="1180"/>
      <c r="E1828" s="1180"/>
      <c r="F1828" s="1180"/>
      <c r="G1828" s="1180"/>
      <c r="H1828" s="1180"/>
      <c r="I1828" s="1180"/>
      <c r="J1828" s="1180"/>
      <c r="K1828" s="1180"/>
      <c r="L1828" s="1180"/>
      <c r="M1828" s="1180"/>
      <c r="N1828" s="1180"/>
      <c r="O1828" s="1180"/>
      <c r="P1828" s="1180"/>
      <c r="Q1828" s="1180"/>
      <c r="R1828" s="1180"/>
    </row>
    <row r="1829" spans="1:18">
      <c r="A1829" s="1180"/>
      <c r="B1829" s="1180"/>
      <c r="C1829" s="1180"/>
      <c r="D1829" s="1180"/>
      <c r="E1829" s="1180"/>
      <c r="F1829" s="1180"/>
      <c r="G1829" s="1180"/>
      <c r="H1829" s="1180"/>
      <c r="I1829" s="1180"/>
      <c r="J1829" s="1180"/>
      <c r="K1829" s="1180"/>
      <c r="L1829" s="1180"/>
      <c r="M1829" s="1180"/>
      <c r="N1829" s="1180"/>
      <c r="O1829" s="1180"/>
      <c r="P1829" s="1180"/>
      <c r="Q1829" s="1180"/>
      <c r="R1829" s="1180"/>
    </row>
    <row r="1830" spans="1:18">
      <c r="A1830" s="1180"/>
      <c r="B1830" s="1180"/>
      <c r="C1830" s="1180"/>
      <c r="D1830" s="1180"/>
      <c r="E1830" s="1180"/>
      <c r="F1830" s="1180"/>
      <c r="G1830" s="1180"/>
      <c r="H1830" s="1180"/>
      <c r="I1830" s="1180"/>
      <c r="J1830" s="1180"/>
      <c r="K1830" s="1180"/>
      <c r="L1830" s="1180"/>
      <c r="M1830" s="1180"/>
      <c r="N1830" s="1180"/>
      <c r="O1830" s="1180"/>
      <c r="P1830" s="1180"/>
      <c r="Q1830" s="1180"/>
      <c r="R1830" s="1180"/>
    </row>
    <row r="1831" spans="1:18">
      <c r="A1831" s="1180"/>
      <c r="B1831" s="1180"/>
      <c r="C1831" s="1180"/>
      <c r="D1831" s="1180"/>
      <c r="E1831" s="1180"/>
      <c r="F1831" s="1180"/>
      <c r="G1831" s="1180"/>
      <c r="H1831" s="1180"/>
      <c r="I1831" s="1180"/>
      <c r="J1831" s="1180"/>
      <c r="K1831" s="1180"/>
      <c r="L1831" s="1180"/>
      <c r="M1831" s="1180"/>
      <c r="N1831" s="1180"/>
      <c r="O1831" s="1180"/>
      <c r="P1831" s="1180"/>
      <c r="Q1831" s="1180"/>
      <c r="R1831" s="1180"/>
    </row>
    <row r="1832" spans="1:18">
      <c r="A1832" s="1180"/>
      <c r="B1832" s="1180"/>
      <c r="C1832" s="1180"/>
      <c r="D1832" s="1180"/>
      <c r="E1832" s="1180"/>
      <c r="F1832" s="1180"/>
      <c r="G1832" s="1180"/>
      <c r="H1832" s="1180"/>
      <c r="I1832" s="1180"/>
      <c r="J1832" s="1180"/>
      <c r="K1832" s="1180"/>
      <c r="L1832" s="1180"/>
      <c r="M1832" s="1180"/>
      <c r="N1832" s="1180"/>
      <c r="O1832" s="1180"/>
      <c r="P1832" s="1180"/>
      <c r="Q1832" s="1180"/>
      <c r="R1832" s="1180"/>
    </row>
    <row r="1833" spans="1:18">
      <c r="A1833" s="1180"/>
      <c r="B1833" s="1180"/>
      <c r="C1833" s="1180"/>
      <c r="D1833" s="1180"/>
      <c r="E1833" s="1180"/>
      <c r="F1833" s="1180"/>
      <c r="G1833" s="1180"/>
      <c r="H1833" s="1180"/>
      <c r="I1833" s="1180"/>
      <c r="J1833" s="1180"/>
      <c r="K1833" s="1180"/>
      <c r="L1833" s="1180"/>
      <c r="M1833" s="1180"/>
      <c r="N1833" s="1180"/>
      <c r="O1833" s="1180"/>
      <c r="P1833" s="1180"/>
      <c r="Q1833" s="1180"/>
      <c r="R1833" s="1180"/>
    </row>
    <row r="1834" spans="1:18">
      <c r="A1834" s="1180"/>
      <c r="B1834" s="1180"/>
      <c r="C1834" s="1180"/>
      <c r="D1834" s="1180"/>
      <c r="E1834" s="1180"/>
      <c r="F1834" s="1180"/>
      <c r="G1834" s="1180"/>
      <c r="H1834" s="1180"/>
      <c r="I1834" s="1180"/>
      <c r="J1834" s="1180"/>
      <c r="K1834" s="1180"/>
      <c r="L1834" s="1180"/>
      <c r="M1834" s="1180"/>
      <c r="N1834" s="1180"/>
      <c r="O1834" s="1180"/>
      <c r="P1834" s="1180"/>
      <c r="Q1834" s="1180"/>
      <c r="R1834" s="1180"/>
    </row>
    <row r="1835" spans="1:18">
      <c r="A1835" s="1180"/>
      <c r="B1835" s="1180"/>
      <c r="C1835" s="1180"/>
      <c r="D1835" s="1180"/>
      <c r="E1835" s="1180"/>
      <c r="F1835" s="1180"/>
      <c r="G1835" s="1180"/>
      <c r="H1835" s="1180"/>
      <c r="I1835" s="1180"/>
      <c r="J1835" s="1180"/>
      <c r="K1835" s="1180"/>
      <c r="L1835" s="1180"/>
      <c r="M1835" s="1180"/>
      <c r="N1835" s="1180"/>
      <c r="O1835" s="1180"/>
      <c r="P1835" s="1180"/>
      <c r="Q1835" s="1180"/>
      <c r="R1835" s="1180"/>
    </row>
    <row r="1836" spans="1:18">
      <c r="A1836" s="1180"/>
      <c r="B1836" s="1180"/>
      <c r="C1836" s="1180"/>
      <c r="D1836" s="1180"/>
      <c r="E1836" s="1180"/>
      <c r="F1836" s="1180"/>
      <c r="G1836" s="1180"/>
      <c r="H1836" s="1180"/>
      <c r="I1836" s="1180"/>
      <c r="J1836" s="1180"/>
      <c r="K1836" s="1180"/>
      <c r="L1836" s="1180"/>
      <c r="M1836" s="1180"/>
      <c r="N1836" s="1180"/>
      <c r="O1836" s="1180"/>
      <c r="P1836" s="1180"/>
      <c r="Q1836" s="1180"/>
      <c r="R1836" s="1180"/>
    </row>
    <row r="1837" spans="1:18">
      <c r="A1837" s="1180"/>
      <c r="B1837" s="1180"/>
      <c r="C1837" s="1180"/>
      <c r="D1837" s="1180"/>
      <c r="E1837" s="1180"/>
      <c r="F1837" s="1180"/>
      <c r="G1837" s="1180"/>
      <c r="H1837" s="1180"/>
      <c r="I1837" s="1180"/>
      <c r="J1837" s="1180"/>
      <c r="K1837" s="1180"/>
      <c r="L1837" s="1180"/>
      <c r="M1837" s="1180"/>
      <c r="N1837" s="1180"/>
      <c r="O1837" s="1180"/>
      <c r="P1837" s="1180"/>
      <c r="Q1837" s="1180"/>
      <c r="R1837" s="1180"/>
    </row>
    <row r="1838" spans="1:18">
      <c r="A1838" s="1180"/>
      <c r="B1838" s="1180"/>
      <c r="C1838" s="1180"/>
      <c r="D1838" s="1180"/>
      <c r="E1838" s="1180"/>
      <c r="F1838" s="1180"/>
      <c r="G1838" s="1180"/>
      <c r="H1838" s="1180"/>
      <c r="I1838" s="1180"/>
      <c r="J1838" s="1180"/>
      <c r="K1838" s="1180"/>
      <c r="L1838" s="1180"/>
      <c r="M1838" s="1180"/>
      <c r="N1838" s="1180"/>
      <c r="O1838" s="1180"/>
      <c r="P1838" s="1180"/>
      <c r="Q1838" s="1180"/>
      <c r="R1838" s="1180"/>
    </row>
    <row r="1839" spans="1:18">
      <c r="A1839" s="1180"/>
      <c r="B1839" s="1180"/>
      <c r="C1839" s="1180"/>
      <c r="D1839" s="1180"/>
      <c r="E1839" s="1180"/>
      <c r="F1839" s="1180"/>
      <c r="G1839" s="1180"/>
      <c r="H1839" s="1180"/>
      <c r="I1839" s="1180"/>
      <c r="J1839" s="1180"/>
      <c r="K1839" s="1180"/>
      <c r="L1839" s="1180"/>
      <c r="M1839" s="1180"/>
      <c r="N1839" s="1180"/>
      <c r="O1839" s="1180"/>
      <c r="P1839" s="1180"/>
      <c r="Q1839" s="1180"/>
      <c r="R1839" s="1180"/>
    </row>
    <row r="1840" spans="1:18">
      <c r="A1840" s="1180"/>
      <c r="B1840" s="1180"/>
      <c r="C1840" s="1180"/>
      <c r="D1840" s="1180"/>
      <c r="E1840" s="1180"/>
      <c r="F1840" s="1180"/>
      <c r="G1840" s="1180"/>
      <c r="H1840" s="1180"/>
      <c r="I1840" s="1180"/>
      <c r="J1840" s="1180"/>
      <c r="K1840" s="1180"/>
      <c r="L1840" s="1180"/>
      <c r="M1840" s="1180"/>
      <c r="N1840" s="1180"/>
      <c r="O1840" s="1180"/>
      <c r="P1840" s="1180"/>
      <c r="Q1840" s="1180"/>
      <c r="R1840" s="1180"/>
    </row>
    <row r="1841" spans="1:18">
      <c r="A1841" s="1180"/>
      <c r="B1841" s="1180"/>
      <c r="C1841" s="1180"/>
      <c r="D1841" s="1180"/>
      <c r="E1841" s="1180"/>
      <c r="F1841" s="1180"/>
      <c r="G1841" s="1180"/>
      <c r="H1841" s="1180"/>
      <c r="I1841" s="1180"/>
      <c r="J1841" s="1180"/>
      <c r="K1841" s="1180"/>
      <c r="L1841" s="1180"/>
      <c r="M1841" s="1180"/>
      <c r="N1841" s="1180"/>
      <c r="O1841" s="1180"/>
      <c r="P1841" s="1180"/>
      <c r="Q1841" s="1180"/>
      <c r="R1841" s="1180"/>
    </row>
    <row r="1842" spans="1:18">
      <c r="A1842" s="1180"/>
      <c r="B1842" s="1180"/>
      <c r="C1842" s="1180"/>
      <c r="D1842" s="1180"/>
      <c r="E1842" s="1180"/>
      <c r="F1842" s="1180"/>
      <c r="G1842" s="1180"/>
      <c r="H1842" s="1180"/>
      <c r="I1842" s="1180"/>
      <c r="J1842" s="1180"/>
      <c r="K1842" s="1180"/>
      <c r="L1842" s="1180"/>
      <c r="M1842" s="1180"/>
      <c r="N1842" s="1180"/>
      <c r="O1842" s="1180"/>
      <c r="P1842" s="1180"/>
      <c r="Q1842" s="1180"/>
      <c r="R1842" s="1180"/>
    </row>
    <row r="1843" spans="1:18">
      <c r="A1843" s="1180"/>
      <c r="B1843" s="1180"/>
      <c r="C1843" s="1180"/>
      <c r="D1843" s="1180"/>
      <c r="E1843" s="1180"/>
      <c r="F1843" s="1180"/>
      <c r="G1843" s="1180"/>
      <c r="H1843" s="1180"/>
      <c r="I1843" s="1180"/>
      <c r="J1843" s="1180"/>
      <c r="K1843" s="1180"/>
      <c r="L1843" s="1180"/>
      <c r="M1843" s="1180"/>
      <c r="N1843" s="1180"/>
      <c r="O1843" s="1180"/>
      <c r="P1843" s="1180"/>
      <c r="Q1843" s="1180"/>
      <c r="R1843" s="1180"/>
    </row>
    <row r="1844" spans="1:18">
      <c r="A1844" s="1180"/>
      <c r="B1844" s="1180"/>
      <c r="C1844" s="1180"/>
      <c r="D1844" s="1180"/>
      <c r="E1844" s="1180"/>
      <c r="F1844" s="1180"/>
      <c r="G1844" s="1180"/>
      <c r="H1844" s="1180"/>
      <c r="I1844" s="1180"/>
      <c r="J1844" s="1180"/>
      <c r="K1844" s="1180"/>
      <c r="L1844" s="1180"/>
      <c r="M1844" s="1180"/>
      <c r="N1844" s="1180"/>
      <c r="O1844" s="1180"/>
      <c r="P1844" s="1180"/>
      <c r="Q1844" s="1180"/>
      <c r="R1844" s="1180"/>
    </row>
    <row r="1845" spans="1:18">
      <c r="A1845" s="1180"/>
      <c r="B1845" s="1180"/>
      <c r="C1845" s="1180"/>
      <c r="D1845" s="1180"/>
      <c r="E1845" s="1180"/>
      <c r="F1845" s="1180"/>
      <c r="G1845" s="1180"/>
      <c r="H1845" s="1180"/>
      <c r="I1845" s="1180"/>
      <c r="J1845" s="1180"/>
      <c r="K1845" s="1180"/>
      <c r="L1845" s="1180"/>
      <c r="M1845" s="1180"/>
      <c r="N1845" s="1180"/>
      <c r="O1845" s="1180"/>
      <c r="P1845" s="1180"/>
      <c r="Q1845" s="1180"/>
      <c r="R1845" s="1180"/>
    </row>
    <row r="1846" spans="1:18">
      <c r="A1846" s="1180"/>
      <c r="B1846" s="1180"/>
      <c r="C1846" s="1180"/>
      <c r="D1846" s="1180"/>
      <c r="E1846" s="1180"/>
      <c r="F1846" s="1180"/>
      <c r="G1846" s="1180"/>
      <c r="H1846" s="1180"/>
      <c r="I1846" s="1180"/>
      <c r="J1846" s="1180"/>
      <c r="K1846" s="1180"/>
      <c r="L1846" s="1180"/>
      <c r="M1846" s="1180"/>
      <c r="N1846" s="1180"/>
      <c r="O1846" s="1180"/>
      <c r="P1846" s="1180"/>
      <c r="Q1846" s="1180"/>
      <c r="R1846" s="1180"/>
    </row>
    <row r="1847" spans="1:18">
      <c r="A1847" s="1180"/>
      <c r="B1847" s="1180"/>
      <c r="C1847" s="1180"/>
      <c r="D1847" s="1180"/>
      <c r="E1847" s="1180"/>
      <c r="F1847" s="1180"/>
      <c r="G1847" s="1180"/>
      <c r="H1847" s="1180"/>
      <c r="I1847" s="1180"/>
      <c r="J1847" s="1180"/>
      <c r="K1847" s="1180"/>
      <c r="L1847" s="1180"/>
      <c r="M1847" s="1180"/>
      <c r="N1847" s="1180"/>
      <c r="O1847" s="1180"/>
      <c r="P1847" s="1180"/>
      <c r="Q1847" s="1180"/>
      <c r="R1847" s="1180"/>
    </row>
    <row r="1848" spans="1:18">
      <c r="A1848" s="1180"/>
      <c r="B1848" s="1180"/>
      <c r="C1848" s="1180"/>
      <c r="D1848" s="1180"/>
      <c r="E1848" s="1180"/>
      <c r="F1848" s="1180"/>
      <c r="G1848" s="1180"/>
      <c r="H1848" s="1180"/>
      <c r="I1848" s="1180"/>
      <c r="J1848" s="1180"/>
      <c r="K1848" s="1180"/>
      <c r="L1848" s="1180"/>
      <c r="M1848" s="1180"/>
      <c r="N1848" s="1180"/>
      <c r="O1848" s="1180"/>
      <c r="P1848" s="1180"/>
      <c r="Q1848" s="1180"/>
      <c r="R1848" s="1180"/>
    </row>
    <row r="1849" spans="1:18">
      <c r="A1849" s="1180"/>
      <c r="B1849" s="1180"/>
      <c r="C1849" s="1180"/>
      <c r="D1849" s="1180"/>
      <c r="E1849" s="1180"/>
      <c r="F1849" s="1180"/>
      <c r="G1849" s="1180"/>
      <c r="H1849" s="1180"/>
      <c r="I1849" s="1180"/>
      <c r="J1849" s="1180"/>
      <c r="K1849" s="1180"/>
      <c r="L1849" s="1180"/>
      <c r="M1849" s="1180"/>
      <c r="N1849" s="1180"/>
      <c r="O1849" s="1180"/>
      <c r="P1849" s="1180"/>
      <c r="Q1849" s="1180"/>
      <c r="R1849" s="1180"/>
    </row>
    <row r="1850" spans="1:18">
      <c r="A1850" s="1180"/>
      <c r="B1850" s="1180"/>
      <c r="C1850" s="1180"/>
      <c r="D1850" s="1180"/>
      <c r="E1850" s="1180"/>
      <c r="F1850" s="1180"/>
      <c r="G1850" s="1180"/>
      <c r="H1850" s="1180"/>
      <c r="I1850" s="1180"/>
      <c r="J1850" s="1180"/>
      <c r="K1850" s="1180"/>
      <c r="L1850" s="1180"/>
      <c r="M1850" s="1180"/>
      <c r="N1850" s="1180"/>
      <c r="O1850" s="1180"/>
      <c r="P1850" s="1180"/>
      <c r="Q1850" s="1180"/>
      <c r="R1850" s="1180"/>
    </row>
    <row r="1851" spans="1:18">
      <c r="A1851" s="1180"/>
      <c r="B1851" s="1180"/>
      <c r="C1851" s="1180"/>
      <c r="D1851" s="1180"/>
      <c r="E1851" s="1180"/>
      <c r="F1851" s="1180"/>
      <c r="G1851" s="1180"/>
      <c r="H1851" s="1180"/>
      <c r="I1851" s="1180"/>
      <c r="J1851" s="1180"/>
      <c r="K1851" s="1180"/>
      <c r="L1851" s="1180"/>
      <c r="M1851" s="1180"/>
      <c r="N1851" s="1180"/>
      <c r="O1851" s="1180"/>
      <c r="P1851" s="1180"/>
      <c r="Q1851" s="1180"/>
      <c r="R1851" s="1180"/>
    </row>
    <row r="1852" spans="1:18">
      <c r="A1852" s="1180"/>
      <c r="B1852" s="1180"/>
      <c r="C1852" s="1180"/>
      <c r="D1852" s="1180"/>
      <c r="E1852" s="1180"/>
      <c r="F1852" s="1180"/>
      <c r="G1852" s="1180"/>
      <c r="H1852" s="1180"/>
      <c r="I1852" s="1180"/>
      <c r="J1852" s="1180"/>
      <c r="K1852" s="1180"/>
      <c r="L1852" s="1180"/>
      <c r="M1852" s="1180"/>
      <c r="N1852" s="1180"/>
      <c r="O1852" s="1180"/>
      <c r="P1852" s="1180"/>
      <c r="Q1852" s="1180"/>
      <c r="R1852" s="1180"/>
    </row>
    <row r="1853" spans="1:18">
      <c r="A1853" s="1180"/>
      <c r="B1853" s="1180"/>
      <c r="C1853" s="1180"/>
      <c r="D1853" s="1180"/>
      <c r="E1853" s="1180"/>
      <c r="F1853" s="1180"/>
      <c r="G1853" s="1180"/>
      <c r="H1853" s="1180"/>
      <c r="I1853" s="1180"/>
      <c r="J1853" s="1180"/>
      <c r="K1853" s="1180"/>
      <c r="L1853" s="1180"/>
      <c r="M1853" s="1180"/>
      <c r="N1853" s="1180"/>
      <c r="O1853" s="1180"/>
      <c r="P1853" s="1180"/>
      <c r="Q1853" s="1180"/>
      <c r="R1853" s="1180"/>
    </row>
    <row r="1854" spans="1:18">
      <c r="A1854" s="1180"/>
      <c r="B1854" s="1180"/>
      <c r="C1854" s="1180"/>
      <c r="D1854" s="1180"/>
      <c r="E1854" s="1180"/>
      <c r="F1854" s="1180"/>
      <c r="G1854" s="1180"/>
      <c r="H1854" s="1180"/>
      <c r="I1854" s="1180"/>
      <c r="J1854" s="1180"/>
      <c r="K1854" s="1180"/>
      <c r="L1854" s="1180"/>
      <c r="M1854" s="1180"/>
      <c r="N1854" s="1180"/>
      <c r="O1854" s="1180"/>
      <c r="P1854" s="1180"/>
      <c r="Q1854" s="1180"/>
      <c r="R1854" s="1180"/>
    </row>
    <row r="1855" spans="1:18">
      <c r="A1855" s="1180"/>
      <c r="B1855" s="1180"/>
      <c r="C1855" s="1180"/>
      <c r="D1855" s="1180"/>
      <c r="E1855" s="1180"/>
      <c r="F1855" s="1180"/>
      <c r="G1855" s="1180"/>
      <c r="H1855" s="1180"/>
      <c r="I1855" s="1180"/>
      <c r="J1855" s="1180"/>
      <c r="K1855" s="1180"/>
      <c r="L1855" s="1180"/>
      <c r="M1855" s="1180"/>
      <c r="N1855" s="1180"/>
      <c r="O1855" s="1180"/>
      <c r="P1855" s="1180"/>
      <c r="Q1855" s="1180"/>
      <c r="R1855" s="1180"/>
    </row>
    <row r="1856" spans="1:18">
      <c r="A1856" s="1180"/>
      <c r="B1856" s="1180"/>
      <c r="C1856" s="1180"/>
      <c r="D1856" s="1180"/>
      <c r="E1856" s="1180"/>
      <c r="F1856" s="1180"/>
      <c r="G1856" s="1180"/>
      <c r="H1856" s="1180"/>
      <c r="I1856" s="1180"/>
      <c r="J1856" s="1180"/>
      <c r="K1856" s="1180"/>
      <c r="L1856" s="1180"/>
      <c r="M1856" s="1180"/>
      <c r="N1856" s="1180"/>
      <c r="O1856" s="1180"/>
      <c r="P1856" s="1180"/>
      <c r="Q1856" s="1180"/>
      <c r="R1856" s="1180"/>
    </row>
    <row r="1857" spans="1:18">
      <c r="A1857" s="1180"/>
      <c r="B1857" s="1180"/>
      <c r="C1857" s="1180"/>
      <c r="D1857" s="1180"/>
      <c r="E1857" s="1180"/>
      <c r="F1857" s="1180"/>
      <c r="G1857" s="1180"/>
      <c r="H1857" s="1180"/>
      <c r="I1857" s="1180"/>
      <c r="J1857" s="1180"/>
      <c r="K1857" s="1180"/>
      <c r="L1857" s="1180"/>
      <c r="M1857" s="1180"/>
      <c r="N1857" s="1180"/>
      <c r="O1857" s="1180"/>
      <c r="P1857" s="1180"/>
      <c r="Q1857" s="1180"/>
      <c r="R1857" s="1180"/>
    </row>
    <row r="1858" spans="1:18">
      <c r="A1858" s="1180"/>
      <c r="B1858" s="1180"/>
      <c r="C1858" s="1180"/>
      <c r="D1858" s="1180"/>
      <c r="E1858" s="1180"/>
      <c r="F1858" s="1180"/>
      <c r="G1858" s="1180"/>
      <c r="H1858" s="1180"/>
      <c r="I1858" s="1180"/>
      <c r="J1858" s="1180"/>
      <c r="K1858" s="1180"/>
      <c r="L1858" s="1180"/>
      <c r="M1858" s="1180"/>
      <c r="N1858" s="1180"/>
      <c r="O1858" s="1180"/>
      <c r="P1858" s="1180"/>
      <c r="Q1858" s="1180"/>
      <c r="R1858" s="1180"/>
    </row>
    <row r="1859" spans="1:18">
      <c r="A1859" s="1180"/>
      <c r="B1859" s="1180"/>
      <c r="C1859" s="1180"/>
      <c r="D1859" s="1180"/>
      <c r="E1859" s="1180"/>
      <c r="F1859" s="1180"/>
      <c r="G1859" s="1180"/>
      <c r="H1859" s="1180"/>
      <c r="I1859" s="1180"/>
      <c r="J1859" s="1180"/>
      <c r="K1859" s="1180"/>
      <c r="L1859" s="1180"/>
      <c r="M1859" s="1180"/>
      <c r="N1859" s="1180"/>
      <c r="O1859" s="1180"/>
      <c r="P1859" s="1180"/>
      <c r="Q1859" s="1180"/>
      <c r="R1859" s="1180"/>
    </row>
    <row r="1860" spans="1:18">
      <c r="A1860" s="1180"/>
      <c r="B1860" s="1180"/>
      <c r="C1860" s="1180"/>
      <c r="D1860" s="1180"/>
      <c r="E1860" s="1180"/>
      <c r="F1860" s="1180"/>
      <c r="G1860" s="1180"/>
      <c r="H1860" s="1180"/>
      <c r="I1860" s="1180"/>
      <c r="J1860" s="1180"/>
      <c r="K1860" s="1180"/>
      <c r="L1860" s="1180"/>
      <c r="M1860" s="1180"/>
      <c r="N1860" s="1180"/>
      <c r="O1860" s="1180"/>
      <c r="P1860" s="1180"/>
      <c r="Q1860" s="1180"/>
      <c r="R1860" s="1180"/>
    </row>
    <row r="1861" spans="1:18">
      <c r="A1861" s="1180"/>
      <c r="B1861" s="1180"/>
      <c r="C1861" s="1180"/>
      <c r="D1861" s="1180"/>
      <c r="E1861" s="1180"/>
      <c r="F1861" s="1180"/>
      <c r="G1861" s="1180"/>
      <c r="H1861" s="1180"/>
      <c r="I1861" s="1180"/>
      <c r="J1861" s="1180"/>
      <c r="K1861" s="1180"/>
      <c r="L1861" s="1180"/>
      <c r="M1861" s="1180"/>
      <c r="N1861" s="1180"/>
      <c r="O1861" s="1180"/>
      <c r="P1861" s="1180"/>
      <c r="Q1861" s="1180"/>
      <c r="R1861" s="1180"/>
    </row>
    <row r="1862" spans="1:18">
      <c r="A1862" s="1180"/>
      <c r="B1862" s="1180"/>
      <c r="C1862" s="1180"/>
      <c r="D1862" s="1180"/>
      <c r="E1862" s="1180"/>
      <c r="F1862" s="1180"/>
      <c r="G1862" s="1180"/>
      <c r="H1862" s="1180"/>
      <c r="I1862" s="1180"/>
      <c r="J1862" s="1180"/>
      <c r="K1862" s="1180"/>
      <c r="L1862" s="1180"/>
      <c r="M1862" s="1180"/>
      <c r="N1862" s="1180"/>
      <c r="O1862" s="1180"/>
      <c r="P1862" s="1180"/>
      <c r="Q1862" s="1180"/>
      <c r="R1862" s="1180"/>
    </row>
    <row r="1863" spans="1:18">
      <c r="A1863" s="1180"/>
      <c r="B1863" s="1180"/>
      <c r="C1863" s="1180"/>
      <c r="D1863" s="1180"/>
      <c r="E1863" s="1180"/>
      <c r="F1863" s="1180"/>
      <c r="G1863" s="1180"/>
      <c r="H1863" s="1180"/>
      <c r="I1863" s="1180"/>
      <c r="J1863" s="1180"/>
      <c r="K1863" s="1180"/>
      <c r="L1863" s="1180"/>
      <c r="M1863" s="1180"/>
      <c r="N1863" s="1180"/>
      <c r="O1863" s="1180"/>
      <c r="P1863" s="1180"/>
      <c r="Q1863" s="1180"/>
      <c r="R1863" s="1180"/>
    </row>
    <row r="1864" spans="1:18">
      <c r="A1864" s="1180"/>
      <c r="B1864" s="1180"/>
      <c r="C1864" s="1180"/>
      <c r="D1864" s="1180"/>
      <c r="E1864" s="1180"/>
      <c r="F1864" s="1180"/>
      <c r="G1864" s="1180"/>
      <c r="H1864" s="1180"/>
      <c r="I1864" s="1180"/>
      <c r="J1864" s="1180"/>
      <c r="K1864" s="1180"/>
      <c r="L1864" s="1180"/>
      <c r="M1864" s="1180"/>
      <c r="N1864" s="1180"/>
      <c r="O1864" s="1180"/>
      <c r="P1864" s="1180"/>
      <c r="Q1864" s="1180"/>
      <c r="R1864" s="1180"/>
    </row>
    <row r="1865" spans="1:18">
      <c r="A1865" s="1180"/>
      <c r="B1865" s="1180"/>
      <c r="C1865" s="1180"/>
      <c r="D1865" s="1180"/>
      <c r="E1865" s="1180"/>
      <c r="F1865" s="1180"/>
      <c r="G1865" s="1180"/>
      <c r="H1865" s="1180"/>
      <c r="I1865" s="1180"/>
      <c r="J1865" s="1180"/>
      <c r="K1865" s="1180"/>
      <c r="L1865" s="1180"/>
      <c r="M1865" s="1180"/>
      <c r="N1865" s="1180"/>
      <c r="O1865" s="1180"/>
      <c r="P1865" s="1180"/>
      <c r="Q1865" s="1180"/>
      <c r="R1865" s="1180"/>
    </row>
    <row r="1866" spans="1:18">
      <c r="A1866" s="1180"/>
      <c r="B1866" s="1180"/>
      <c r="C1866" s="1180"/>
      <c r="D1866" s="1180"/>
      <c r="E1866" s="1180"/>
      <c r="F1866" s="1180"/>
      <c r="G1866" s="1180"/>
      <c r="H1866" s="1180"/>
      <c r="I1866" s="1180"/>
      <c r="J1866" s="1180"/>
      <c r="K1866" s="1180"/>
      <c r="L1866" s="1180"/>
      <c r="M1866" s="1180"/>
      <c r="N1866" s="1180"/>
      <c r="O1866" s="1180"/>
      <c r="P1866" s="1180"/>
      <c r="Q1866" s="1180"/>
      <c r="R1866" s="1180"/>
    </row>
    <row r="1867" spans="1:18">
      <c r="A1867" s="1180"/>
      <c r="B1867" s="1180"/>
      <c r="C1867" s="1180"/>
      <c r="D1867" s="1180"/>
      <c r="E1867" s="1180"/>
      <c r="F1867" s="1180"/>
      <c r="G1867" s="1180"/>
      <c r="H1867" s="1180"/>
      <c r="I1867" s="1180"/>
      <c r="J1867" s="1180"/>
      <c r="K1867" s="1180"/>
      <c r="L1867" s="1180"/>
      <c r="M1867" s="1180"/>
      <c r="N1867" s="1180"/>
      <c r="O1867" s="1180"/>
      <c r="P1867" s="1180"/>
      <c r="Q1867" s="1180"/>
      <c r="R1867" s="1180"/>
    </row>
    <row r="1868" spans="1:18">
      <c r="A1868" s="1180"/>
      <c r="B1868" s="1180"/>
      <c r="C1868" s="1180"/>
      <c r="D1868" s="1180"/>
      <c r="E1868" s="1180"/>
      <c r="F1868" s="1180"/>
      <c r="G1868" s="1180"/>
      <c r="H1868" s="1180"/>
      <c r="I1868" s="1180"/>
      <c r="J1868" s="1180"/>
      <c r="K1868" s="1180"/>
      <c r="L1868" s="1180"/>
      <c r="M1868" s="1180"/>
      <c r="N1868" s="1180"/>
      <c r="O1868" s="1180"/>
      <c r="P1868" s="1180"/>
      <c r="Q1868" s="1180"/>
      <c r="R1868" s="1180"/>
    </row>
    <row r="1869" spans="1:18">
      <c r="A1869" s="1180"/>
      <c r="B1869" s="1180"/>
      <c r="C1869" s="1180"/>
      <c r="D1869" s="1180"/>
      <c r="E1869" s="1180"/>
      <c r="F1869" s="1180"/>
      <c r="G1869" s="1180"/>
      <c r="H1869" s="1180"/>
      <c r="I1869" s="1180"/>
      <c r="J1869" s="1180"/>
      <c r="K1869" s="1180"/>
      <c r="L1869" s="1180"/>
      <c r="M1869" s="1180"/>
      <c r="N1869" s="1180"/>
      <c r="O1869" s="1180"/>
      <c r="P1869" s="1180"/>
      <c r="Q1869" s="1180"/>
      <c r="R1869" s="1180"/>
    </row>
    <row r="1870" spans="1:18">
      <c r="A1870" s="1180"/>
      <c r="B1870" s="1180"/>
      <c r="C1870" s="1180"/>
      <c r="D1870" s="1180"/>
      <c r="E1870" s="1180"/>
      <c r="F1870" s="1180"/>
      <c r="G1870" s="1180"/>
      <c r="H1870" s="1180"/>
      <c r="I1870" s="1180"/>
      <c r="J1870" s="1180"/>
      <c r="K1870" s="1180"/>
      <c r="L1870" s="1180"/>
      <c r="M1870" s="1180"/>
      <c r="N1870" s="1180"/>
      <c r="O1870" s="1180"/>
      <c r="P1870" s="1180"/>
      <c r="Q1870" s="1180"/>
      <c r="R1870" s="1180"/>
    </row>
    <row r="1871" spans="1:18">
      <c r="A1871" s="1180"/>
      <c r="B1871" s="1180"/>
      <c r="C1871" s="1180"/>
      <c r="D1871" s="1180"/>
      <c r="E1871" s="1180"/>
      <c r="F1871" s="1180"/>
      <c r="G1871" s="1180"/>
      <c r="H1871" s="1180"/>
      <c r="I1871" s="1180"/>
      <c r="J1871" s="1180"/>
      <c r="K1871" s="1180"/>
      <c r="L1871" s="1180"/>
      <c r="M1871" s="1180"/>
      <c r="N1871" s="1180"/>
      <c r="O1871" s="1180"/>
      <c r="P1871" s="1180"/>
      <c r="Q1871" s="1180"/>
      <c r="R1871" s="1180"/>
    </row>
    <row r="1872" spans="1:18">
      <c r="A1872" s="1180"/>
      <c r="B1872" s="1180"/>
      <c r="C1872" s="1180"/>
      <c r="D1872" s="1180"/>
      <c r="E1872" s="1180"/>
      <c r="F1872" s="1180"/>
      <c r="G1872" s="1180"/>
      <c r="H1872" s="1180"/>
      <c r="I1872" s="1180"/>
      <c r="J1872" s="1180"/>
      <c r="K1872" s="1180"/>
      <c r="L1872" s="1180"/>
      <c r="M1872" s="1180"/>
      <c r="N1872" s="1180"/>
      <c r="O1872" s="1180"/>
      <c r="P1872" s="1180"/>
      <c r="Q1872" s="1180"/>
      <c r="R1872" s="1180"/>
    </row>
    <row r="1873" spans="1:18">
      <c r="A1873" s="1180"/>
      <c r="B1873" s="1180"/>
      <c r="C1873" s="1180"/>
      <c r="D1873" s="1180"/>
      <c r="E1873" s="1180"/>
      <c r="F1873" s="1180"/>
      <c r="G1873" s="1180"/>
      <c r="H1873" s="1180"/>
      <c r="I1873" s="1180"/>
      <c r="J1873" s="1180"/>
      <c r="K1873" s="1180"/>
      <c r="L1873" s="1180"/>
      <c r="M1873" s="1180"/>
      <c r="N1873" s="1180"/>
      <c r="O1873" s="1180"/>
      <c r="P1873" s="1180"/>
      <c r="Q1873" s="1180"/>
      <c r="R1873" s="1180"/>
    </row>
    <row r="1874" spans="1:18">
      <c r="A1874" s="1180"/>
      <c r="B1874" s="1180"/>
      <c r="C1874" s="1180"/>
      <c r="D1874" s="1180"/>
      <c r="E1874" s="1180"/>
      <c r="F1874" s="1180"/>
      <c r="G1874" s="1180"/>
      <c r="H1874" s="1180"/>
      <c r="I1874" s="1180"/>
      <c r="J1874" s="1180"/>
      <c r="K1874" s="1180"/>
      <c r="L1874" s="1180"/>
      <c r="M1874" s="1180"/>
      <c r="N1874" s="1180"/>
      <c r="O1874" s="1180"/>
      <c r="P1874" s="1180"/>
      <c r="Q1874" s="1180"/>
      <c r="R1874" s="1180"/>
    </row>
    <row r="1875" spans="1:18">
      <c r="A1875" s="1180"/>
      <c r="B1875" s="1180"/>
      <c r="C1875" s="1180"/>
      <c r="D1875" s="1180"/>
      <c r="E1875" s="1180"/>
      <c r="F1875" s="1180"/>
      <c r="G1875" s="1180"/>
      <c r="H1875" s="1180"/>
      <c r="I1875" s="1180"/>
      <c r="J1875" s="1180"/>
      <c r="K1875" s="1180"/>
      <c r="L1875" s="1180"/>
      <c r="M1875" s="1180"/>
      <c r="N1875" s="1180"/>
      <c r="O1875" s="1180"/>
      <c r="P1875" s="1180"/>
      <c r="Q1875" s="1180"/>
      <c r="R1875" s="1180"/>
    </row>
    <row r="1876" spans="1:18">
      <c r="A1876" s="1180"/>
      <c r="B1876" s="1180"/>
      <c r="C1876" s="1180"/>
      <c r="D1876" s="1180"/>
      <c r="E1876" s="1180"/>
      <c r="F1876" s="1180"/>
      <c r="G1876" s="1180"/>
      <c r="H1876" s="1180"/>
      <c r="I1876" s="1180"/>
      <c r="J1876" s="1180"/>
      <c r="K1876" s="1180"/>
      <c r="L1876" s="1180"/>
      <c r="M1876" s="1180"/>
      <c r="N1876" s="1180"/>
      <c r="O1876" s="1180"/>
      <c r="P1876" s="1180"/>
      <c r="Q1876" s="1180"/>
      <c r="R1876" s="1180"/>
    </row>
    <row r="1877" spans="1:18">
      <c r="A1877" s="1180"/>
      <c r="B1877" s="1180"/>
      <c r="C1877" s="1180"/>
      <c r="D1877" s="1180"/>
      <c r="E1877" s="1180"/>
      <c r="F1877" s="1180"/>
      <c r="G1877" s="1180"/>
      <c r="H1877" s="1180"/>
      <c r="I1877" s="1180"/>
      <c r="J1877" s="1180"/>
      <c r="K1877" s="1180"/>
      <c r="L1877" s="1180"/>
      <c r="M1877" s="1180"/>
      <c r="N1877" s="1180"/>
      <c r="O1877" s="1180"/>
      <c r="P1877" s="1180"/>
      <c r="Q1877" s="1180"/>
      <c r="R1877" s="1180"/>
    </row>
    <row r="1878" spans="1:18">
      <c r="A1878" s="1180"/>
      <c r="B1878" s="1180"/>
      <c r="C1878" s="1180"/>
      <c r="D1878" s="1180"/>
      <c r="E1878" s="1180"/>
      <c r="F1878" s="1180"/>
      <c r="G1878" s="1180"/>
      <c r="H1878" s="1180"/>
      <c r="I1878" s="1180"/>
      <c r="J1878" s="1180"/>
      <c r="K1878" s="1180"/>
      <c r="L1878" s="1180"/>
      <c r="M1878" s="1180"/>
      <c r="N1878" s="1180"/>
      <c r="O1878" s="1180"/>
      <c r="P1878" s="1180"/>
      <c r="Q1878" s="1180"/>
      <c r="R1878" s="1180"/>
    </row>
    <row r="1879" spans="1:18">
      <c r="A1879" s="1180"/>
      <c r="B1879" s="1180"/>
      <c r="C1879" s="1180"/>
      <c r="D1879" s="1180"/>
      <c r="E1879" s="1180"/>
      <c r="F1879" s="1180"/>
      <c r="G1879" s="1180"/>
      <c r="H1879" s="1180"/>
      <c r="I1879" s="1180"/>
      <c r="J1879" s="1180"/>
      <c r="K1879" s="1180"/>
      <c r="L1879" s="1180"/>
      <c r="M1879" s="1180"/>
      <c r="N1879" s="1180"/>
      <c r="O1879" s="1180"/>
      <c r="P1879" s="1180"/>
      <c r="Q1879" s="1180"/>
      <c r="R1879" s="1180"/>
    </row>
    <row r="1880" spans="1:18">
      <c r="A1880" s="1180"/>
      <c r="B1880" s="1180"/>
      <c r="C1880" s="1180"/>
      <c r="D1880" s="1180"/>
      <c r="E1880" s="1180"/>
      <c r="F1880" s="1180"/>
      <c r="G1880" s="1180"/>
      <c r="H1880" s="1180"/>
      <c r="I1880" s="1180"/>
      <c r="J1880" s="1180"/>
      <c r="K1880" s="1180"/>
      <c r="L1880" s="1180"/>
      <c r="M1880" s="1180"/>
      <c r="N1880" s="1180"/>
      <c r="O1880" s="1180"/>
      <c r="P1880" s="1180"/>
      <c r="Q1880" s="1180"/>
      <c r="R1880" s="1180"/>
    </row>
    <row r="1881" spans="1:18">
      <c r="A1881" s="1180"/>
      <c r="B1881" s="1180"/>
      <c r="C1881" s="1180"/>
      <c r="D1881" s="1180"/>
      <c r="E1881" s="1180"/>
      <c r="F1881" s="1180"/>
      <c r="G1881" s="1180"/>
      <c r="H1881" s="1180"/>
      <c r="I1881" s="1180"/>
      <c r="J1881" s="1180"/>
      <c r="K1881" s="1180"/>
      <c r="L1881" s="1180"/>
      <c r="M1881" s="1180"/>
      <c r="N1881" s="1180"/>
      <c r="O1881" s="1180"/>
      <c r="P1881" s="1180"/>
      <c r="Q1881" s="1180"/>
      <c r="R1881" s="1180"/>
    </row>
    <row r="1882" spans="1:18">
      <c r="A1882" s="1180"/>
      <c r="B1882" s="1180"/>
      <c r="C1882" s="1180"/>
      <c r="D1882" s="1180"/>
      <c r="E1882" s="1180"/>
      <c r="F1882" s="1180"/>
      <c r="G1882" s="1180"/>
      <c r="H1882" s="1180"/>
      <c r="I1882" s="1180"/>
      <c r="J1882" s="1180"/>
      <c r="K1882" s="1180"/>
      <c r="L1882" s="1180"/>
      <c r="M1882" s="1180"/>
      <c r="N1882" s="1180"/>
      <c r="O1882" s="1180"/>
      <c r="P1882" s="1180"/>
      <c r="Q1882" s="1180"/>
      <c r="R1882" s="1180"/>
    </row>
    <row r="1883" spans="1:18">
      <c r="A1883" s="1180"/>
      <c r="B1883" s="1180"/>
      <c r="C1883" s="1180"/>
      <c r="D1883" s="1180"/>
      <c r="E1883" s="1180"/>
      <c r="F1883" s="1180"/>
      <c r="G1883" s="1180"/>
      <c r="H1883" s="1180"/>
      <c r="I1883" s="1180"/>
      <c r="J1883" s="1180"/>
      <c r="K1883" s="1180"/>
      <c r="L1883" s="1180"/>
      <c r="M1883" s="1180"/>
      <c r="N1883" s="1180"/>
      <c r="O1883" s="1180"/>
      <c r="P1883" s="1180"/>
      <c r="Q1883" s="1180"/>
      <c r="R1883" s="1180"/>
    </row>
    <row r="1884" spans="1:18">
      <c r="A1884" s="1180"/>
      <c r="B1884" s="1180"/>
      <c r="C1884" s="1180"/>
      <c r="D1884" s="1180"/>
      <c r="E1884" s="1180"/>
      <c r="F1884" s="1180"/>
      <c r="G1884" s="1180"/>
      <c r="H1884" s="1180"/>
      <c r="I1884" s="1180"/>
      <c r="J1884" s="1180"/>
      <c r="K1884" s="1180"/>
      <c r="L1884" s="1180"/>
      <c r="M1884" s="1180"/>
      <c r="N1884" s="1180"/>
      <c r="O1884" s="1180"/>
      <c r="P1884" s="1180"/>
      <c r="Q1884" s="1180"/>
      <c r="R1884" s="1180"/>
    </row>
    <row r="1885" spans="1:18">
      <c r="A1885" s="1180"/>
      <c r="B1885" s="1180"/>
      <c r="C1885" s="1180"/>
      <c r="D1885" s="1180"/>
      <c r="E1885" s="1180"/>
      <c r="F1885" s="1180"/>
      <c r="G1885" s="1180"/>
      <c r="H1885" s="1180"/>
      <c r="I1885" s="1180"/>
      <c r="J1885" s="1180"/>
      <c r="K1885" s="1180"/>
      <c r="L1885" s="1180"/>
      <c r="M1885" s="1180"/>
      <c r="N1885" s="1180"/>
      <c r="O1885" s="1180"/>
      <c r="P1885" s="1180"/>
      <c r="Q1885" s="1180"/>
      <c r="R1885" s="1180"/>
    </row>
    <row r="1886" spans="1:18">
      <c r="A1886" s="1180"/>
      <c r="B1886" s="1180"/>
      <c r="C1886" s="1180"/>
      <c r="D1886" s="1180"/>
      <c r="E1886" s="1180"/>
      <c r="F1886" s="1180"/>
      <c r="G1886" s="1180"/>
      <c r="H1886" s="1180"/>
      <c r="I1886" s="1180"/>
      <c r="J1886" s="1180"/>
      <c r="K1886" s="1180"/>
      <c r="L1886" s="1180"/>
      <c r="M1886" s="1180"/>
      <c r="N1886" s="1180"/>
      <c r="O1886" s="1180"/>
      <c r="P1886" s="1180"/>
      <c r="Q1886" s="1180"/>
      <c r="R1886" s="1180"/>
    </row>
    <row r="1887" spans="1:18">
      <c r="A1887" s="1180"/>
      <c r="B1887" s="1180"/>
      <c r="C1887" s="1180"/>
      <c r="D1887" s="1180"/>
      <c r="E1887" s="1180"/>
      <c r="F1887" s="1180"/>
      <c r="G1887" s="1180"/>
      <c r="H1887" s="1180"/>
      <c r="I1887" s="1180"/>
      <c r="J1887" s="1180"/>
      <c r="K1887" s="1180"/>
      <c r="L1887" s="1180"/>
      <c r="M1887" s="1180"/>
      <c r="N1887" s="1180"/>
      <c r="O1887" s="1180"/>
      <c r="P1887" s="1180"/>
      <c r="Q1887" s="1180"/>
      <c r="R1887" s="1180"/>
    </row>
    <row r="1888" spans="1:18">
      <c r="A1888" s="1180"/>
      <c r="B1888" s="1180"/>
      <c r="C1888" s="1180"/>
      <c r="D1888" s="1180"/>
      <c r="E1888" s="1180"/>
      <c r="F1888" s="1180"/>
      <c r="G1888" s="1180"/>
      <c r="H1888" s="1180"/>
      <c r="I1888" s="1180"/>
      <c r="J1888" s="1180"/>
      <c r="K1888" s="1180"/>
      <c r="L1888" s="1180"/>
      <c r="M1888" s="1180"/>
      <c r="N1888" s="1180"/>
      <c r="O1888" s="1180"/>
      <c r="P1888" s="1180"/>
      <c r="Q1888" s="1180"/>
      <c r="R1888" s="1180"/>
    </row>
    <row r="1889" spans="1:18">
      <c r="A1889" s="1180"/>
      <c r="B1889" s="1180"/>
      <c r="C1889" s="1180"/>
      <c r="D1889" s="1180"/>
      <c r="E1889" s="1180"/>
      <c r="F1889" s="1180"/>
      <c r="G1889" s="1180"/>
      <c r="H1889" s="1180"/>
      <c r="I1889" s="1180"/>
      <c r="J1889" s="1180"/>
      <c r="K1889" s="1180"/>
      <c r="L1889" s="1180"/>
      <c r="M1889" s="1180"/>
      <c r="N1889" s="1180"/>
      <c r="O1889" s="1180"/>
      <c r="P1889" s="1180"/>
      <c r="Q1889" s="1180"/>
      <c r="R1889" s="1180"/>
    </row>
    <row r="1890" spans="1:18">
      <c r="A1890" s="1180"/>
      <c r="B1890" s="1180"/>
      <c r="C1890" s="1180"/>
      <c r="D1890" s="1180"/>
      <c r="E1890" s="1180"/>
      <c r="F1890" s="1180"/>
      <c r="G1890" s="1180"/>
      <c r="H1890" s="1180"/>
      <c r="I1890" s="1180"/>
      <c r="J1890" s="1180"/>
      <c r="K1890" s="1180"/>
      <c r="L1890" s="1180"/>
      <c r="M1890" s="1180"/>
      <c r="N1890" s="1180"/>
      <c r="O1890" s="1180"/>
      <c r="P1890" s="1180"/>
      <c r="Q1890" s="1180"/>
      <c r="R1890" s="1180"/>
    </row>
    <row r="1891" spans="1:18">
      <c r="A1891" s="1180"/>
      <c r="B1891" s="1180"/>
      <c r="C1891" s="1180"/>
      <c r="D1891" s="1180"/>
      <c r="E1891" s="1180"/>
      <c r="F1891" s="1180"/>
      <c r="G1891" s="1180"/>
      <c r="H1891" s="1180"/>
      <c r="I1891" s="1180"/>
      <c r="J1891" s="1180"/>
      <c r="K1891" s="1180"/>
      <c r="L1891" s="1180"/>
      <c r="M1891" s="1180"/>
      <c r="N1891" s="1180"/>
      <c r="O1891" s="1180"/>
      <c r="P1891" s="1180"/>
      <c r="Q1891" s="1180"/>
      <c r="R1891" s="1180"/>
    </row>
    <row r="1892" spans="1:18">
      <c r="A1892" s="1180"/>
      <c r="B1892" s="1180"/>
      <c r="C1892" s="1180"/>
      <c r="D1892" s="1180"/>
      <c r="E1892" s="1180"/>
      <c r="F1892" s="1180"/>
      <c r="G1892" s="1180"/>
      <c r="H1892" s="1180"/>
      <c r="I1892" s="1180"/>
      <c r="J1892" s="1180"/>
      <c r="K1892" s="1180"/>
      <c r="L1892" s="1180"/>
      <c r="M1892" s="1180"/>
      <c r="N1892" s="1180"/>
      <c r="O1892" s="1180"/>
      <c r="P1892" s="1180"/>
      <c r="Q1892" s="1180"/>
      <c r="R1892" s="1180"/>
    </row>
    <row r="1893" spans="1:18">
      <c r="A1893" s="1180"/>
      <c r="B1893" s="1180"/>
      <c r="C1893" s="1180"/>
      <c r="D1893" s="1180"/>
      <c r="E1893" s="1180"/>
      <c r="F1893" s="1180"/>
      <c r="G1893" s="1180"/>
      <c r="H1893" s="1180"/>
      <c r="I1893" s="1180"/>
      <c r="J1893" s="1180"/>
      <c r="K1893" s="1180"/>
      <c r="L1893" s="1180"/>
      <c r="M1893" s="1180"/>
      <c r="N1893" s="1180"/>
      <c r="O1893" s="1180"/>
      <c r="P1893" s="1180"/>
      <c r="Q1893" s="1180"/>
      <c r="R1893" s="1180"/>
    </row>
    <row r="1894" spans="1:18">
      <c r="A1894" s="1180"/>
      <c r="B1894" s="1180"/>
      <c r="C1894" s="1180"/>
      <c r="D1894" s="1180"/>
      <c r="E1894" s="1180"/>
      <c r="F1894" s="1180"/>
      <c r="G1894" s="1180"/>
      <c r="H1894" s="1180"/>
      <c r="I1894" s="1180"/>
      <c r="J1894" s="1180"/>
      <c r="K1894" s="1180"/>
      <c r="L1894" s="1180"/>
      <c r="M1894" s="1180"/>
      <c r="N1894" s="1180"/>
      <c r="O1894" s="1180"/>
      <c r="P1894" s="1180"/>
      <c r="Q1894" s="1180"/>
      <c r="R1894" s="1180"/>
    </row>
    <row r="1895" spans="1:18">
      <c r="A1895" s="1180"/>
      <c r="B1895" s="1180"/>
      <c r="C1895" s="1180"/>
      <c r="D1895" s="1180"/>
      <c r="E1895" s="1180"/>
      <c r="F1895" s="1180"/>
      <c r="G1895" s="1180"/>
      <c r="H1895" s="1180"/>
      <c r="I1895" s="1180"/>
      <c r="J1895" s="1180"/>
      <c r="K1895" s="1180"/>
      <c r="L1895" s="1180"/>
      <c r="M1895" s="1180"/>
      <c r="N1895" s="1180"/>
      <c r="O1895" s="1180"/>
      <c r="P1895" s="1180"/>
      <c r="Q1895" s="1180"/>
      <c r="R1895" s="1180"/>
    </row>
    <row r="1896" spans="1:18">
      <c r="A1896" s="1180"/>
      <c r="B1896" s="1180"/>
      <c r="C1896" s="1180"/>
      <c r="D1896" s="1180"/>
      <c r="E1896" s="1180"/>
      <c r="F1896" s="1180"/>
      <c r="G1896" s="1180"/>
      <c r="H1896" s="1180"/>
      <c r="I1896" s="1180"/>
      <c r="J1896" s="1180"/>
      <c r="K1896" s="1180"/>
      <c r="L1896" s="1180"/>
      <c r="M1896" s="1180"/>
      <c r="N1896" s="1180"/>
      <c r="O1896" s="1180"/>
      <c r="P1896" s="1180"/>
      <c r="Q1896" s="1180"/>
      <c r="R1896" s="1180"/>
    </row>
    <row r="1897" spans="1:18">
      <c r="A1897" s="1180"/>
      <c r="B1897" s="1180"/>
      <c r="C1897" s="1180"/>
      <c r="D1897" s="1180"/>
      <c r="E1897" s="1180"/>
      <c r="F1897" s="1180"/>
      <c r="G1897" s="1180"/>
      <c r="H1897" s="1180"/>
      <c r="I1897" s="1180"/>
      <c r="J1897" s="1180"/>
      <c r="K1897" s="1180"/>
      <c r="L1897" s="1180"/>
      <c r="M1897" s="1180"/>
      <c r="N1897" s="1180"/>
      <c r="O1897" s="1180"/>
      <c r="P1897" s="1180"/>
      <c r="Q1897" s="1180"/>
      <c r="R1897" s="1180"/>
    </row>
    <row r="1898" spans="1:18">
      <c r="A1898" s="1180"/>
      <c r="B1898" s="1180"/>
      <c r="C1898" s="1180"/>
      <c r="D1898" s="1180"/>
      <c r="E1898" s="1180"/>
      <c r="F1898" s="1180"/>
      <c r="G1898" s="1180"/>
      <c r="H1898" s="1180"/>
      <c r="I1898" s="1180"/>
      <c r="J1898" s="1180"/>
      <c r="K1898" s="1180"/>
      <c r="L1898" s="1180"/>
      <c r="M1898" s="1180"/>
      <c r="N1898" s="1180"/>
      <c r="O1898" s="1180"/>
      <c r="P1898" s="1180"/>
      <c r="Q1898" s="1180"/>
      <c r="R1898" s="1180"/>
    </row>
    <row r="1899" spans="1:18">
      <c r="A1899" s="1180"/>
      <c r="B1899" s="1180"/>
      <c r="C1899" s="1180"/>
      <c r="D1899" s="1180"/>
      <c r="E1899" s="1180"/>
      <c r="F1899" s="1180"/>
      <c r="G1899" s="1180"/>
      <c r="H1899" s="1180"/>
      <c r="I1899" s="1180"/>
      <c r="J1899" s="1180"/>
      <c r="K1899" s="1180"/>
      <c r="L1899" s="1180"/>
      <c r="M1899" s="1180"/>
      <c r="N1899" s="1180"/>
      <c r="O1899" s="1180"/>
      <c r="P1899" s="1180"/>
      <c r="Q1899" s="1180"/>
      <c r="R1899" s="1180"/>
    </row>
    <row r="1900" spans="1:18">
      <c r="A1900" s="1180"/>
      <c r="B1900" s="1180"/>
      <c r="C1900" s="1180"/>
      <c r="D1900" s="1180"/>
      <c r="E1900" s="1180"/>
      <c r="F1900" s="1180"/>
      <c r="G1900" s="1180"/>
      <c r="H1900" s="1180"/>
      <c r="I1900" s="1180"/>
      <c r="J1900" s="1180"/>
      <c r="K1900" s="1180"/>
      <c r="L1900" s="1180"/>
      <c r="M1900" s="1180"/>
      <c r="N1900" s="1180"/>
      <c r="O1900" s="1180"/>
      <c r="P1900" s="1180"/>
      <c r="Q1900" s="1180"/>
      <c r="R1900" s="1180"/>
    </row>
    <row r="1901" spans="1:18">
      <c r="A1901" s="1180"/>
      <c r="B1901" s="1180"/>
      <c r="C1901" s="1180"/>
      <c r="D1901" s="1180"/>
      <c r="E1901" s="1180"/>
      <c r="F1901" s="1180"/>
      <c r="G1901" s="1180"/>
      <c r="H1901" s="1180"/>
      <c r="I1901" s="1180"/>
      <c r="J1901" s="1180"/>
      <c r="K1901" s="1180"/>
      <c r="L1901" s="1180"/>
      <c r="M1901" s="1180"/>
      <c r="N1901" s="1180"/>
      <c r="O1901" s="1180"/>
      <c r="P1901" s="1180"/>
      <c r="Q1901" s="1180"/>
      <c r="R1901" s="1180"/>
    </row>
    <row r="1902" spans="1:18">
      <c r="A1902" s="1180"/>
      <c r="B1902" s="1180"/>
      <c r="C1902" s="1180"/>
      <c r="D1902" s="1180"/>
      <c r="E1902" s="1180"/>
      <c r="F1902" s="1180"/>
      <c r="G1902" s="1180"/>
      <c r="H1902" s="1180"/>
      <c r="I1902" s="1180"/>
      <c r="J1902" s="1180"/>
      <c r="K1902" s="1180"/>
      <c r="L1902" s="1180"/>
      <c r="M1902" s="1180"/>
      <c r="N1902" s="1180"/>
      <c r="O1902" s="1180"/>
      <c r="P1902" s="1180"/>
      <c r="Q1902" s="1180"/>
      <c r="R1902" s="1180"/>
    </row>
    <row r="1903" spans="1:18">
      <c r="A1903" s="1180"/>
      <c r="B1903" s="1180"/>
      <c r="C1903" s="1180"/>
      <c r="D1903" s="1180"/>
      <c r="E1903" s="1180"/>
      <c r="F1903" s="1180"/>
      <c r="G1903" s="1180"/>
      <c r="H1903" s="1180"/>
      <c r="I1903" s="1180"/>
      <c r="J1903" s="1180"/>
      <c r="K1903" s="1180"/>
      <c r="L1903" s="1180"/>
      <c r="M1903" s="1180"/>
      <c r="N1903" s="1180"/>
      <c r="O1903" s="1180"/>
      <c r="P1903" s="1180"/>
      <c r="Q1903" s="1180"/>
      <c r="R1903" s="1180"/>
    </row>
    <row r="1904" spans="1:18">
      <c r="A1904" s="1180"/>
      <c r="B1904" s="1180"/>
      <c r="C1904" s="1180"/>
      <c r="D1904" s="1180"/>
      <c r="E1904" s="1180"/>
      <c r="F1904" s="1180"/>
      <c r="G1904" s="1180"/>
      <c r="H1904" s="1180"/>
      <c r="I1904" s="1180"/>
      <c r="J1904" s="1180"/>
      <c r="K1904" s="1180"/>
      <c r="L1904" s="1180"/>
      <c r="M1904" s="1180"/>
      <c r="N1904" s="1180"/>
      <c r="O1904" s="1180"/>
      <c r="P1904" s="1180"/>
      <c r="Q1904" s="1180"/>
      <c r="R1904" s="1180"/>
    </row>
    <row r="1905" spans="1:18">
      <c r="A1905" s="1180"/>
      <c r="B1905" s="1180"/>
      <c r="C1905" s="1180"/>
      <c r="D1905" s="1180"/>
      <c r="E1905" s="1180"/>
      <c r="F1905" s="1180"/>
      <c r="G1905" s="1180"/>
      <c r="H1905" s="1180"/>
      <c r="I1905" s="1180"/>
      <c r="J1905" s="1180"/>
      <c r="K1905" s="1180"/>
      <c r="L1905" s="1180"/>
      <c r="M1905" s="1180"/>
      <c r="N1905" s="1180"/>
      <c r="O1905" s="1180"/>
      <c r="P1905" s="1180"/>
      <c r="Q1905" s="1180"/>
      <c r="R1905" s="1180"/>
    </row>
    <row r="1906" spans="1:18">
      <c r="A1906" s="1180"/>
      <c r="B1906" s="1180"/>
      <c r="C1906" s="1180"/>
      <c r="D1906" s="1180"/>
      <c r="E1906" s="1180"/>
      <c r="F1906" s="1180"/>
      <c r="G1906" s="1180"/>
      <c r="H1906" s="1180"/>
      <c r="I1906" s="1180"/>
      <c r="J1906" s="1180"/>
      <c r="K1906" s="1180"/>
      <c r="L1906" s="1180"/>
      <c r="M1906" s="1180"/>
      <c r="N1906" s="1180"/>
      <c r="O1906" s="1180"/>
      <c r="P1906" s="1180"/>
      <c r="Q1906" s="1180"/>
      <c r="R1906" s="1180"/>
    </row>
    <row r="1907" spans="1:18">
      <c r="A1907" s="1180"/>
      <c r="B1907" s="1180"/>
      <c r="C1907" s="1180"/>
      <c r="D1907" s="1180"/>
      <c r="E1907" s="1180"/>
      <c r="F1907" s="1180"/>
      <c r="G1907" s="1180"/>
      <c r="H1907" s="1180"/>
      <c r="I1907" s="1180"/>
      <c r="J1907" s="1180"/>
      <c r="K1907" s="1180"/>
      <c r="L1907" s="1180"/>
      <c r="M1907" s="1180"/>
      <c r="N1907" s="1180"/>
      <c r="O1907" s="1180"/>
      <c r="P1907" s="1180"/>
      <c r="Q1907" s="1180"/>
      <c r="R1907" s="1180"/>
    </row>
    <row r="1908" spans="1:18">
      <c r="A1908" s="1180"/>
      <c r="B1908" s="1180"/>
      <c r="C1908" s="1180"/>
      <c r="D1908" s="1180"/>
      <c r="E1908" s="1180"/>
      <c r="F1908" s="1180"/>
      <c r="G1908" s="1180"/>
      <c r="H1908" s="1180"/>
      <c r="I1908" s="1180"/>
      <c r="J1908" s="1180"/>
      <c r="K1908" s="1180"/>
      <c r="L1908" s="1180"/>
      <c r="M1908" s="1180"/>
      <c r="N1908" s="1180"/>
      <c r="O1908" s="1180"/>
      <c r="P1908" s="1180"/>
      <c r="Q1908" s="1180"/>
      <c r="R1908" s="1180"/>
    </row>
    <row r="1909" spans="1:18">
      <c r="A1909" s="1180"/>
      <c r="B1909" s="1180"/>
      <c r="C1909" s="1180"/>
      <c r="D1909" s="1180"/>
      <c r="E1909" s="1180"/>
      <c r="F1909" s="1180"/>
      <c r="G1909" s="1180"/>
      <c r="H1909" s="1180"/>
      <c r="I1909" s="1180"/>
      <c r="J1909" s="1180"/>
      <c r="K1909" s="1180"/>
      <c r="L1909" s="1180"/>
      <c r="M1909" s="1180"/>
      <c r="N1909" s="1180"/>
      <c r="O1909" s="1180"/>
      <c r="P1909" s="1180"/>
      <c r="Q1909" s="1180"/>
      <c r="R1909" s="1180"/>
    </row>
    <row r="1910" spans="1:18">
      <c r="A1910" s="1180"/>
      <c r="B1910" s="1180"/>
      <c r="C1910" s="1180"/>
      <c r="D1910" s="1180"/>
      <c r="E1910" s="1180"/>
      <c r="F1910" s="1180"/>
      <c r="G1910" s="1180"/>
      <c r="H1910" s="1180"/>
      <c r="I1910" s="1180"/>
      <c r="J1910" s="1180"/>
      <c r="K1910" s="1180"/>
      <c r="L1910" s="1180"/>
      <c r="M1910" s="1180"/>
      <c r="N1910" s="1180"/>
      <c r="O1910" s="1180"/>
      <c r="P1910" s="1180"/>
      <c r="Q1910" s="1180"/>
      <c r="R1910" s="1180"/>
    </row>
    <row r="1911" spans="1:18">
      <c r="A1911" s="1180"/>
      <c r="B1911" s="1180"/>
      <c r="C1911" s="1180"/>
      <c r="D1911" s="1180"/>
      <c r="E1911" s="1180"/>
      <c r="F1911" s="1180"/>
      <c r="G1911" s="1180"/>
      <c r="H1911" s="1180"/>
      <c r="I1911" s="1180"/>
      <c r="J1911" s="1180"/>
      <c r="K1911" s="1180"/>
      <c r="L1911" s="1180"/>
      <c r="M1911" s="1180"/>
      <c r="N1911" s="1180"/>
      <c r="O1911" s="1180"/>
      <c r="P1911" s="1180"/>
      <c r="Q1911" s="1180"/>
      <c r="R1911" s="1180"/>
    </row>
    <row r="1912" spans="1:18">
      <c r="A1912" s="1180"/>
      <c r="B1912" s="1180"/>
      <c r="C1912" s="1180"/>
      <c r="D1912" s="1180"/>
      <c r="E1912" s="1180"/>
      <c r="F1912" s="1180"/>
      <c r="G1912" s="1180"/>
      <c r="H1912" s="1180"/>
      <c r="I1912" s="1180"/>
      <c r="J1912" s="1180"/>
      <c r="K1912" s="1180"/>
      <c r="L1912" s="1180"/>
      <c r="M1912" s="1180"/>
      <c r="N1912" s="1180"/>
      <c r="O1912" s="1180"/>
      <c r="P1912" s="1180"/>
      <c r="Q1912" s="1180"/>
      <c r="R1912" s="1180"/>
    </row>
    <row r="1913" spans="1:18">
      <c r="A1913" s="1180"/>
      <c r="B1913" s="1180"/>
      <c r="C1913" s="1180"/>
      <c r="D1913" s="1180"/>
      <c r="E1913" s="1180"/>
      <c r="F1913" s="1180"/>
      <c r="G1913" s="1180"/>
      <c r="H1913" s="1180"/>
      <c r="I1913" s="1180"/>
      <c r="J1913" s="1180"/>
      <c r="K1913" s="1180"/>
      <c r="L1913" s="1180"/>
      <c r="M1913" s="1180"/>
      <c r="N1913" s="1180"/>
      <c r="O1913" s="1180"/>
      <c r="P1913" s="1180"/>
      <c r="Q1913" s="1180"/>
      <c r="R1913" s="1180"/>
    </row>
    <row r="1914" spans="1:18">
      <c r="A1914" s="1180"/>
      <c r="B1914" s="1180"/>
      <c r="C1914" s="1180"/>
      <c r="D1914" s="1180"/>
      <c r="E1914" s="1180"/>
      <c r="F1914" s="1180"/>
      <c r="G1914" s="1180"/>
      <c r="H1914" s="1180"/>
      <c r="I1914" s="1180"/>
      <c r="J1914" s="1180"/>
      <c r="K1914" s="1180"/>
      <c r="L1914" s="1180"/>
      <c r="M1914" s="1180"/>
      <c r="N1914" s="1180"/>
      <c r="O1914" s="1180"/>
      <c r="P1914" s="1180"/>
      <c r="Q1914" s="1180"/>
      <c r="R1914" s="1180"/>
    </row>
    <row r="1915" spans="1:18">
      <c r="A1915" s="1180"/>
      <c r="B1915" s="1180"/>
      <c r="C1915" s="1180"/>
      <c r="D1915" s="1180"/>
      <c r="E1915" s="1180"/>
      <c r="F1915" s="1180"/>
      <c r="G1915" s="1180"/>
      <c r="H1915" s="1180"/>
      <c r="I1915" s="1180"/>
      <c r="J1915" s="1180"/>
      <c r="K1915" s="1180"/>
      <c r="L1915" s="1180"/>
      <c r="M1915" s="1180"/>
      <c r="N1915" s="1180"/>
      <c r="O1915" s="1180"/>
      <c r="P1915" s="1180"/>
      <c r="Q1915" s="1180"/>
      <c r="R1915" s="1180"/>
    </row>
    <row r="1916" spans="1:18">
      <c r="A1916" s="1180"/>
      <c r="B1916" s="1180"/>
      <c r="C1916" s="1180"/>
      <c r="D1916" s="1180"/>
      <c r="E1916" s="1180"/>
      <c r="F1916" s="1180"/>
      <c r="G1916" s="1180"/>
      <c r="H1916" s="1180"/>
      <c r="I1916" s="1180"/>
      <c r="J1916" s="1180"/>
      <c r="K1916" s="1180"/>
      <c r="L1916" s="1180"/>
      <c r="M1916" s="1180"/>
      <c r="N1916" s="1180"/>
      <c r="O1916" s="1180"/>
      <c r="P1916" s="1180"/>
      <c r="Q1916" s="1180"/>
      <c r="R1916" s="1180"/>
    </row>
    <row r="1917" spans="1:18">
      <c r="A1917" s="1180"/>
      <c r="B1917" s="1180"/>
      <c r="C1917" s="1180"/>
      <c r="D1917" s="1180"/>
      <c r="E1917" s="1180"/>
      <c r="F1917" s="1180"/>
      <c r="G1917" s="1180"/>
      <c r="H1917" s="1180"/>
      <c r="I1917" s="1180"/>
      <c r="J1917" s="1180"/>
      <c r="K1917" s="1180"/>
      <c r="L1917" s="1180"/>
      <c r="M1917" s="1180"/>
      <c r="N1917" s="1180"/>
      <c r="O1917" s="1180"/>
      <c r="P1917" s="1180"/>
      <c r="Q1917" s="1180"/>
      <c r="R1917" s="1180"/>
    </row>
    <row r="1918" spans="1:18">
      <c r="A1918" s="1180"/>
      <c r="B1918" s="1180"/>
      <c r="C1918" s="1180"/>
      <c r="D1918" s="1180"/>
      <c r="E1918" s="1180"/>
      <c r="F1918" s="1180"/>
      <c r="G1918" s="1180"/>
      <c r="H1918" s="1180"/>
      <c r="I1918" s="1180"/>
      <c r="J1918" s="1180"/>
      <c r="K1918" s="1180"/>
      <c r="L1918" s="1180"/>
      <c r="M1918" s="1180"/>
      <c r="N1918" s="1180"/>
      <c r="O1918" s="1180"/>
      <c r="P1918" s="1180"/>
      <c r="Q1918" s="1180"/>
      <c r="R1918" s="1180"/>
    </row>
    <row r="1919" spans="1:18">
      <c r="A1919" s="1180"/>
      <c r="B1919" s="1180"/>
      <c r="C1919" s="1180"/>
      <c r="D1919" s="1180"/>
      <c r="E1919" s="1180"/>
      <c r="F1919" s="1180"/>
      <c r="G1919" s="1180"/>
      <c r="H1919" s="1180"/>
      <c r="I1919" s="1180"/>
      <c r="J1919" s="1180"/>
      <c r="K1919" s="1180"/>
      <c r="L1919" s="1180"/>
      <c r="M1919" s="1180"/>
      <c r="N1919" s="1180"/>
      <c r="O1919" s="1180"/>
      <c r="P1919" s="1180"/>
      <c r="Q1919" s="1180"/>
      <c r="R1919" s="1180"/>
    </row>
    <row r="1920" spans="1:18">
      <c r="A1920" s="1180"/>
      <c r="B1920" s="1180"/>
      <c r="C1920" s="1180"/>
      <c r="D1920" s="1180"/>
      <c r="E1920" s="1180"/>
      <c r="F1920" s="1180"/>
      <c r="G1920" s="1180"/>
      <c r="H1920" s="1180"/>
      <c r="I1920" s="1180"/>
      <c r="J1920" s="1180"/>
      <c r="K1920" s="1180"/>
      <c r="L1920" s="1180"/>
      <c r="M1920" s="1180"/>
      <c r="N1920" s="1180"/>
      <c r="O1920" s="1180"/>
      <c r="P1920" s="1180"/>
      <c r="Q1920" s="1180"/>
      <c r="R1920" s="1180"/>
    </row>
    <row r="1921" spans="1:18">
      <c r="A1921" s="1180"/>
      <c r="B1921" s="1180"/>
      <c r="C1921" s="1180"/>
      <c r="D1921" s="1180"/>
      <c r="E1921" s="1180"/>
      <c r="F1921" s="1180"/>
      <c r="G1921" s="1180"/>
      <c r="H1921" s="1180"/>
      <c r="I1921" s="1180"/>
      <c r="J1921" s="1180"/>
      <c r="K1921" s="1180"/>
      <c r="L1921" s="1180"/>
      <c r="M1921" s="1180"/>
      <c r="N1921" s="1180"/>
      <c r="O1921" s="1180"/>
      <c r="P1921" s="1180"/>
      <c r="Q1921" s="1180"/>
      <c r="R1921" s="1180"/>
    </row>
    <row r="1922" spans="1:18">
      <c r="A1922" s="1180"/>
      <c r="B1922" s="1180"/>
      <c r="C1922" s="1180"/>
      <c r="D1922" s="1180"/>
      <c r="E1922" s="1180"/>
      <c r="F1922" s="1180"/>
      <c r="G1922" s="1180"/>
      <c r="H1922" s="1180"/>
      <c r="I1922" s="1180"/>
      <c r="J1922" s="1180"/>
      <c r="K1922" s="1180"/>
      <c r="L1922" s="1180"/>
      <c r="M1922" s="1180"/>
      <c r="N1922" s="1180"/>
      <c r="O1922" s="1180"/>
      <c r="P1922" s="1180"/>
      <c r="Q1922" s="1180"/>
      <c r="R1922" s="1180"/>
    </row>
    <row r="1923" spans="1:18">
      <c r="A1923" s="1180"/>
      <c r="B1923" s="1180"/>
      <c r="C1923" s="1180"/>
      <c r="D1923" s="1180"/>
      <c r="E1923" s="1180"/>
      <c r="F1923" s="1180"/>
      <c r="G1923" s="1180"/>
      <c r="H1923" s="1180"/>
      <c r="I1923" s="1180"/>
      <c r="J1923" s="1180"/>
      <c r="K1923" s="1180"/>
      <c r="L1923" s="1180"/>
      <c r="M1923" s="1180"/>
      <c r="N1923" s="1180"/>
      <c r="O1923" s="1180"/>
      <c r="P1923" s="1180"/>
      <c r="Q1923" s="1180"/>
      <c r="R1923" s="1180"/>
    </row>
    <row r="1924" spans="1:18">
      <c r="A1924" s="1180"/>
      <c r="B1924" s="1180"/>
      <c r="C1924" s="1180"/>
      <c r="D1924" s="1180"/>
      <c r="E1924" s="1180"/>
      <c r="F1924" s="1180"/>
      <c r="G1924" s="1180"/>
      <c r="H1924" s="1180"/>
      <c r="I1924" s="1180"/>
      <c r="J1924" s="1180"/>
      <c r="K1924" s="1180"/>
      <c r="L1924" s="1180"/>
      <c r="M1924" s="1180"/>
      <c r="N1924" s="1180"/>
      <c r="O1924" s="1180"/>
      <c r="P1924" s="1180"/>
      <c r="Q1924" s="1180"/>
      <c r="R1924" s="1180"/>
    </row>
    <row r="1925" spans="1:18">
      <c r="A1925" s="1180"/>
      <c r="B1925" s="1180"/>
      <c r="C1925" s="1180"/>
      <c r="D1925" s="1180"/>
      <c r="E1925" s="1180"/>
      <c r="F1925" s="1180"/>
      <c r="G1925" s="1180"/>
      <c r="H1925" s="1180"/>
      <c r="I1925" s="1180"/>
      <c r="J1925" s="1180"/>
      <c r="K1925" s="1180"/>
      <c r="L1925" s="1180"/>
      <c r="M1925" s="1180"/>
      <c r="N1925" s="1180"/>
      <c r="O1925" s="1180"/>
      <c r="P1925" s="1180"/>
      <c r="Q1925" s="1180"/>
      <c r="R1925" s="1180"/>
    </row>
    <row r="1926" spans="1:18">
      <c r="A1926" s="1180"/>
      <c r="B1926" s="1180"/>
      <c r="C1926" s="1180"/>
      <c r="D1926" s="1180"/>
      <c r="E1926" s="1180"/>
      <c r="F1926" s="1180"/>
      <c r="G1926" s="1180"/>
      <c r="H1926" s="1180"/>
      <c r="I1926" s="1180"/>
      <c r="J1926" s="1180"/>
      <c r="K1926" s="1180"/>
      <c r="L1926" s="1180"/>
      <c r="M1926" s="1180"/>
      <c r="N1926" s="1180"/>
      <c r="O1926" s="1180"/>
      <c r="P1926" s="1180"/>
      <c r="Q1926" s="1180"/>
      <c r="R1926" s="1180"/>
    </row>
    <row r="1927" spans="1:18">
      <c r="A1927" s="1180"/>
      <c r="B1927" s="1180"/>
      <c r="C1927" s="1180"/>
      <c r="D1927" s="1180"/>
      <c r="E1927" s="1180"/>
      <c r="F1927" s="1180"/>
      <c r="G1927" s="1180"/>
      <c r="H1927" s="1180"/>
      <c r="I1927" s="1180"/>
      <c r="J1927" s="1180"/>
      <c r="K1927" s="1180"/>
      <c r="L1927" s="1180"/>
      <c r="M1927" s="1180"/>
      <c r="N1927" s="1180"/>
      <c r="O1927" s="1180"/>
      <c r="P1927" s="1180"/>
      <c r="Q1927" s="1180"/>
      <c r="R1927" s="1180"/>
    </row>
    <row r="1928" spans="1:18">
      <c r="A1928" s="1180"/>
      <c r="B1928" s="1180"/>
      <c r="C1928" s="1180"/>
      <c r="D1928" s="1180"/>
      <c r="E1928" s="1180"/>
      <c r="F1928" s="1180"/>
      <c r="G1928" s="1180"/>
      <c r="H1928" s="1180"/>
      <c r="I1928" s="1180"/>
      <c r="J1928" s="1180"/>
      <c r="K1928" s="1180"/>
      <c r="L1928" s="1180"/>
      <c r="M1928" s="1180"/>
      <c r="N1928" s="1180"/>
      <c r="O1928" s="1180"/>
      <c r="P1928" s="1180"/>
      <c r="Q1928" s="1180"/>
      <c r="R1928" s="1180"/>
    </row>
    <row r="1929" spans="1:18">
      <c r="A1929" s="1180"/>
      <c r="B1929" s="1180"/>
      <c r="C1929" s="1180"/>
      <c r="D1929" s="1180"/>
      <c r="E1929" s="1180"/>
      <c r="F1929" s="1180"/>
      <c r="G1929" s="1180"/>
      <c r="H1929" s="1180"/>
      <c r="I1929" s="1180"/>
      <c r="J1929" s="1180"/>
      <c r="K1929" s="1180"/>
      <c r="L1929" s="1180"/>
      <c r="M1929" s="1180"/>
      <c r="N1929" s="1180"/>
      <c r="O1929" s="1180"/>
      <c r="P1929" s="1180"/>
      <c r="Q1929" s="1180"/>
      <c r="R1929" s="1180"/>
    </row>
    <row r="1930" spans="1:18">
      <c r="A1930" s="1180"/>
      <c r="B1930" s="1180"/>
      <c r="C1930" s="1180"/>
      <c r="D1930" s="1180"/>
      <c r="E1930" s="1180"/>
      <c r="F1930" s="1180"/>
      <c r="G1930" s="1180"/>
      <c r="H1930" s="1180"/>
      <c r="I1930" s="1180"/>
      <c r="J1930" s="1180"/>
      <c r="K1930" s="1180"/>
      <c r="L1930" s="1180"/>
      <c r="M1930" s="1180"/>
      <c r="N1930" s="1180"/>
      <c r="O1930" s="1180"/>
      <c r="P1930" s="1180"/>
      <c r="Q1930" s="1180"/>
      <c r="R1930" s="1180"/>
    </row>
    <row r="1931" spans="1:18">
      <c r="A1931" s="1180"/>
      <c r="B1931" s="1180"/>
      <c r="C1931" s="1180"/>
      <c r="D1931" s="1180"/>
      <c r="E1931" s="1180"/>
      <c r="F1931" s="1180"/>
      <c r="G1931" s="1180"/>
      <c r="H1931" s="1180"/>
      <c r="I1931" s="1180"/>
      <c r="J1931" s="1180"/>
      <c r="K1931" s="1180"/>
      <c r="L1931" s="1180"/>
      <c r="M1931" s="1180"/>
      <c r="N1931" s="1180"/>
      <c r="O1931" s="1180"/>
      <c r="P1931" s="1180"/>
      <c r="Q1931" s="1180"/>
      <c r="R1931" s="1180"/>
    </row>
    <row r="1932" spans="1:18">
      <c r="A1932" s="1180"/>
      <c r="B1932" s="1180"/>
      <c r="C1932" s="1180"/>
      <c r="D1932" s="1180"/>
      <c r="E1932" s="1180"/>
      <c r="F1932" s="1180"/>
      <c r="G1932" s="1180"/>
      <c r="H1932" s="1180"/>
      <c r="I1932" s="1180"/>
      <c r="J1932" s="1180"/>
      <c r="K1932" s="1180"/>
      <c r="L1932" s="1180"/>
      <c r="M1932" s="1180"/>
      <c r="N1932" s="1180"/>
      <c r="O1932" s="1180"/>
      <c r="P1932" s="1180"/>
      <c r="Q1932" s="1180"/>
      <c r="R1932" s="1180"/>
    </row>
    <row r="1933" spans="1:18">
      <c r="A1933" s="1180"/>
      <c r="B1933" s="1180"/>
      <c r="C1933" s="1180"/>
      <c r="D1933" s="1180"/>
      <c r="E1933" s="1180"/>
      <c r="F1933" s="1180"/>
      <c r="G1933" s="1180"/>
      <c r="H1933" s="1180"/>
      <c r="I1933" s="1180"/>
      <c r="J1933" s="1180"/>
      <c r="K1933" s="1180"/>
      <c r="L1933" s="1180"/>
      <c r="M1933" s="1180"/>
      <c r="N1933" s="1180"/>
      <c r="O1933" s="1180"/>
      <c r="P1933" s="1180"/>
      <c r="Q1933" s="1180"/>
      <c r="R1933" s="1180"/>
    </row>
    <row r="1934" spans="1:18">
      <c r="A1934" s="1180"/>
      <c r="B1934" s="1180"/>
      <c r="C1934" s="1180"/>
      <c r="D1934" s="1180"/>
      <c r="E1934" s="1180"/>
      <c r="F1934" s="1180"/>
      <c r="G1934" s="1180"/>
      <c r="H1934" s="1180"/>
      <c r="I1934" s="1180"/>
      <c r="J1934" s="1180"/>
      <c r="K1934" s="1180"/>
      <c r="L1934" s="1180"/>
      <c r="M1934" s="1180"/>
      <c r="N1934" s="1180"/>
      <c r="O1934" s="1180"/>
      <c r="P1934" s="1180"/>
      <c r="Q1934" s="1180"/>
      <c r="R1934" s="1180"/>
    </row>
    <row r="1935" spans="1:18">
      <c r="A1935" s="1180"/>
      <c r="B1935" s="1180"/>
      <c r="C1935" s="1180"/>
      <c r="D1935" s="1180"/>
      <c r="E1935" s="1180"/>
      <c r="F1935" s="1180"/>
      <c r="G1935" s="1180"/>
      <c r="H1935" s="1180"/>
      <c r="I1935" s="1180"/>
      <c r="J1935" s="1180"/>
      <c r="K1935" s="1180"/>
      <c r="L1935" s="1180"/>
      <c r="M1935" s="1180"/>
      <c r="N1935" s="1180"/>
      <c r="O1935" s="1180"/>
      <c r="P1935" s="1180"/>
      <c r="Q1935" s="1180"/>
      <c r="R1935" s="1180"/>
    </row>
    <row r="1936" spans="1:18">
      <c r="A1936" s="1180"/>
      <c r="B1936" s="1180"/>
      <c r="C1936" s="1180"/>
      <c r="D1936" s="1180"/>
      <c r="E1936" s="1180"/>
      <c r="F1936" s="1180"/>
      <c r="G1936" s="1180"/>
      <c r="H1936" s="1180"/>
      <c r="I1936" s="1180"/>
      <c r="J1936" s="1180"/>
      <c r="K1936" s="1180"/>
      <c r="L1936" s="1180"/>
      <c r="M1936" s="1180"/>
      <c r="N1936" s="1180"/>
      <c r="O1936" s="1180"/>
      <c r="P1936" s="1180"/>
      <c r="Q1936" s="1180"/>
      <c r="R1936" s="1180"/>
    </row>
    <row r="1937" spans="1:18">
      <c r="A1937" s="1180"/>
      <c r="B1937" s="1180"/>
      <c r="C1937" s="1180"/>
      <c r="D1937" s="1180"/>
      <c r="E1937" s="1180"/>
      <c r="F1937" s="1180"/>
      <c r="G1937" s="1180"/>
      <c r="H1937" s="1180"/>
      <c r="I1937" s="1180"/>
      <c r="J1937" s="1180"/>
      <c r="K1937" s="1180"/>
      <c r="L1937" s="1180"/>
      <c r="M1937" s="1180"/>
      <c r="N1937" s="1180"/>
      <c r="O1937" s="1180"/>
      <c r="P1937" s="1180"/>
      <c r="Q1937" s="1180"/>
      <c r="R1937" s="1180"/>
    </row>
    <row r="1938" spans="1:18">
      <c r="A1938" s="1180"/>
      <c r="B1938" s="1180"/>
      <c r="C1938" s="1180"/>
      <c r="D1938" s="1180"/>
      <c r="E1938" s="1180"/>
      <c r="F1938" s="1180"/>
      <c r="G1938" s="1180"/>
      <c r="H1938" s="1180"/>
      <c r="I1938" s="1180"/>
      <c r="J1938" s="1180"/>
      <c r="K1938" s="1180"/>
      <c r="L1938" s="1180"/>
      <c r="M1938" s="1180"/>
      <c r="N1938" s="1180"/>
      <c r="O1938" s="1180"/>
      <c r="P1938" s="1180"/>
      <c r="Q1938" s="1180"/>
      <c r="R1938" s="1180"/>
    </row>
    <row r="1939" spans="1:18">
      <c r="A1939" s="1180"/>
      <c r="B1939" s="1180"/>
      <c r="C1939" s="1180"/>
      <c r="D1939" s="1180"/>
      <c r="E1939" s="1180"/>
      <c r="F1939" s="1180"/>
      <c r="G1939" s="1180"/>
      <c r="H1939" s="1180"/>
      <c r="I1939" s="1180"/>
      <c r="J1939" s="1180"/>
      <c r="K1939" s="1180"/>
      <c r="L1939" s="1180"/>
      <c r="M1939" s="1180"/>
      <c r="N1939" s="1180"/>
      <c r="O1939" s="1180"/>
      <c r="P1939" s="1180"/>
      <c r="Q1939" s="1180"/>
      <c r="R1939" s="1180"/>
    </row>
    <row r="1940" spans="1:18">
      <c r="A1940" s="1180"/>
      <c r="B1940" s="1180"/>
      <c r="C1940" s="1180"/>
      <c r="D1940" s="1180"/>
      <c r="E1940" s="1180"/>
      <c r="F1940" s="1180"/>
      <c r="G1940" s="1180"/>
      <c r="H1940" s="1180"/>
      <c r="I1940" s="1180"/>
      <c r="J1940" s="1180"/>
      <c r="K1940" s="1180"/>
      <c r="L1940" s="1180"/>
      <c r="M1940" s="1180"/>
      <c r="N1940" s="1180"/>
      <c r="O1940" s="1180"/>
      <c r="P1940" s="1180"/>
      <c r="Q1940" s="1180"/>
      <c r="R1940" s="1180"/>
    </row>
    <row r="1941" spans="1:18">
      <c r="A1941" s="1180"/>
      <c r="B1941" s="1180"/>
      <c r="C1941" s="1180"/>
      <c r="D1941" s="1180"/>
      <c r="E1941" s="1180"/>
      <c r="F1941" s="1180"/>
      <c r="G1941" s="1180"/>
      <c r="H1941" s="1180"/>
      <c r="I1941" s="1180"/>
      <c r="J1941" s="1180"/>
      <c r="K1941" s="1180"/>
      <c r="L1941" s="1180"/>
      <c r="M1941" s="1180"/>
      <c r="N1941" s="1180"/>
      <c r="O1941" s="1180"/>
      <c r="P1941" s="1180"/>
      <c r="Q1941" s="1180"/>
      <c r="R1941" s="1180"/>
    </row>
    <row r="1942" spans="1:18">
      <c r="A1942" s="1180"/>
      <c r="B1942" s="1180"/>
      <c r="C1942" s="1180"/>
      <c r="D1942" s="1180"/>
      <c r="E1942" s="1180"/>
      <c r="F1942" s="1180"/>
      <c r="G1942" s="1180"/>
      <c r="H1942" s="1180"/>
      <c r="I1942" s="1180"/>
      <c r="J1942" s="1180"/>
      <c r="K1942" s="1180"/>
      <c r="L1942" s="1180"/>
      <c r="M1942" s="1180"/>
      <c r="N1942" s="1180"/>
      <c r="O1942" s="1180"/>
      <c r="P1942" s="1180"/>
      <c r="Q1942" s="1180"/>
      <c r="R1942" s="1180"/>
    </row>
    <row r="1943" spans="1:18">
      <c r="A1943" s="1180"/>
      <c r="B1943" s="1180"/>
      <c r="C1943" s="1180"/>
      <c r="D1943" s="1180"/>
      <c r="E1943" s="1180"/>
      <c r="F1943" s="1180"/>
      <c r="G1943" s="1180"/>
      <c r="H1943" s="1180"/>
      <c r="I1943" s="1180"/>
      <c r="J1943" s="1180"/>
      <c r="K1943" s="1180"/>
      <c r="L1943" s="1180"/>
      <c r="M1943" s="1180"/>
      <c r="N1943" s="1180"/>
      <c r="O1943" s="1180"/>
      <c r="P1943" s="1180"/>
      <c r="Q1943" s="1180"/>
      <c r="R1943" s="1180"/>
    </row>
    <row r="1944" spans="1:18">
      <c r="A1944" s="1180"/>
      <c r="B1944" s="1180"/>
      <c r="C1944" s="1180"/>
      <c r="D1944" s="1180"/>
      <c r="E1944" s="1180"/>
      <c r="F1944" s="1180"/>
      <c r="G1944" s="1180"/>
      <c r="H1944" s="1180"/>
      <c r="I1944" s="1180"/>
      <c r="J1944" s="1180"/>
      <c r="K1944" s="1180"/>
      <c r="L1944" s="1180"/>
      <c r="M1944" s="1180"/>
      <c r="N1944" s="1180"/>
      <c r="O1944" s="1180"/>
      <c r="P1944" s="1180"/>
      <c r="Q1944" s="1180"/>
      <c r="R1944" s="1180"/>
    </row>
    <row r="1945" spans="1:18">
      <c r="A1945" s="1180"/>
      <c r="B1945" s="1180"/>
      <c r="C1945" s="1180"/>
      <c r="D1945" s="1180"/>
      <c r="E1945" s="1180"/>
      <c r="F1945" s="1180"/>
      <c r="G1945" s="1180"/>
      <c r="H1945" s="1180"/>
      <c r="I1945" s="1180"/>
      <c r="J1945" s="1180"/>
      <c r="K1945" s="1180"/>
      <c r="L1945" s="1180"/>
      <c r="M1945" s="1180"/>
      <c r="N1945" s="1180"/>
      <c r="O1945" s="1180"/>
      <c r="P1945" s="1180"/>
      <c r="Q1945" s="1180"/>
      <c r="R1945" s="1180"/>
    </row>
    <row r="1946" spans="1:18">
      <c r="A1946" s="1180"/>
      <c r="B1946" s="1180"/>
      <c r="C1946" s="1180"/>
      <c r="D1946" s="1180"/>
      <c r="E1946" s="1180"/>
      <c r="F1946" s="1180"/>
      <c r="G1946" s="1180"/>
      <c r="H1946" s="1180"/>
      <c r="I1946" s="1180"/>
      <c r="J1946" s="1180"/>
      <c r="K1946" s="1180"/>
      <c r="L1946" s="1180"/>
      <c r="M1946" s="1180"/>
      <c r="N1946" s="1180"/>
      <c r="O1946" s="1180"/>
      <c r="P1946" s="1180"/>
      <c r="Q1946" s="1180"/>
      <c r="R1946" s="1180"/>
    </row>
    <row r="1947" spans="1:18">
      <c r="A1947" s="1180"/>
      <c r="B1947" s="1180"/>
      <c r="C1947" s="1180"/>
      <c r="D1947" s="1180"/>
      <c r="E1947" s="1180"/>
      <c r="F1947" s="1180"/>
      <c r="G1947" s="1180"/>
      <c r="H1947" s="1180"/>
      <c r="I1947" s="1180"/>
      <c r="J1947" s="1180"/>
      <c r="K1947" s="1180"/>
      <c r="L1947" s="1180"/>
      <c r="M1947" s="1180"/>
      <c r="N1947" s="1180"/>
      <c r="O1947" s="1180"/>
      <c r="P1947" s="1180"/>
      <c r="Q1947" s="1180"/>
      <c r="R1947" s="1180"/>
    </row>
    <row r="1948" spans="1:18">
      <c r="A1948" s="1180"/>
      <c r="B1948" s="1180"/>
      <c r="C1948" s="1180"/>
      <c r="D1948" s="1180"/>
      <c r="E1948" s="1180"/>
      <c r="F1948" s="1180"/>
      <c r="G1948" s="1180"/>
      <c r="H1948" s="1180"/>
      <c r="I1948" s="1180"/>
      <c r="J1948" s="1180"/>
      <c r="K1948" s="1180"/>
      <c r="L1948" s="1180"/>
      <c r="M1948" s="1180"/>
      <c r="N1948" s="1180"/>
      <c r="O1948" s="1180"/>
      <c r="P1948" s="1180"/>
      <c r="Q1948" s="1180"/>
      <c r="R1948" s="1180"/>
    </row>
    <row r="1949" spans="1:18">
      <c r="A1949" s="1180"/>
      <c r="B1949" s="1180"/>
      <c r="C1949" s="1180"/>
      <c r="D1949" s="1180"/>
      <c r="E1949" s="1180"/>
      <c r="F1949" s="1180"/>
      <c r="G1949" s="1180"/>
      <c r="H1949" s="1180"/>
      <c r="I1949" s="1180"/>
      <c r="J1949" s="1180"/>
      <c r="K1949" s="1180"/>
      <c r="L1949" s="1180"/>
      <c r="M1949" s="1180"/>
      <c r="N1949" s="1180"/>
      <c r="O1949" s="1180"/>
      <c r="P1949" s="1180"/>
      <c r="Q1949" s="1180"/>
      <c r="R1949" s="1180"/>
    </row>
    <row r="1950" spans="1:18">
      <c r="A1950" s="1180"/>
      <c r="B1950" s="1180"/>
      <c r="C1950" s="1180"/>
      <c r="D1950" s="1180"/>
      <c r="E1950" s="1180"/>
      <c r="F1950" s="1180"/>
      <c r="G1950" s="1180"/>
      <c r="H1950" s="1180"/>
      <c r="I1950" s="1180"/>
      <c r="J1950" s="1180"/>
      <c r="K1950" s="1180"/>
      <c r="L1950" s="1180"/>
      <c r="M1950" s="1180"/>
      <c r="N1950" s="1180"/>
      <c r="O1950" s="1180"/>
      <c r="P1950" s="1180"/>
      <c r="Q1950" s="1180"/>
      <c r="R1950" s="1180"/>
    </row>
    <row r="1951" spans="1:18">
      <c r="A1951" s="1180"/>
      <c r="B1951" s="1180"/>
      <c r="C1951" s="1180"/>
      <c r="D1951" s="1180"/>
      <c r="E1951" s="1180"/>
      <c r="F1951" s="1180"/>
      <c r="G1951" s="1180"/>
      <c r="H1951" s="1180"/>
      <c r="I1951" s="1180"/>
      <c r="J1951" s="1180"/>
      <c r="K1951" s="1180"/>
      <c r="L1951" s="1180"/>
      <c r="M1951" s="1180"/>
      <c r="N1951" s="1180"/>
      <c r="O1951" s="1180"/>
      <c r="P1951" s="1180"/>
      <c r="Q1951" s="1180"/>
      <c r="R1951" s="1180"/>
    </row>
    <row r="1952" spans="1:18">
      <c r="A1952" s="1180"/>
      <c r="B1952" s="1180"/>
      <c r="C1952" s="1180"/>
      <c r="D1952" s="1180"/>
      <c r="E1952" s="1180"/>
      <c r="F1952" s="1180"/>
      <c r="G1952" s="1180"/>
      <c r="H1952" s="1180"/>
      <c r="I1952" s="1180"/>
      <c r="J1952" s="1180"/>
      <c r="K1952" s="1180"/>
      <c r="L1952" s="1180"/>
      <c r="M1952" s="1180"/>
      <c r="N1952" s="1180"/>
      <c r="O1952" s="1180"/>
      <c r="P1952" s="1180"/>
      <c r="Q1952" s="1180"/>
      <c r="R1952" s="1180"/>
    </row>
    <row r="1953" spans="1:18">
      <c r="A1953" s="1180"/>
      <c r="B1953" s="1180"/>
      <c r="C1953" s="1180"/>
      <c r="D1953" s="1180"/>
      <c r="E1953" s="1180"/>
      <c r="F1953" s="1180"/>
      <c r="G1953" s="1180"/>
      <c r="H1953" s="1180"/>
      <c r="I1953" s="1180"/>
      <c r="J1953" s="1180"/>
      <c r="K1953" s="1180"/>
      <c r="L1953" s="1180"/>
      <c r="M1953" s="1180"/>
      <c r="N1953" s="1180"/>
      <c r="O1953" s="1180"/>
      <c r="P1953" s="1180"/>
      <c r="Q1953" s="1180"/>
      <c r="R1953" s="1180"/>
    </row>
    <row r="1954" spans="1:18">
      <c r="A1954" s="1180"/>
      <c r="B1954" s="1180"/>
      <c r="C1954" s="1180"/>
      <c r="D1954" s="1180"/>
      <c r="E1954" s="1180"/>
      <c r="F1954" s="1180"/>
      <c r="G1954" s="1180"/>
      <c r="H1954" s="1180"/>
      <c r="I1954" s="1180"/>
      <c r="J1954" s="1180"/>
      <c r="K1954" s="1180"/>
      <c r="L1954" s="1180"/>
      <c r="M1954" s="1180"/>
      <c r="N1954" s="1180"/>
      <c r="O1954" s="1180"/>
      <c r="P1954" s="1180"/>
      <c r="Q1954" s="1180"/>
      <c r="R1954" s="1180"/>
    </row>
    <row r="1955" spans="1:18">
      <c r="A1955" s="1180"/>
      <c r="B1955" s="1180"/>
      <c r="C1955" s="1180"/>
      <c r="D1955" s="1180"/>
      <c r="E1955" s="1180"/>
      <c r="F1955" s="1180"/>
      <c r="G1955" s="1180"/>
      <c r="H1955" s="1180"/>
      <c r="I1955" s="1180"/>
      <c r="J1955" s="1180"/>
      <c r="K1955" s="1180"/>
      <c r="L1955" s="1180"/>
      <c r="M1955" s="1180"/>
      <c r="N1955" s="1180"/>
      <c r="O1955" s="1180"/>
      <c r="P1955" s="1180"/>
      <c r="Q1955" s="1180"/>
      <c r="R1955" s="1180"/>
    </row>
    <row r="1956" spans="1:18">
      <c r="A1956" s="1180"/>
      <c r="B1956" s="1180"/>
      <c r="C1956" s="1180"/>
      <c r="D1956" s="1180"/>
      <c r="E1956" s="1180"/>
      <c r="F1956" s="1180"/>
      <c r="G1956" s="1180"/>
      <c r="H1956" s="1180"/>
      <c r="I1956" s="1180"/>
      <c r="J1956" s="1180"/>
      <c r="K1956" s="1180"/>
      <c r="L1956" s="1180"/>
      <c r="M1956" s="1180"/>
      <c r="N1956" s="1180"/>
      <c r="O1956" s="1180"/>
      <c r="P1956" s="1180"/>
      <c r="Q1956" s="1180"/>
      <c r="R1956" s="1180"/>
    </row>
    <row r="1957" spans="1:18">
      <c r="A1957" s="1180"/>
      <c r="B1957" s="1180"/>
      <c r="C1957" s="1180"/>
      <c r="D1957" s="1180"/>
      <c r="E1957" s="1180"/>
      <c r="F1957" s="1180"/>
      <c r="G1957" s="1180"/>
      <c r="H1957" s="1180"/>
      <c r="I1957" s="1180"/>
      <c r="J1957" s="1180"/>
      <c r="K1957" s="1180"/>
      <c r="L1957" s="1180"/>
      <c r="M1957" s="1180"/>
      <c r="N1957" s="1180"/>
      <c r="O1957" s="1180"/>
      <c r="P1957" s="1180"/>
      <c r="Q1957" s="1180"/>
      <c r="R1957" s="1180"/>
    </row>
    <row r="1958" spans="1:18">
      <c r="A1958" s="1180"/>
      <c r="B1958" s="1180"/>
      <c r="C1958" s="1180"/>
      <c r="D1958" s="1180"/>
      <c r="E1958" s="1180"/>
      <c r="F1958" s="1180"/>
      <c r="G1958" s="1180"/>
      <c r="H1958" s="1180"/>
      <c r="I1958" s="1180"/>
      <c r="J1958" s="1180"/>
      <c r="K1958" s="1180"/>
      <c r="L1958" s="1180"/>
      <c r="M1958" s="1180"/>
      <c r="N1958" s="1180"/>
      <c r="O1958" s="1180"/>
      <c r="P1958" s="1180"/>
      <c r="Q1958" s="1180"/>
      <c r="R1958" s="1180"/>
    </row>
    <row r="1959" spans="1:18">
      <c r="A1959" s="1180"/>
      <c r="B1959" s="1180"/>
      <c r="C1959" s="1180"/>
      <c r="D1959" s="1180"/>
      <c r="E1959" s="1180"/>
      <c r="F1959" s="1180"/>
      <c r="G1959" s="1180"/>
      <c r="H1959" s="1180"/>
      <c r="I1959" s="1180"/>
      <c r="J1959" s="1180"/>
      <c r="K1959" s="1180"/>
      <c r="L1959" s="1180"/>
      <c r="M1959" s="1180"/>
      <c r="N1959" s="1180"/>
      <c r="O1959" s="1180"/>
      <c r="P1959" s="1180"/>
      <c r="Q1959" s="1180"/>
      <c r="R1959" s="1180"/>
    </row>
    <row r="1960" spans="1:18">
      <c r="A1960" s="1180"/>
      <c r="B1960" s="1180"/>
      <c r="C1960" s="1180"/>
      <c r="D1960" s="1180"/>
      <c r="E1960" s="1180"/>
      <c r="F1960" s="1180"/>
      <c r="G1960" s="1180"/>
      <c r="H1960" s="1180"/>
      <c r="I1960" s="1180"/>
      <c r="J1960" s="1180"/>
      <c r="K1960" s="1180"/>
      <c r="L1960" s="1180"/>
      <c r="M1960" s="1180"/>
      <c r="N1960" s="1180"/>
      <c r="O1960" s="1180"/>
      <c r="P1960" s="1180"/>
      <c r="Q1960" s="1180"/>
      <c r="R1960" s="1180"/>
    </row>
    <row r="1961" spans="1:18">
      <c r="A1961" s="1180"/>
      <c r="B1961" s="1180"/>
      <c r="C1961" s="1180"/>
      <c r="D1961" s="1180"/>
      <c r="E1961" s="1180"/>
      <c r="F1961" s="1180"/>
      <c r="G1961" s="1180"/>
      <c r="H1961" s="1180"/>
      <c r="I1961" s="1180"/>
      <c r="J1961" s="1180"/>
      <c r="K1961" s="1180"/>
      <c r="L1961" s="1180"/>
      <c r="M1961" s="1180"/>
      <c r="N1961" s="1180"/>
      <c r="O1961" s="1180"/>
      <c r="P1961" s="1180"/>
      <c r="Q1961" s="1180"/>
      <c r="R1961" s="1180"/>
    </row>
    <row r="1962" spans="1:18">
      <c r="A1962" s="1180"/>
      <c r="B1962" s="1180"/>
      <c r="C1962" s="1180"/>
      <c r="D1962" s="1180"/>
      <c r="E1962" s="1180"/>
      <c r="F1962" s="1180"/>
      <c r="G1962" s="1180"/>
      <c r="H1962" s="1180"/>
      <c r="I1962" s="1180"/>
      <c r="J1962" s="1180"/>
      <c r="K1962" s="1180"/>
      <c r="L1962" s="1180"/>
      <c r="M1962" s="1180"/>
      <c r="N1962" s="1180"/>
      <c r="O1962" s="1180"/>
      <c r="P1962" s="1180"/>
      <c r="Q1962" s="1180"/>
      <c r="R1962" s="1180"/>
    </row>
    <row r="1963" spans="1:18">
      <c r="A1963" s="1180"/>
      <c r="B1963" s="1180"/>
      <c r="C1963" s="1180"/>
      <c r="D1963" s="1180"/>
      <c r="E1963" s="1180"/>
      <c r="F1963" s="1180"/>
      <c r="G1963" s="1180"/>
      <c r="H1963" s="1180"/>
      <c r="I1963" s="1180"/>
      <c r="J1963" s="1180"/>
      <c r="K1963" s="1180"/>
      <c r="L1963" s="1180"/>
      <c r="M1963" s="1180"/>
      <c r="N1963" s="1180"/>
      <c r="O1963" s="1180"/>
      <c r="P1963" s="1180"/>
      <c r="Q1963" s="1180"/>
      <c r="R1963" s="1180"/>
    </row>
    <row r="1964" spans="1:18">
      <c r="A1964" s="1180"/>
      <c r="B1964" s="1180"/>
      <c r="C1964" s="1180"/>
      <c r="D1964" s="1180"/>
      <c r="E1964" s="1180"/>
      <c r="F1964" s="1180"/>
      <c r="G1964" s="1180"/>
      <c r="H1964" s="1180"/>
      <c r="I1964" s="1180"/>
      <c r="J1964" s="1180"/>
      <c r="K1964" s="1180"/>
      <c r="L1964" s="1180"/>
      <c r="M1964" s="1180"/>
      <c r="N1964" s="1180"/>
      <c r="O1964" s="1180"/>
      <c r="P1964" s="1180"/>
      <c r="Q1964" s="1180"/>
      <c r="R1964" s="1180"/>
    </row>
    <row r="1965" spans="1:18">
      <c r="A1965" s="1180"/>
      <c r="B1965" s="1180"/>
      <c r="C1965" s="1180"/>
      <c r="D1965" s="1180"/>
      <c r="E1965" s="1180"/>
      <c r="F1965" s="1180"/>
      <c r="G1965" s="1180"/>
      <c r="H1965" s="1180"/>
      <c r="I1965" s="1180"/>
      <c r="J1965" s="1180"/>
      <c r="K1965" s="1180"/>
      <c r="L1965" s="1180"/>
      <c r="M1965" s="1180"/>
      <c r="N1965" s="1180"/>
      <c r="O1965" s="1180"/>
      <c r="P1965" s="1180"/>
      <c r="Q1965" s="1180"/>
      <c r="R1965" s="1180"/>
    </row>
    <row r="1966" spans="1:18">
      <c r="A1966" s="1180"/>
      <c r="B1966" s="1180"/>
      <c r="C1966" s="1180"/>
      <c r="D1966" s="1180"/>
      <c r="E1966" s="1180"/>
      <c r="F1966" s="1180"/>
      <c r="G1966" s="1180"/>
      <c r="H1966" s="1180"/>
      <c r="I1966" s="1180"/>
      <c r="J1966" s="1180"/>
      <c r="K1966" s="1180"/>
      <c r="L1966" s="1180"/>
      <c r="M1966" s="1180"/>
      <c r="N1966" s="1180"/>
      <c r="O1966" s="1180"/>
      <c r="P1966" s="1180"/>
      <c r="Q1966" s="1180"/>
      <c r="R1966" s="1180"/>
    </row>
    <row r="1967" spans="1:18">
      <c r="A1967" s="1180"/>
      <c r="B1967" s="1180"/>
      <c r="C1967" s="1180"/>
      <c r="D1967" s="1180"/>
      <c r="E1967" s="1180"/>
      <c r="F1967" s="1180"/>
      <c r="G1967" s="1180"/>
      <c r="H1967" s="1180"/>
      <c r="I1967" s="1180"/>
      <c r="J1967" s="1180"/>
      <c r="K1967" s="1180"/>
      <c r="L1967" s="1180"/>
      <c r="M1967" s="1180"/>
      <c r="N1967" s="1180"/>
      <c r="O1967" s="1180"/>
      <c r="P1967" s="1180"/>
      <c r="Q1967" s="1180"/>
      <c r="R1967" s="1180"/>
    </row>
    <row r="1968" spans="1:18">
      <c r="A1968" s="1180"/>
      <c r="B1968" s="1180"/>
      <c r="C1968" s="1180"/>
      <c r="D1968" s="1180"/>
      <c r="E1968" s="1180"/>
      <c r="F1968" s="1180"/>
      <c r="G1968" s="1180"/>
      <c r="H1968" s="1180"/>
      <c r="I1968" s="1180"/>
      <c r="J1968" s="1180"/>
      <c r="K1968" s="1180"/>
      <c r="L1968" s="1180"/>
      <c r="M1968" s="1180"/>
      <c r="N1968" s="1180"/>
      <c r="O1968" s="1180"/>
      <c r="P1968" s="1180"/>
      <c r="Q1968" s="1180"/>
      <c r="R1968" s="1180"/>
    </row>
    <row r="1969" spans="1:18">
      <c r="A1969" s="1180"/>
      <c r="B1969" s="1180"/>
      <c r="C1969" s="1180"/>
      <c r="D1969" s="1180"/>
      <c r="E1969" s="1180"/>
      <c r="F1969" s="1180"/>
      <c r="G1969" s="1180"/>
      <c r="H1969" s="1180"/>
      <c r="I1969" s="1180"/>
      <c r="J1969" s="1180"/>
      <c r="K1969" s="1180"/>
      <c r="L1969" s="1180"/>
      <c r="M1969" s="1180"/>
      <c r="N1969" s="1180"/>
      <c r="O1969" s="1180"/>
      <c r="P1969" s="1180"/>
      <c r="Q1969" s="1180"/>
      <c r="R1969" s="1180"/>
    </row>
    <row r="1970" spans="1:18">
      <c r="A1970" s="1180"/>
      <c r="B1970" s="1180"/>
      <c r="C1970" s="1180"/>
      <c r="D1970" s="1180"/>
      <c r="E1970" s="1180"/>
      <c r="F1970" s="1180"/>
      <c r="G1970" s="1180"/>
      <c r="H1970" s="1180"/>
      <c r="I1970" s="1180"/>
      <c r="J1970" s="1180"/>
      <c r="K1970" s="1180"/>
      <c r="L1970" s="1180"/>
      <c r="M1970" s="1180"/>
      <c r="N1970" s="1180"/>
      <c r="O1970" s="1180"/>
      <c r="P1970" s="1180"/>
      <c r="Q1970" s="1180"/>
      <c r="R1970" s="1180"/>
    </row>
    <row r="1971" spans="1:18">
      <c r="A1971" s="1180"/>
      <c r="B1971" s="1180"/>
      <c r="C1971" s="1180"/>
      <c r="D1971" s="1180"/>
      <c r="E1971" s="1180"/>
      <c r="F1971" s="1180"/>
      <c r="G1971" s="1180"/>
      <c r="H1971" s="1180"/>
      <c r="I1971" s="1180"/>
      <c r="J1971" s="1180"/>
      <c r="K1971" s="1180"/>
      <c r="L1971" s="1180"/>
      <c r="M1971" s="1180"/>
      <c r="N1971" s="1180"/>
      <c r="O1971" s="1180"/>
      <c r="P1971" s="1180"/>
      <c r="Q1971" s="1180"/>
      <c r="R1971" s="1180"/>
    </row>
    <row r="1972" spans="1:18">
      <c r="A1972" s="1180"/>
      <c r="B1972" s="1180"/>
      <c r="C1972" s="1180"/>
      <c r="D1972" s="1180"/>
      <c r="E1972" s="1180"/>
      <c r="F1972" s="1180"/>
      <c r="G1972" s="1180"/>
      <c r="H1972" s="1180"/>
      <c r="I1972" s="1180"/>
      <c r="J1972" s="1180"/>
      <c r="K1972" s="1180"/>
      <c r="L1972" s="1180"/>
      <c r="M1972" s="1180"/>
      <c r="N1972" s="1180"/>
      <c r="O1972" s="1180"/>
      <c r="P1972" s="1180"/>
      <c r="Q1972" s="1180"/>
      <c r="R1972" s="1180"/>
    </row>
    <row r="1973" spans="1:18">
      <c r="A1973" s="1180"/>
      <c r="B1973" s="1180"/>
      <c r="C1973" s="1180"/>
      <c r="D1973" s="1180"/>
      <c r="E1973" s="1180"/>
      <c r="F1973" s="1180"/>
      <c r="G1973" s="1180"/>
      <c r="H1973" s="1180"/>
      <c r="I1973" s="1180"/>
      <c r="J1973" s="1180"/>
      <c r="K1973" s="1180"/>
      <c r="L1973" s="1180"/>
      <c r="M1973" s="1180"/>
      <c r="N1973" s="1180"/>
      <c r="O1973" s="1180"/>
      <c r="P1973" s="1180"/>
      <c r="Q1973" s="1180"/>
      <c r="R1973" s="1180"/>
    </row>
    <row r="1974" spans="1:18">
      <c r="A1974" s="1180"/>
      <c r="B1974" s="1180"/>
      <c r="C1974" s="1180"/>
      <c r="D1974" s="1180"/>
      <c r="E1974" s="1180"/>
      <c r="F1974" s="1180"/>
      <c r="G1974" s="1180"/>
      <c r="H1974" s="1180"/>
      <c r="I1974" s="1180"/>
      <c r="J1974" s="1180"/>
      <c r="K1974" s="1180"/>
      <c r="L1974" s="1180"/>
      <c r="M1974" s="1180"/>
      <c r="N1974" s="1180"/>
      <c r="O1974" s="1180"/>
      <c r="P1974" s="1180"/>
      <c r="Q1974" s="1180"/>
      <c r="R1974" s="1180"/>
    </row>
    <row r="1975" spans="1:18">
      <c r="A1975" s="1180"/>
      <c r="B1975" s="1180"/>
      <c r="C1975" s="1180"/>
      <c r="D1975" s="1180"/>
      <c r="E1975" s="1180"/>
      <c r="F1975" s="1180"/>
      <c r="G1975" s="1180"/>
      <c r="H1975" s="1180"/>
      <c r="I1975" s="1180"/>
      <c r="J1975" s="1180"/>
      <c r="K1975" s="1180"/>
      <c r="L1975" s="1180"/>
      <c r="M1975" s="1180"/>
      <c r="N1975" s="1180"/>
      <c r="O1975" s="1180"/>
      <c r="P1975" s="1180"/>
      <c r="Q1975" s="1180"/>
      <c r="R1975" s="1180"/>
    </row>
    <row r="1976" spans="1:18">
      <c r="A1976" s="1180"/>
      <c r="B1976" s="1180"/>
      <c r="C1976" s="1180"/>
      <c r="D1976" s="1180"/>
      <c r="E1976" s="1180"/>
      <c r="F1976" s="1180"/>
      <c r="G1976" s="1180"/>
      <c r="H1976" s="1180"/>
      <c r="I1976" s="1180"/>
      <c r="J1976" s="1180"/>
      <c r="K1976" s="1180"/>
      <c r="L1976" s="1180"/>
      <c r="M1976" s="1180"/>
      <c r="N1976" s="1180"/>
      <c r="O1976" s="1180"/>
      <c r="P1976" s="1180"/>
      <c r="Q1976" s="1180"/>
      <c r="R1976" s="1180"/>
    </row>
    <row r="1977" spans="1:18">
      <c r="A1977" s="1180"/>
      <c r="B1977" s="1180"/>
      <c r="C1977" s="1180"/>
      <c r="D1977" s="1180"/>
      <c r="E1977" s="1180"/>
      <c r="F1977" s="1180"/>
      <c r="G1977" s="1180"/>
      <c r="H1977" s="1180"/>
      <c r="I1977" s="1180"/>
      <c r="J1977" s="1180"/>
      <c r="K1977" s="1180"/>
      <c r="L1977" s="1180"/>
      <c r="M1977" s="1180"/>
      <c r="N1977" s="1180"/>
      <c r="O1977" s="1180"/>
      <c r="P1977" s="1180"/>
      <c r="Q1977" s="1180"/>
      <c r="R1977" s="1180"/>
    </row>
    <row r="1978" spans="1:18">
      <c r="A1978" s="1180"/>
      <c r="B1978" s="1180"/>
      <c r="C1978" s="1180"/>
      <c r="D1978" s="1180"/>
      <c r="E1978" s="1180"/>
      <c r="F1978" s="1180"/>
      <c r="G1978" s="1180"/>
      <c r="H1978" s="1180"/>
      <c r="I1978" s="1180"/>
      <c r="J1978" s="1180"/>
      <c r="K1978" s="1180"/>
      <c r="L1978" s="1180"/>
      <c r="M1978" s="1180"/>
      <c r="N1978" s="1180"/>
      <c r="O1978" s="1180"/>
      <c r="P1978" s="1180"/>
      <c r="Q1978" s="1180"/>
      <c r="R1978" s="1180"/>
    </row>
    <row r="1979" spans="1:18">
      <c r="A1979" s="1180"/>
      <c r="B1979" s="1180"/>
      <c r="C1979" s="1180"/>
      <c r="D1979" s="1180"/>
      <c r="E1979" s="1180"/>
      <c r="F1979" s="1180"/>
      <c r="G1979" s="1180"/>
      <c r="H1979" s="1180"/>
      <c r="I1979" s="1180"/>
      <c r="J1979" s="1180"/>
      <c r="K1979" s="1180"/>
      <c r="L1979" s="1180"/>
      <c r="M1979" s="1180"/>
      <c r="N1979" s="1180"/>
      <c r="O1979" s="1180"/>
      <c r="P1979" s="1180"/>
      <c r="Q1979" s="1180"/>
      <c r="R1979" s="1180"/>
    </row>
    <row r="1980" spans="1:18">
      <c r="A1980" s="1180"/>
      <c r="B1980" s="1180"/>
      <c r="C1980" s="1180"/>
      <c r="D1980" s="1180"/>
      <c r="E1980" s="1180"/>
      <c r="F1980" s="1180"/>
      <c r="G1980" s="1180"/>
      <c r="H1980" s="1180"/>
      <c r="I1980" s="1180"/>
      <c r="J1980" s="1180"/>
      <c r="K1980" s="1180"/>
      <c r="L1980" s="1180"/>
      <c r="M1980" s="1180"/>
      <c r="N1980" s="1180"/>
      <c r="O1980" s="1180"/>
      <c r="P1980" s="1180"/>
      <c r="Q1980" s="1180"/>
      <c r="R1980" s="1180"/>
    </row>
    <row r="1981" spans="1:18">
      <c r="A1981" s="1180"/>
      <c r="B1981" s="1180"/>
      <c r="C1981" s="1180"/>
      <c r="D1981" s="1180"/>
      <c r="E1981" s="1180"/>
      <c r="F1981" s="1180"/>
      <c r="G1981" s="1180"/>
      <c r="H1981" s="1180"/>
      <c r="I1981" s="1180"/>
      <c r="J1981" s="1180"/>
      <c r="K1981" s="1180"/>
      <c r="L1981" s="1180"/>
      <c r="M1981" s="1180"/>
      <c r="N1981" s="1180"/>
      <c r="O1981" s="1180"/>
      <c r="P1981" s="1180"/>
      <c r="Q1981" s="1180"/>
      <c r="R1981" s="1180"/>
    </row>
    <row r="1982" spans="1:18">
      <c r="A1982" s="1180"/>
      <c r="B1982" s="1180"/>
      <c r="C1982" s="1180"/>
      <c r="D1982" s="1180"/>
      <c r="E1982" s="1180"/>
      <c r="F1982" s="1180"/>
      <c r="G1982" s="1180"/>
      <c r="H1982" s="1180"/>
      <c r="I1982" s="1180"/>
      <c r="J1982" s="1180"/>
      <c r="K1982" s="1180"/>
      <c r="L1982" s="1180"/>
      <c r="M1982" s="1180"/>
      <c r="N1982" s="1180"/>
      <c r="O1982" s="1180"/>
      <c r="P1982" s="1180"/>
      <c r="Q1982" s="1180"/>
      <c r="R1982" s="1180"/>
    </row>
    <row r="1983" spans="1:18">
      <c r="A1983" s="1180"/>
      <c r="B1983" s="1180"/>
      <c r="C1983" s="1180"/>
      <c r="D1983" s="1180"/>
      <c r="E1983" s="1180"/>
      <c r="F1983" s="1180"/>
      <c r="G1983" s="1180"/>
      <c r="H1983" s="1180"/>
      <c r="I1983" s="1180"/>
      <c r="J1983" s="1180"/>
      <c r="K1983" s="1180"/>
      <c r="L1983" s="1180"/>
      <c r="M1983" s="1180"/>
      <c r="N1983" s="1180"/>
      <c r="O1983" s="1180"/>
      <c r="P1983" s="1180"/>
      <c r="Q1983" s="1180"/>
      <c r="R1983" s="1180"/>
    </row>
    <row r="1984" spans="1:18">
      <c r="A1984" s="1180"/>
      <c r="B1984" s="1180"/>
      <c r="C1984" s="1180"/>
      <c r="D1984" s="1180"/>
      <c r="E1984" s="1180"/>
      <c r="F1984" s="1180"/>
      <c r="G1984" s="1180"/>
      <c r="H1984" s="1180"/>
      <c r="I1984" s="1180"/>
      <c r="J1984" s="1180"/>
      <c r="K1984" s="1180"/>
      <c r="L1984" s="1180"/>
      <c r="M1984" s="1180"/>
      <c r="N1984" s="1180"/>
      <c r="O1984" s="1180"/>
      <c r="P1984" s="1180"/>
      <c r="Q1984" s="1180"/>
      <c r="R1984" s="1180"/>
    </row>
    <row r="1985" spans="1:18">
      <c r="A1985" s="1180"/>
      <c r="B1985" s="1180"/>
      <c r="C1985" s="1180"/>
      <c r="D1985" s="1180"/>
      <c r="E1985" s="1180"/>
      <c r="F1985" s="1180"/>
      <c r="G1985" s="1180"/>
      <c r="H1985" s="1180"/>
      <c r="I1985" s="1180"/>
      <c r="J1985" s="1180"/>
      <c r="K1985" s="1180"/>
      <c r="L1985" s="1180"/>
      <c r="M1985" s="1180"/>
      <c r="N1985" s="1180"/>
      <c r="O1985" s="1180"/>
      <c r="P1985" s="1180"/>
      <c r="Q1985" s="1180"/>
      <c r="R1985" s="1180"/>
    </row>
    <row r="1986" spans="1:18">
      <c r="A1986" s="1180"/>
      <c r="B1986" s="1180"/>
      <c r="C1986" s="1180"/>
      <c r="D1986" s="1180"/>
      <c r="E1986" s="1180"/>
      <c r="F1986" s="1180"/>
      <c r="G1986" s="1180"/>
      <c r="H1986" s="1180"/>
      <c r="I1986" s="1180"/>
      <c r="J1986" s="1180"/>
      <c r="K1986" s="1180"/>
      <c r="L1986" s="1180"/>
      <c r="M1986" s="1180"/>
      <c r="N1986" s="1180"/>
      <c r="O1986" s="1180"/>
      <c r="P1986" s="1180"/>
      <c r="Q1986" s="1180"/>
      <c r="R1986" s="1180"/>
    </row>
    <row r="1987" spans="1:18">
      <c r="A1987" s="1180"/>
      <c r="B1987" s="1180"/>
      <c r="C1987" s="1180"/>
      <c r="D1987" s="1180"/>
      <c r="E1987" s="1180"/>
      <c r="F1987" s="1180"/>
      <c r="G1987" s="1180"/>
      <c r="H1987" s="1180"/>
      <c r="I1987" s="1180"/>
      <c r="J1987" s="1180"/>
      <c r="K1987" s="1180"/>
      <c r="L1987" s="1180"/>
      <c r="M1987" s="1180"/>
      <c r="N1987" s="1180"/>
      <c r="O1987" s="1180"/>
      <c r="P1987" s="1180"/>
      <c r="Q1987" s="1180"/>
      <c r="R1987" s="1180"/>
    </row>
    <row r="1988" spans="1:18">
      <c r="A1988" s="1180"/>
      <c r="B1988" s="1180"/>
      <c r="C1988" s="1180"/>
      <c r="D1988" s="1180"/>
      <c r="E1988" s="1180"/>
      <c r="F1988" s="1180"/>
      <c r="G1988" s="1180"/>
      <c r="H1988" s="1180"/>
      <c r="I1988" s="1180"/>
      <c r="J1988" s="1180"/>
      <c r="K1988" s="1180"/>
      <c r="L1988" s="1180"/>
      <c r="M1988" s="1180"/>
      <c r="N1988" s="1180"/>
      <c r="O1988" s="1180"/>
      <c r="P1988" s="1180"/>
      <c r="Q1988" s="1180"/>
      <c r="R1988" s="1180"/>
    </row>
    <row r="1989" spans="1:18">
      <c r="A1989" s="1180"/>
      <c r="B1989" s="1180"/>
      <c r="C1989" s="1180"/>
      <c r="D1989" s="1180"/>
      <c r="E1989" s="1180"/>
      <c r="F1989" s="1180"/>
      <c r="G1989" s="1180"/>
      <c r="H1989" s="1180"/>
      <c r="I1989" s="1180"/>
      <c r="J1989" s="1180"/>
      <c r="K1989" s="1180"/>
      <c r="L1989" s="1180"/>
      <c r="M1989" s="1180"/>
      <c r="N1989" s="1180"/>
      <c r="O1989" s="1180"/>
      <c r="P1989" s="1180"/>
      <c r="Q1989" s="1180"/>
      <c r="R1989" s="1180"/>
    </row>
    <row r="1990" spans="1:18">
      <c r="A1990" s="1180"/>
      <c r="B1990" s="1180"/>
      <c r="C1990" s="1180"/>
      <c r="D1990" s="1180"/>
      <c r="E1990" s="1180"/>
      <c r="F1990" s="1180"/>
      <c r="G1990" s="1180"/>
      <c r="H1990" s="1180"/>
      <c r="I1990" s="1180"/>
      <c r="J1990" s="1180"/>
      <c r="K1990" s="1180"/>
      <c r="L1990" s="1180"/>
      <c r="M1990" s="1180"/>
      <c r="N1990" s="1180"/>
      <c r="O1990" s="1180"/>
      <c r="P1990" s="1180"/>
      <c r="Q1990" s="1180"/>
      <c r="R1990" s="1180"/>
    </row>
    <row r="1991" spans="1:18">
      <c r="A1991" s="1180"/>
      <c r="B1991" s="1180"/>
      <c r="C1991" s="1180"/>
      <c r="D1991" s="1180"/>
      <c r="E1991" s="1180"/>
      <c r="F1991" s="1180"/>
      <c r="G1991" s="1180"/>
      <c r="H1991" s="1180"/>
      <c r="I1991" s="1180"/>
      <c r="J1991" s="1180"/>
      <c r="K1991" s="1180"/>
      <c r="L1991" s="1180"/>
      <c r="M1991" s="1180"/>
      <c r="N1991" s="1180"/>
      <c r="O1991" s="1180"/>
      <c r="P1991" s="1180"/>
      <c r="Q1991" s="1180"/>
      <c r="R1991" s="1180"/>
    </row>
    <row r="1992" spans="1:18">
      <c r="A1992" s="1180"/>
      <c r="B1992" s="1180"/>
      <c r="C1992" s="1180"/>
      <c r="D1992" s="1180"/>
      <c r="E1992" s="1180"/>
      <c r="F1992" s="1180"/>
      <c r="G1992" s="1180"/>
      <c r="H1992" s="1180"/>
      <c r="I1992" s="1180"/>
      <c r="J1992" s="1180"/>
      <c r="K1992" s="1180"/>
      <c r="L1992" s="1180"/>
      <c r="M1992" s="1180"/>
      <c r="N1992" s="1180"/>
      <c r="O1992" s="1180"/>
      <c r="P1992" s="1180"/>
      <c r="Q1992" s="1180"/>
      <c r="R1992" s="1180"/>
    </row>
    <row r="1993" spans="1:18">
      <c r="A1993" s="1180"/>
      <c r="B1993" s="1180"/>
      <c r="C1993" s="1180"/>
      <c r="D1993" s="1180"/>
      <c r="E1993" s="1180"/>
      <c r="F1993" s="1180"/>
      <c r="G1993" s="1180"/>
      <c r="H1993" s="1180"/>
      <c r="I1993" s="1180"/>
      <c r="J1993" s="1180"/>
      <c r="K1993" s="1180"/>
      <c r="L1993" s="1180"/>
      <c r="M1993" s="1180"/>
      <c r="N1993" s="1180"/>
      <c r="O1993" s="1180"/>
      <c r="P1993" s="1180"/>
      <c r="Q1993" s="1180"/>
      <c r="R1993" s="1180"/>
    </row>
    <row r="1994" spans="1:18">
      <c r="A1994" s="1180"/>
      <c r="B1994" s="1180"/>
      <c r="C1994" s="1180"/>
      <c r="D1994" s="1180"/>
      <c r="E1994" s="1180"/>
      <c r="F1994" s="1180"/>
      <c r="G1994" s="1180"/>
      <c r="H1994" s="1180"/>
      <c r="I1994" s="1180"/>
      <c r="J1994" s="1180"/>
      <c r="K1994" s="1180"/>
      <c r="L1994" s="1180"/>
      <c r="M1994" s="1180"/>
      <c r="N1994" s="1180"/>
      <c r="O1994" s="1180"/>
      <c r="P1994" s="1180"/>
      <c r="Q1994" s="1180"/>
      <c r="R1994" s="1180"/>
    </row>
    <row r="1995" spans="1:18">
      <c r="A1995" s="1180"/>
      <c r="B1995" s="1180"/>
      <c r="C1995" s="1180"/>
      <c r="D1995" s="1180"/>
      <c r="E1995" s="1180"/>
      <c r="F1995" s="1180"/>
      <c r="G1995" s="1180"/>
      <c r="H1995" s="1180"/>
      <c r="I1995" s="1180"/>
      <c r="J1995" s="1180"/>
      <c r="K1995" s="1180"/>
      <c r="L1995" s="1180"/>
      <c r="M1995" s="1180"/>
      <c r="N1995" s="1180"/>
      <c r="O1995" s="1180"/>
      <c r="P1995" s="1180"/>
      <c r="Q1995" s="1180"/>
      <c r="R1995" s="1180"/>
    </row>
    <row r="1996" spans="1:18">
      <c r="A1996" s="1180"/>
      <c r="B1996" s="1180"/>
      <c r="C1996" s="1180"/>
      <c r="D1996" s="1180"/>
      <c r="E1996" s="1180"/>
      <c r="F1996" s="1180"/>
      <c r="G1996" s="1180"/>
      <c r="H1996" s="1180"/>
      <c r="I1996" s="1180"/>
      <c r="J1996" s="1180"/>
      <c r="K1996" s="1180"/>
      <c r="L1996" s="1180"/>
      <c r="M1996" s="1180"/>
      <c r="N1996" s="1180"/>
      <c r="O1996" s="1180"/>
      <c r="P1996" s="1180"/>
      <c r="Q1996" s="1180"/>
      <c r="R1996" s="1180"/>
    </row>
    <row r="1997" spans="1:18">
      <c r="A1997" s="1180"/>
      <c r="B1997" s="1180"/>
      <c r="C1997" s="1180"/>
      <c r="D1997" s="1180"/>
      <c r="E1997" s="1180"/>
      <c r="F1997" s="1180"/>
      <c r="G1997" s="1180"/>
      <c r="H1997" s="1180"/>
      <c r="I1997" s="1180"/>
      <c r="J1997" s="1180"/>
      <c r="K1997" s="1180"/>
      <c r="L1997" s="1180"/>
      <c r="M1997" s="1180"/>
      <c r="N1997" s="1180"/>
      <c r="O1997" s="1180"/>
      <c r="P1997" s="1180"/>
      <c r="Q1997" s="1180"/>
      <c r="R1997" s="1180"/>
    </row>
    <row r="1998" spans="1:18">
      <c r="A1998" s="1180"/>
      <c r="B1998" s="1180"/>
      <c r="C1998" s="1180"/>
      <c r="D1998" s="1180"/>
      <c r="E1998" s="1180"/>
      <c r="F1998" s="1180"/>
      <c r="G1998" s="1180"/>
      <c r="H1998" s="1180"/>
      <c r="I1998" s="1180"/>
      <c r="J1998" s="1180"/>
      <c r="K1998" s="1180"/>
      <c r="L1998" s="1180"/>
      <c r="M1998" s="1180"/>
      <c r="N1998" s="1180"/>
      <c r="O1998" s="1180"/>
      <c r="P1998" s="1180"/>
      <c r="Q1998" s="1180"/>
      <c r="R1998" s="1180"/>
    </row>
    <row r="1999" spans="1:18">
      <c r="A1999" s="1180"/>
      <c r="B1999" s="1180"/>
      <c r="C1999" s="1180"/>
      <c r="D1999" s="1180"/>
      <c r="E1999" s="1180"/>
      <c r="F1999" s="1180"/>
      <c r="G1999" s="1180"/>
      <c r="H1999" s="1180"/>
      <c r="I1999" s="1180"/>
      <c r="J1999" s="1180"/>
      <c r="K1999" s="1180"/>
      <c r="L1999" s="1180"/>
      <c r="M1999" s="1180"/>
      <c r="N1999" s="1180"/>
      <c r="O1999" s="1180"/>
      <c r="P1999" s="1180"/>
      <c r="Q1999" s="1180"/>
      <c r="R1999" s="1180"/>
    </row>
    <row r="2000" spans="1:18">
      <c r="A2000" s="1180"/>
      <c r="B2000" s="1180"/>
      <c r="C2000" s="1180"/>
      <c r="D2000" s="1180"/>
      <c r="E2000" s="1180"/>
      <c r="F2000" s="1180"/>
      <c r="G2000" s="1180"/>
      <c r="H2000" s="1180"/>
      <c r="I2000" s="1180"/>
      <c r="J2000" s="1180"/>
      <c r="K2000" s="1180"/>
      <c r="L2000" s="1180"/>
      <c r="M2000" s="1180"/>
      <c r="N2000" s="1180"/>
      <c r="O2000" s="1180"/>
      <c r="P2000" s="1180"/>
      <c r="Q2000" s="1180"/>
      <c r="R2000" s="1180"/>
    </row>
    <row r="2001" spans="1:18">
      <c r="A2001" s="1180"/>
      <c r="B2001" s="1180"/>
      <c r="C2001" s="1180"/>
      <c r="D2001" s="1180"/>
      <c r="E2001" s="1180"/>
      <c r="F2001" s="1180"/>
      <c r="G2001" s="1180"/>
      <c r="H2001" s="1180"/>
      <c r="I2001" s="1180"/>
      <c r="J2001" s="1180"/>
      <c r="K2001" s="1180"/>
      <c r="L2001" s="1180"/>
      <c r="M2001" s="1180"/>
      <c r="N2001" s="1180"/>
      <c r="O2001" s="1180"/>
      <c r="P2001" s="1180"/>
      <c r="Q2001" s="1180"/>
      <c r="R2001" s="1180"/>
    </row>
    <row r="2002" spans="1:18">
      <c r="A2002" s="1180"/>
      <c r="B2002" s="1180"/>
      <c r="C2002" s="1180"/>
      <c r="D2002" s="1180"/>
      <c r="E2002" s="1180"/>
      <c r="F2002" s="1180"/>
      <c r="G2002" s="1180"/>
      <c r="H2002" s="1180"/>
      <c r="I2002" s="1180"/>
      <c r="J2002" s="1180"/>
      <c r="K2002" s="1180"/>
      <c r="L2002" s="1180"/>
      <c r="M2002" s="1180"/>
      <c r="N2002" s="1180"/>
      <c r="O2002" s="1180"/>
      <c r="P2002" s="1180"/>
      <c r="Q2002" s="1180"/>
      <c r="R2002" s="1180"/>
    </row>
    <row r="2003" spans="1:18">
      <c r="A2003" s="1180"/>
      <c r="B2003" s="1180"/>
      <c r="C2003" s="1180"/>
      <c r="D2003" s="1180"/>
      <c r="E2003" s="1180"/>
      <c r="F2003" s="1180"/>
      <c r="G2003" s="1180"/>
      <c r="H2003" s="1180"/>
      <c r="I2003" s="1180"/>
      <c r="J2003" s="1180"/>
      <c r="K2003" s="1180"/>
      <c r="L2003" s="1180"/>
      <c r="M2003" s="1180"/>
      <c r="N2003" s="1180"/>
      <c r="O2003" s="1180"/>
      <c r="P2003" s="1180"/>
      <c r="Q2003" s="1180"/>
      <c r="R2003" s="1180"/>
    </row>
    <row r="2004" spans="1:18">
      <c r="A2004" s="1180"/>
      <c r="B2004" s="1180"/>
      <c r="C2004" s="1180"/>
      <c r="D2004" s="1180"/>
      <c r="E2004" s="1180"/>
      <c r="F2004" s="1180"/>
      <c r="G2004" s="1180"/>
      <c r="H2004" s="1180"/>
      <c r="I2004" s="1180"/>
      <c r="J2004" s="1180"/>
      <c r="K2004" s="1180"/>
      <c r="L2004" s="1180"/>
      <c r="M2004" s="1180"/>
      <c r="N2004" s="1180"/>
      <c r="O2004" s="1180"/>
      <c r="P2004" s="1180"/>
      <c r="Q2004" s="1180"/>
      <c r="R2004" s="1180"/>
    </row>
    <row r="2005" spans="1:18">
      <c r="A2005" s="1180"/>
      <c r="B2005" s="1180"/>
      <c r="C2005" s="1180"/>
      <c r="D2005" s="1180"/>
      <c r="E2005" s="1180"/>
      <c r="F2005" s="1180"/>
      <c r="G2005" s="1180"/>
      <c r="H2005" s="1180"/>
      <c r="I2005" s="1180"/>
      <c r="J2005" s="1180"/>
      <c r="K2005" s="1180"/>
      <c r="L2005" s="1180"/>
      <c r="M2005" s="1180"/>
      <c r="N2005" s="1180"/>
      <c r="O2005" s="1180"/>
      <c r="P2005" s="1180"/>
      <c r="Q2005" s="1180"/>
      <c r="R2005" s="1180"/>
    </row>
    <row r="2006" spans="1:18">
      <c r="A2006" s="1180"/>
      <c r="B2006" s="1180"/>
      <c r="C2006" s="1180"/>
      <c r="D2006" s="1180"/>
      <c r="E2006" s="1180"/>
      <c r="F2006" s="1180"/>
      <c r="G2006" s="1180"/>
      <c r="H2006" s="1180"/>
      <c r="I2006" s="1180"/>
      <c r="J2006" s="1180"/>
      <c r="K2006" s="1180"/>
      <c r="L2006" s="1180"/>
      <c r="M2006" s="1180"/>
      <c r="N2006" s="1180"/>
      <c r="O2006" s="1180"/>
      <c r="P2006" s="1180"/>
      <c r="Q2006" s="1180"/>
      <c r="R2006" s="1180"/>
    </row>
    <row r="2007" spans="1:18">
      <c r="A2007" s="1180"/>
      <c r="B2007" s="1180"/>
      <c r="C2007" s="1180"/>
      <c r="D2007" s="1180"/>
      <c r="E2007" s="1180"/>
      <c r="F2007" s="1180"/>
      <c r="G2007" s="1180"/>
      <c r="H2007" s="1180"/>
      <c r="I2007" s="1180"/>
      <c r="J2007" s="1180"/>
      <c r="K2007" s="1180"/>
      <c r="L2007" s="1180"/>
      <c r="M2007" s="1180"/>
      <c r="N2007" s="1180"/>
      <c r="O2007" s="1180"/>
      <c r="P2007" s="1180"/>
      <c r="Q2007" s="1180"/>
      <c r="R2007" s="1180"/>
    </row>
    <row r="2008" spans="1:18">
      <c r="A2008" s="1180"/>
      <c r="B2008" s="1180"/>
      <c r="C2008" s="1180"/>
      <c r="D2008" s="1180"/>
      <c r="E2008" s="1180"/>
      <c r="F2008" s="1180"/>
      <c r="G2008" s="1180"/>
      <c r="H2008" s="1180"/>
      <c r="I2008" s="1180"/>
      <c r="J2008" s="1180"/>
      <c r="K2008" s="1180"/>
      <c r="L2008" s="1180"/>
      <c r="M2008" s="1180"/>
      <c r="N2008" s="1180"/>
      <c r="O2008" s="1180"/>
      <c r="P2008" s="1180"/>
      <c r="Q2008" s="1180"/>
      <c r="R2008" s="1180"/>
    </row>
    <row r="2009" spans="1:18">
      <c r="A2009" s="1180"/>
      <c r="B2009" s="1180"/>
      <c r="C2009" s="1180"/>
      <c r="D2009" s="1180"/>
      <c r="E2009" s="1180"/>
      <c r="F2009" s="1180"/>
      <c r="G2009" s="1180"/>
      <c r="H2009" s="1180"/>
      <c r="I2009" s="1180"/>
      <c r="J2009" s="1180"/>
      <c r="K2009" s="1180"/>
      <c r="L2009" s="1180"/>
      <c r="M2009" s="1180"/>
      <c r="N2009" s="1180"/>
      <c r="O2009" s="1180"/>
      <c r="P2009" s="1180"/>
      <c r="Q2009" s="1180"/>
      <c r="R2009" s="1180"/>
    </row>
    <row r="2010" spans="1:18">
      <c r="A2010" s="1180"/>
      <c r="B2010" s="1180"/>
      <c r="C2010" s="1180"/>
      <c r="D2010" s="1180"/>
      <c r="E2010" s="1180"/>
      <c r="F2010" s="1180"/>
      <c r="G2010" s="1180"/>
      <c r="H2010" s="1180"/>
      <c r="I2010" s="1180"/>
      <c r="J2010" s="1180"/>
      <c r="K2010" s="1180"/>
      <c r="L2010" s="1180"/>
      <c r="M2010" s="1180"/>
      <c r="N2010" s="1180"/>
      <c r="O2010" s="1180"/>
      <c r="P2010" s="1180"/>
      <c r="Q2010" s="1180"/>
      <c r="R2010" s="1180"/>
    </row>
    <row r="2011" spans="1:18">
      <c r="A2011" s="1180"/>
      <c r="B2011" s="1180"/>
      <c r="C2011" s="1180"/>
      <c r="D2011" s="1180"/>
      <c r="E2011" s="1180"/>
      <c r="F2011" s="1180"/>
      <c r="G2011" s="1180"/>
      <c r="H2011" s="1180"/>
      <c r="I2011" s="1180"/>
      <c r="J2011" s="1180"/>
      <c r="K2011" s="1180"/>
      <c r="L2011" s="1180"/>
      <c r="M2011" s="1180"/>
      <c r="N2011" s="1180"/>
      <c r="O2011" s="1180"/>
      <c r="P2011" s="1180"/>
      <c r="Q2011" s="1180"/>
      <c r="R2011" s="1180"/>
    </row>
    <row r="2012" spans="1:18">
      <c r="A2012" s="1180"/>
      <c r="B2012" s="1180"/>
      <c r="C2012" s="1180"/>
      <c r="D2012" s="1180"/>
      <c r="E2012" s="1180"/>
      <c r="F2012" s="1180"/>
      <c r="G2012" s="1180"/>
      <c r="H2012" s="1180"/>
      <c r="I2012" s="1180"/>
      <c r="J2012" s="1180"/>
      <c r="K2012" s="1180"/>
      <c r="L2012" s="1180"/>
      <c r="M2012" s="1180"/>
      <c r="N2012" s="1180"/>
      <c r="O2012" s="1180"/>
      <c r="P2012" s="1180"/>
      <c r="Q2012" s="1180"/>
      <c r="R2012" s="1180"/>
    </row>
    <row r="2013" spans="1:18">
      <c r="A2013" s="1180"/>
      <c r="B2013" s="1180"/>
      <c r="C2013" s="1180"/>
      <c r="D2013" s="1180"/>
      <c r="E2013" s="1180"/>
      <c r="F2013" s="1180"/>
      <c r="G2013" s="1180"/>
      <c r="H2013" s="1180"/>
      <c r="I2013" s="1180"/>
      <c r="J2013" s="1180"/>
      <c r="K2013" s="1180"/>
      <c r="L2013" s="1180"/>
      <c r="M2013" s="1180"/>
      <c r="N2013" s="1180"/>
      <c r="O2013" s="1180"/>
      <c r="P2013" s="1180"/>
      <c r="Q2013" s="1180"/>
      <c r="R2013" s="1180"/>
    </row>
    <row r="2014" spans="1:18">
      <c r="A2014" s="1180"/>
      <c r="B2014" s="1180"/>
      <c r="C2014" s="1180"/>
      <c r="D2014" s="1180"/>
      <c r="E2014" s="1180"/>
      <c r="F2014" s="1180"/>
      <c r="G2014" s="1180"/>
      <c r="H2014" s="1180"/>
      <c r="I2014" s="1180"/>
      <c r="J2014" s="1180"/>
      <c r="K2014" s="1180"/>
      <c r="L2014" s="1180"/>
      <c r="M2014" s="1180"/>
      <c r="N2014" s="1180"/>
      <c r="O2014" s="1180"/>
      <c r="P2014" s="1180"/>
      <c r="Q2014" s="1180"/>
      <c r="R2014" s="1180"/>
    </row>
    <row r="2015" spans="1:18">
      <c r="A2015" s="1180"/>
      <c r="B2015" s="1180"/>
      <c r="C2015" s="1180"/>
      <c r="D2015" s="1180"/>
      <c r="E2015" s="1180"/>
      <c r="F2015" s="1180"/>
      <c r="G2015" s="1180"/>
      <c r="H2015" s="1180"/>
      <c r="I2015" s="1180"/>
      <c r="J2015" s="1180"/>
      <c r="K2015" s="1180"/>
      <c r="L2015" s="1180"/>
      <c r="M2015" s="1180"/>
      <c r="N2015" s="1180"/>
      <c r="O2015" s="1180"/>
      <c r="P2015" s="1180"/>
      <c r="Q2015" s="1180"/>
      <c r="R2015" s="1180"/>
    </row>
    <row r="2016" spans="1:18">
      <c r="A2016" s="1180"/>
      <c r="B2016" s="1180"/>
      <c r="C2016" s="1180"/>
      <c r="D2016" s="1180"/>
      <c r="E2016" s="1180"/>
      <c r="F2016" s="1180"/>
      <c r="G2016" s="1180"/>
      <c r="H2016" s="1180"/>
      <c r="I2016" s="1180"/>
      <c r="J2016" s="1180"/>
      <c r="K2016" s="1180"/>
      <c r="L2016" s="1180"/>
      <c r="M2016" s="1180"/>
      <c r="N2016" s="1180"/>
      <c r="O2016" s="1180"/>
      <c r="P2016" s="1180"/>
      <c r="Q2016" s="1180"/>
      <c r="R2016" s="1180"/>
    </row>
    <row r="2017" spans="1:18">
      <c r="A2017" s="1180"/>
      <c r="B2017" s="1180"/>
      <c r="C2017" s="1180"/>
      <c r="D2017" s="1180"/>
      <c r="E2017" s="1180"/>
      <c r="F2017" s="1180"/>
      <c r="G2017" s="1180"/>
      <c r="H2017" s="1180"/>
      <c r="I2017" s="1180"/>
      <c r="J2017" s="1180"/>
      <c r="K2017" s="1180"/>
      <c r="L2017" s="1180"/>
      <c r="M2017" s="1180"/>
      <c r="N2017" s="1180"/>
      <c r="O2017" s="1180"/>
      <c r="P2017" s="1180"/>
      <c r="Q2017" s="1180"/>
      <c r="R2017" s="1180"/>
    </row>
    <row r="2018" spans="1:18">
      <c r="A2018" s="1180"/>
      <c r="B2018" s="1180"/>
      <c r="C2018" s="1180"/>
      <c r="D2018" s="1180"/>
      <c r="E2018" s="1180"/>
      <c r="F2018" s="1180"/>
      <c r="G2018" s="1180"/>
      <c r="H2018" s="1180"/>
      <c r="I2018" s="1180"/>
      <c r="J2018" s="1180"/>
      <c r="K2018" s="1180"/>
      <c r="L2018" s="1180"/>
      <c r="M2018" s="1180"/>
      <c r="N2018" s="1180"/>
      <c r="O2018" s="1180"/>
      <c r="P2018" s="1180"/>
      <c r="Q2018" s="1180"/>
      <c r="R2018" s="1180"/>
    </row>
    <row r="2019" spans="1:18">
      <c r="A2019" s="1180"/>
      <c r="B2019" s="1180"/>
      <c r="C2019" s="1180"/>
      <c r="D2019" s="1180"/>
      <c r="E2019" s="1180"/>
      <c r="F2019" s="1180"/>
      <c r="G2019" s="1180"/>
      <c r="H2019" s="1180"/>
      <c r="I2019" s="1180"/>
      <c r="J2019" s="1180"/>
      <c r="K2019" s="1180"/>
      <c r="L2019" s="1180"/>
      <c r="M2019" s="1180"/>
      <c r="N2019" s="1180"/>
      <c r="O2019" s="1180"/>
      <c r="P2019" s="1180"/>
      <c r="Q2019" s="1180"/>
      <c r="R2019" s="1180"/>
    </row>
    <row r="2020" spans="1:18">
      <c r="A2020" s="1180"/>
      <c r="B2020" s="1180"/>
      <c r="C2020" s="1180"/>
      <c r="D2020" s="1180"/>
      <c r="E2020" s="1180"/>
      <c r="F2020" s="1180"/>
      <c r="G2020" s="1180"/>
      <c r="H2020" s="1180"/>
      <c r="I2020" s="1180"/>
      <c r="J2020" s="1180"/>
      <c r="K2020" s="1180"/>
      <c r="L2020" s="1180"/>
      <c r="M2020" s="1180"/>
      <c r="N2020" s="1180"/>
      <c r="O2020" s="1180"/>
      <c r="P2020" s="1180"/>
      <c r="Q2020" s="1180"/>
      <c r="R2020" s="1180"/>
    </row>
    <row r="2021" spans="1:18">
      <c r="A2021" s="1180"/>
      <c r="B2021" s="1180"/>
      <c r="C2021" s="1180"/>
      <c r="D2021" s="1180"/>
      <c r="E2021" s="1180"/>
      <c r="F2021" s="1180"/>
      <c r="G2021" s="1180"/>
      <c r="H2021" s="1180"/>
      <c r="I2021" s="1180"/>
      <c r="J2021" s="1180"/>
      <c r="K2021" s="1180"/>
      <c r="L2021" s="1180"/>
      <c r="M2021" s="1180"/>
      <c r="N2021" s="1180"/>
      <c r="O2021" s="1180"/>
      <c r="P2021" s="1180"/>
      <c r="Q2021" s="1180"/>
      <c r="R2021" s="1180"/>
    </row>
    <row r="2022" spans="1:18">
      <c r="A2022" s="1180"/>
      <c r="B2022" s="1180"/>
      <c r="C2022" s="1180"/>
      <c r="D2022" s="1180"/>
      <c r="E2022" s="1180"/>
      <c r="F2022" s="1180"/>
      <c r="G2022" s="1180"/>
      <c r="H2022" s="1180"/>
      <c r="I2022" s="1180"/>
      <c r="J2022" s="1180"/>
      <c r="K2022" s="1180"/>
      <c r="L2022" s="1180"/>
      <c r="M2022" s="1180"/>
      <c r="N2022" s="1180"/>
      <c r="O2022" s="1180"/>
      <c r="P2022" s="1180"/>
      <c r="Q2022" s="1180"/>
      <c r="R2022" s="1180"/>
    </row>
    <row r="2023" spans="1:18">
      <c r="A2023" s="1180"/>
      <c r="B2023" s="1180"/>
      <c r="C2023" s="1180"/>
      <c r="D2023" s="1180"/>
      <c r="E2023" s="1180"/>
      <c r="F2023" s="1180"/>
      <c r="G2023" s="1180"/>
      <c r="H2023" s="1180"/>
      <c r="I2023" s="1180"/>
      <c r="J2023" s="1180"/>
      <c r="K2023" s="1180"/>
      <c r="L2023" s="1180"/>
      <c r="M2023" s="1180"/>
      <c r="N2023" s="1180"/>
      <c r="O2023" s="1180"/>
      <c r="P2023" s="1180"/>
      <c r="Q2023" s="1180"/>
      <c r="R2023" s="1180"/>
    </row>
    <row r="2024" spans="1:18">
      <c r="A2024" s="1180"/>
      <c r="B2024" s="1180"/>
      <c r="C2024" s="1180"/>
      <c r="D2024" s="1180"/>
      <c r="E2024" s="1180"/>
      <c r="F2024" s="1180"/>
      <c r="G2024" s="1180"/>
      <c r="H2024" s="1180"/>
      <c r="I2024" s="1180"/>
      <c r="J2024" s="1180"/>
      <c r="K2024" s="1180"/>
      <c r="L2024" s="1180"/>
      <c r="M2024" s="1180"/>
      <c r="N2024" s="1180"/>
      <c r="O2024" s="1180"/>
      <c r="P2024" s="1180"/>
      <c r="Q2024" s="1180"/>
      <c r="R2024" s="1180"/>
    </row>
    <row r="2025" spans="1:18">
      <c r="A2025" s="1180"/>
      <c r="B2025" s="1180"/>
      <c r="C2025" s="1180"/>
      <c r="D2025" s="1180"/>
      <c r="E2025" s="1180"/>
      <c r="F2025" s="1180"/>
      <c r="G2025" s="1180"/>
      <c r="H2025" s="1180"/>
      <c r="I2025" s="1180"/>
      <c r="J2025" s="1180"/>
      <c r="K2025" s="1180"/>
      <c r="L2025" s="1180"/>
      <c r="M2025" s="1180"/>
      <c r="N2025" s="1180"/>
      <c r="O2025" s="1180"/>
      <c r="P2025" s="1180"/>
      <c r="Q2025" s="1180"/>
      <c r="R2025" s="1180"/>
    </row>
    <row r="2026" spans="1:18">
      <c r="A2026" s="1180"/>
      <c r="B2026" s="1180"/>
      <c r="C2026" s="1180"/>
      <c r="D2026" s="1180"/>
      <c r="E2026" s="1180"/>
      <c r="F2026" s="1180"/>
      <c r="G2026" s="1180"/>
      <c r="H2026" s="1180"/>
      <c r="I2026" s="1180"/>
      <c r="J2026" s="1180"/>
      <c r="K2026" s="1180"/>
      <c r="L2026" s="1180"/>
      <c r="M2026" s="1180"/>
      <c r="N2026" s="1180"/>
      <c r="O2026" s="1180"/>
      <c r="P2026" s="1180"/>
      <c r="Q2026" s="1180"/>
      <c r="R2026" s="1180"/>
    </row>
    <row r="2027" spans="1:18">
      <c r="A2027" s="1180"/>
      <c r="B2027" s="1180"/>
      <c r="C2027" s="1180"/>
      <c r="D2027" s="1180"/>
      <c r="E2027" s="1180"/>
      <c r="F2027" s="1180"/>
      <c r="G2027" s="1180"/>
      <c r="H2027" s="1180"/>
      <c r="I2027" s="1180"/>
      <c r="J2027" s="1180"/>
      <c r="K2027" s="1180"/>
      <c r="L2027" s="1180"/>
      <c r="M2027" s="1180"/>
      <c r="N2027" s="1180"/>
      <c r="O2027" s="1180"/>
      <c r="P2027" s="1180"/>
      <c r="Q2027" s="1180"/>
      <c r="R2027" s="1180"/>
    </row>
    <row r="2028" spans="1:18">
      <c r="A2028" s="1180"/>
      <c r="B2028" s="1180"/>
      <c r="C2028" s="1180"/>
      <c r="D2028" s="1180"/>
      <c r="E2028" s="1180"/>
      <c r="F2028" s="1180"/>
      <c r="G2028" s="1180"/>
      <c r="H2028" s="1180"/>
      <c r="I2028" s="1180"/>
      <c r="J2028" s="1180"/>
      <c r="K2028" s="1180"/>
      <c r="L2028" s="1180"/>
      <c r="M2028" s="1180"/>
      <c r="N2028" s="1180"/>
      <c r="O2028" s="1180"/>
      <c r="P2028" s="1180"/>
      <c r="Q2028" s="1180"/>
      <c r="R2028" s="1180"/>
    </row>
    <row r="2029" spans="1:18">
      <c r="A2029" s="1180"/>
      <c r="B2029" s="1180"/>
      <c r="C2029" s="1180"/>
      <c r="D2029" s="1180"/>
      <c r="E2029" s="1180"/>
      <c r="F2029" s="1180"/>
      <c r="G2029" s="1180"/>
      <c r="H2029" s="1180"/>
      <c r="I2029" s="1180"/>
      <c r="J2029" s="1180"/>
      <c r="K2029" s="1180"/>
      <c r="L2029" s="1180"/>
      <c r="M2029" s="1180"/>
      <c r="N2029" s="1180"/>
      <c r="O2029" s="1180"/>
      <c r="P2029" s="1180"/>
      <c r="Q2029" s="1180"/>
      <c r="R2029" s="1180"/>
    </row>
    <row r="2030" spans="1:18">
      <c r="A2030" s="1180"/>
      <c r="B2030" s="1180"/>
      <c r="C2030" s="1180"/>
      <c r="D2030" s="1180"/>
      <c r="E2030" s="1180"/>
      <c r="F2030" s="1180"/>
      <c r="G2030" s="1180"/>
      <c r="H2030" s="1180"/>
      <c r="I2030" s="1180"/>
      <c r="J2030" s="1180"/>
      <c r="K2030" s="1180"/>
      <c r="L2030" s="1180"/>
      <c r="M2030" s="1180"/>
      <c r="N2030" s="1180"/>
      <c r="O2030" s="1180"/>
      <c r="P2030" s="1180"/>
      <c r="Q2030" s="1180"/>
      <c r="R2030" s="1180"/>
    </row>
    <row r="2031" spans="1:18">
      <c r="A2031" s="1180"/>
      <c r="B2031" s="1180"/>
      <c r="C2031" s="1180"/>
      <c r="D2031" s="1180"/>
      <c r="E2031" s="1180"/>
      <c r="F2031" s="1180"/>
      <c r="G2031" s="1180"/>
      <c r="H2031" s="1180"/>
      <c r="I2031" s="1180"/>
      <c r="J2031" s="1180"/>
      <c r="K2031" s="1180"/>
      <c r="L2031" s="1180"/>
      <c r="M2031" s="1180"/>
      <c r="N2031" s="1180"/>
      <c r="O2031" s="1180"/>
      <c r="P2031" s="1180"/>
      <c r="Q2031" s="1180"/>
      <c r="R2031" s="1180"/>
    </row>
    <row r="2032" spans="1:18">
      <c r="A2032" s="1180"/>
      <c r="B2032" s="1180"/>
      <c r="C2032" s="1180"/>
      <c r="D2032" s="1180"/>
      <c r="E2032" s="1180"/>
      <c r="F2032" s="1180"/>
      <c r="G2032" s="1180"/>
      <c r="H2032" s="1180"/>
      <c r="I2032" s="1180"/>
      <c r="J2032" s="1180"/>
      <c r="K2032" s="1180"/>
      <c r="L2032" s="1180"/>
      <c r="M2032" s="1180"/>
      <c r="N2032" s="1180"/>
      <c r="O2032" s="1180"/>
      <c r="P2032" s="1180"/>
      <c r="Q2032" s="1180"/>
      <c r="R2032" s="1180"/>
    </row>
    <row r="2033" spans="1:18">
      <c r="A2033" s="1180"/>
      <c r="B2033" s="1180"/>
      <c r="C2033" s="1180"/>
      <c r="D2033" s="1180"/>
      <c r="E2033" s="1180"/>
      <c r="F2033" s="1180"/>
      <c r="G2033" s="1180"/>
      <c r="H2033" s="1180"/>
      <c r="I2033" s="1180"/>
      <c r="J2033" s="1180"/>
      <c r="K2033" s="1180"/>
      <c r="L2033" s="1180"/>
      <c r="M2033" s="1180"/>
      <c r="N2033" s="1180"/>
      <c r="O2033" s="1180"/>
      <c r="P2033" s="1180"/>
      <c r="Q2033" s="1180"/>
      <c r="R2033" s="1180"/>
    </row>
    <row r="2034" spans="1:18">
      <c r="A2034" s="1180"/>
      <c r="B2034" s="1180"/>
      <c r="C2034" s="1180"/>
      <c r="D2034" s="1180"/>
      <c r="E2034" s="1180"/>
      <c r="F2034" s="1180"/>
      <c r="G2034" s="1180"/>
      <c r="H2034" s="1180"/>
      <c r="I2034" s="1180"/>
      <c r="J2034" s="1180"/>
      <c r="K2034" s="1180"/>
      <c r="L2034" s="1180"/>
      <c r="M2034" s="1180"/>
      <c r="N2034" s="1180"/>
      <c r="O2034" s="1180"/>
      <c r="P2034" s="1180"/>
      <c r="Q2034" s="1180"/>
      <c r="R2034" s="1180"/>
    </row>
    <row r="2035" spans="1:18">
      <c r="A2035" s="1180"/>
      <c r="B2035" s="1180"/>
      <c r="C2035" s="1180"/>
      <c r="D2035" s="1180"/>
      <c r="E2035" s="1180"/>
      <c r="F2035" s="1180"/>
      <c r="G2035" s="1180"/>
      <c r="H2035" s="1180"/>
      <c r="I2035" s="1180"/>
      <c r="J2035" s="1180"/>
      <c r="K2035" s="1180"/>
      <c r="L2035" s="1180"/>
      <c r="M2035" s="1180"/>
      <c r="N2035" s="1180"/>
      <c r="O2035" s="1180"/>
      <c r="P2035" s="1180"/>
      <c r="Q2035" s="1180"/>
      <c r="R2035" s="1180"/>
    </row>
    <row r="2036" spans="1:18">
      <c r="A2036" s="1180"/>
      <c r="B2036" s="1180"/>
      <c r="C2036" s="1180"/>
      <c r="D2036" s="1180"/>
      <c r="E2036" s="1180"/>
      <c r="F2036" s="1180"/>
      <c r="G2036" s="1180"/>
      <c r="H2036" s="1180"/>
      <c r="I2036" s="1180"/>
      <c r="J2036" s="1180"/>
      <c r="K2036" s="1180"/>
      <c r="L2036" s="1180"/>
      <c r="M2036" s="1180"/>
      <c r="N2036" s="1180"/>
      <c r="O2036" s="1180"/>
      <c r="P2036" s="1180"/>
      <c r="Q2036" s="1180"/>
      <c r="R2036" s="1180"/>
    </row>
    <row r="2037" spans="1:18">
      <c r="A2037" s="1180"/>
      <c r="B2037" s="1180"/>
      <c r="C2037" s="1180"/>
      <c r="D2037" s="1180"/>
      <c r="E2037" s="1180"/>
      <c r="F2037" s="1180"/>
      <c r="G2037" s="1180"/>
      <c r="H2037" s="1180"/>
      <c r="I2037" s="1180"/>
      <c r="J2037" s="1180"/>
      <c r="K2037" s="1180"/>
      <c r="L2037" s="1180"/>
      <c r="M2037" s="1180"/>
      <c r="N2037" s="1180"/>
      <c r="O2037" s="1180"/>
      <c r="P2037" s="1180"/>
      <c r="Q2037" s="1180"/>
      <c r="R2037" s="1180"/>
    </row>
    <row r="2038" spans="1:18">
      <c r="A2038" s="1180"/>
      <c r="B2038" s="1180"/>
      <c r="C2038" s="1180"/>
      <c r="D2038" s="1180"/>
      <c r="E2038" s="1180"/>
      <c r="F2038" s="1180"/>
      <c r="G2038" s="1180"/>
      <c r="H2038" s="1180"/>
      <c r="I2038" s="1180"/>
      <c r="J2038" s="1180"/>
      <c r="K2038" s="1180"/>
      <c r="L2038" s="1180"/>
      <c r="M2038" s="1180"/>
      <c r="N2038" s="1180"/>
      <c r="O2038" s="1180"/>
      <c r="P2038" s="1180"/>
      <c r="Q2038" s="1180"/>
      <c r="R2038" s="1180"/>
    </row>
    <row r="2039" spans="1:18">
      <c r="A2039" s="1180"/>
      <c r="B2039" s="1180"/>
      <c r="C2039" s="1180"/>
      <c r="D2039" s="1180"/>
      <c r="E2039" s="1180"/>
      <c r="F2039" s="1180"/>
      <c r="G2039" s="1180"/>
      <c r="H2039" s="1180"/>
      <c r="I2039" s="1180"/>
      <c r="J2039" s="1180"/>
      <c r="K2039" s="1180"/>
      <c r="L2039" s="1180"/>
      <c r="M2039" s="1180"/>
      <c r="N2039" s="1180"/>
      <c r="O2039" s="1180"/>
      <c r="P2039" s="1180"/>
      <c r="Q2039" s="1180"/>
      <c r="R2039" s="1180"/>
    </row>
    <row r="2040" spans="1:18">
      <c r="A2040" s="1180"/>
      <c r="B2040" s="1180"/>
      <c r="C2040" s="1180"/>
      <c r="D2040" s="1180"/>
      <c r="E2040" s="1180"/>
      <c r="F2040" s="1180"/>
      <c r="G2040" s="1180"/>
      <c r="H2040" s="1180"/>
      <c r="I2040" s="1180"/>
      <c r="J2040" s="1180"/>
      <c r="K2040" s="1180"/>
      <c r="L2040" s="1180"/>
      <c r="M2040" s="1180"/>
      <c r="N2040" s="1180"/>
      <c r="O2040" s="1180"/>
      <c r="P2040" s="1180"/>
      <c r="Q2040" s="1180"/>
      <c r="R2040" s="1180"/>
    </row>
    <row r="2041" spans="1:18">
      <c r="A2041" s="1180"/>
      <c r="B2041" s="1180"/>
      <c r="C2041" s="1180"/>
      <c r="D2041" s="1180"/>
      <c r="E2041" s="1180"/>
      <c r="F2041" s="1180"/>
      <c r="G2041" s="1180"/>
      <c r="H2041" s="1180"/>
      <c r="I2041" s="1180"/>
      <c r="J2041" s="1180"/>
      <c r="K2041" s="1180"/>
      <c r="L2041" s="1180"/>
      <c r="M2041" s="1180"/>
      <c r="N2041" s="1180"/>
      <c r="O2041" s="1180"/>
      <c r="P2041" s="1180"/>
      <c r="Q2041" s="1180"/>
      <c r="R2041" s="1180"/>
    </row>
    <row r="2042" spans="1:18">
      <c r="A2042" s="1180"/>
      <c r="B2042" s="1180"/>
      <c r="C2042" s="1180"/>
      <c r="D2042" s="1180"/>
      <c r="E2042" s="1180"/>
      <c r="F2042" s="1180"/>
      <c r="G2042" s="1180"/>
      <c r="H2042" s="1180"/>
      <c r="I2042" s="1180"/>
      <c r="J2042" s="1180"/>
      <c r="K2042" s="1180"/>
      <c r="L2042" s="1180"/>
      <c r="M2042" s="1180"/>
      <c r="N2042" s="1180"/>
      <c r="O2042" s="1180"/>
      <c r="P2042" s="1180"/>
      <c r="Q2042" s="1180"/>
      <c r="R2042" s="1180"/>
    </row>
    <row r="2043" spans="1:18">
      <c r="A2043" s="1180"/>
      <c r="B2043" s="1180"/>
      <c r="C2043" s="1180"/>
      <c r="D2043" s="1180"/>
      <c r="E2043" s="1180"/>
      <c r="F2043" s="1180"/>
      <c r="G2043" s="1180"/>
      <c r="H2043" s="1180"/>
      <c r="I2043" s="1180"/>
      <c r="J2043" s="1180"/>
      <c r="K2043" s="1180"/>
      <c r="L2043" s="1180"/>
      <c r="M2043" s="1180"/>
      <c r="N2043" s="1180"/>
      <c r="O2043" s="1180"/>
      <c r="P2043" s="1180"/>
      <c r="Q2043" s="1180"/>
      <c r="R2043" s="1180"/>
    </row>
    <row r="2044" spans="1:18">
      <c r="A2044" s="1180"/>
      <c r="B2044" s="1180"/>
      <c r="C2044" s="1180"/>
      <c r="D2044" s="1180"/>
      <c r="E2044" s="1180"/>
      <c r="F2044" s="1180"/>
      <c r="G2044" s="1180"/>
      <c r="H2044" s="1180"/>
      <c r="I2044" s="1180"/>
      <c r="J2044" s="1180"/>
      <c r="K2044" s="1180"/>
      <c r="L2044" s="1180"/>
      <c r="M2044" s="1180"/>
      <c r="N2044" s="1180"/>
      <c r="O2044" s="1180"/>
      <c r="P2044" s="1180"/>
      <c r="Q2044" s="1180"/>
      <c r="R2044" s="1180"/>
    </row>
    <row r="2045" spans="1:18">
      <c r="A2045" s="1180"/>
      <c r="B2045" s="1180"/>
      <c r="C2045" s="1180"/>
      <c r="D2045" s="1180"/>
      <c r="E2045" s="1180"/>
      <c r="F2045" s="1180"/>
      <c r="G2045" s="1180"/>
      <c r="H2045" s="1180"/>
      <c r="I2045" s="1180"/>
      <c r="J2045" s="1180"/>
      <c r="K2045" s="1180"/>
      <c r="L2045" s="1180"/>
      <c r="M2045" s="1180"/>
      <c r="N2045" s="1180"/>
      <c r="O2045" s="1180"/>
      <c r="P2045" s="1180"/>
      <c r="Q2045" s="1180"/>
      <c r="R2045" s="1180"/>
    </row>
    <row r="2046" spans="1:18">
      <c r="A2046" s="1180"/>
      <c r="B2046" s="1180"/>
      <c r="C2046" s="1180"/>
      <c r="D2046" s="1180"/>
      <c r="E2046" s="1180"/>
      <c r="F2046" s="1180"/>
      <c r="G2046" s="1180"/>
      <c r="H2046" s="1180"/>
      <c r="I2046" s="1180"/>
      <c r="J2046" s="1180"/>
      <c r="K2046" s="1180"/>
      <c r="L2046" s="1180"/>
      <c r="M2046" s="1180"/>
      <c r="N2046" s="1180"/>
      <c r="O2046" s="1180"/>
      <c r="P2046" s="1180"/>
      <c r="Q2046" s="1180"/>
      <c r="R2046" s="1180"/>
    </row>
    <row r="2047" spans="1:18">
      <c r="A2047" s="1180"/>
      <c r="B2047" s="1180"/>
      <c r="C2047" s="1180"/>
      <c r="D2047" s="1180"/>
      <c r="E2047" s="1180"/>
      <c r="F2047" s="1180"/>
      <c r="G2047" s="1180"/>
      <c r="H2047" s="1180"/>
      <c r="I2047" s="1180"/>
      <c r="J2047" s="1180"/>
      <c r="K2047" s="1180"/>
      <c r="L2047" s="1180"/>
      <c r="M2047" s="1180"/>
      <c r="N2047" s="1180"/>
      <c r="O2047" s="1180"/>
      <c r="P2047" s="1180"/>
      <c r="Q2047" s="1180"/>
      <c r="R2047" s="1180"/>
    </row>
    <row r="2048" spans="1:18">
      <c r="A2048" s="1180"/>
      <c r="B2048" s="1180"/>
      <c r="C2048" s="1180"/>
      <c r="D2048" s="1180"/>
      <c r="E2048" s="1180"/>
      <c r="F2048" s="1180"/>
      <c r="G2048" s="1180"/>
      <c r="H2048" s="1180"/>
      <c r="I2048" s="1180"/>
      <c r="J2048" s="1180"/>
      <c r="K2048" s="1180"/>
      <c r="L2048" s="1180"/>
      <c r="M2048" s="1180"/>
      <c r="N2048" s="1180"/>
      <c r="O2048" s="1180"/>
      <c r="P2048" s="1180"/>
      <c r="Q2048" s="1180"/>
      <c r="R2048" s="1180"/>
    </row>
    <row r="2049" spans="1:18">
      <c r="A2049" s="1180"/>
      <c r="B2049" s="1180"/>
      <c r="C2049" s="1180"/>
      <c r="D2049" s="1180"/>
      <c r="E2049" s="1180"/>
      <c r="F2049" s="1180"/>
      <c r="G2049" s="1180"/>
      <c r="H2049" s="1180"/>
      <c r="I2049" s="1180"/>
      <c r="J2049" s="1180"/>
      <c r="K2049" s="1180"/>
      <c r="L2049" s="1180"/>
      <c r="M2049" s="1180"/>
      <c r="N2049" s="1180"/>
      <c r="O2049" s="1180"/>
      <c r="P2049" s="1180"/>
      <c r="Q2049" s="1180"/>
      <c r="R2049" s="1180"/>
    </row>
    <row r="2050" spans="1:18">
      <c r="A2050" s="1180"/>
      <c r="B2050" s="1180"/>
      <c r="C2050" s="1180"/>
      <c r="D2050" s="1180"/>
      <c r="E2050" s="1180"/>
      <c r="F2050" s="1180"/>
      <c r="G2050" s="1180"/>
      <c r="H2050" s="1180"/>
      <c r="I2050" s="1180"/>
      <c r="J2050" s="1180"/>
      <c r="K2050" s="1180"/>
      <c r="L2050" s="1180"/>
      <c r="M2050" s="1180"/>
      <c r="N2050" s="1180"/>
      <c r="O2050" s="1180"/>
      <c r="P2050" s="1180"/>
      <c r="Q2050" s="1180"/>
      <c r="R2050" s="1180"/>
    </row>
    <row r="2051" spans="1:18">
      <c r="A2051" s="1180"/>
      <c r="B2051" s="1180"/>
      <c r="C2051" s="1180"/>
      <c r="D2051" s="1180"/>
      <c r="E2051" s="1180"/>
      <c r="F2051" s="1180"/>
      <c r="G2051" s="1180"/>
      <c r="H2051" s="1180"/>
      <c r="I2051" s="1180"/>
      <c r="J2051" s="1180"/>
      <c r="K2051" s="1180"/>
      <c r="L2051" s="1180"/>
      <c r="M2051" s="1180"/>
      <c r="N2051" s="1180"/>
      <c r="O2051" s="1180"/>
      <c r="P2051" s="1180"/>
      <c r="Q2051" s="1180"/>
      <c r="R2051" s="1180"/>
    </row>
    <row r="2052" spans="1:18">
      <c r="A2052" s="1180"/>
      <c r="B2052" s="1180"/>
      <c r="C2052" s="1180"/>
      <c r="D2052" s="1180"/>
      <c r="E2052" s="1180"/>
      <c r="F2052" s="1180"/>
      <c r="G2052" s="1180"/>
      <c r="H2052" s="1180"/>
      <c r="I2052" s="1180"/>
      <c r="J2052" s="1180"/>
      <c r="K2052" s="1180"/>
      <c r="L2052" s="1180"/>
      <c r="M2052" s="1180"/>
      <c r="N2052" s="1180"/>
      <c r="O2052" s="1180"/>
      <c r="P2052" s="1180"/>
      <c r="Q2052" s="1180"/>
      <c r="R2052" s="1180"/>
    </row>
    <row r="2053" spans="1:18">
      <c r="A2053" s="1180"/>
      <c r="B2053" s="1180"/>
      <c r="C2053" s="1180"/>
      <c r="D2053" s="1180"/>
      <c r="E2053" s="1180"/>
      <c r="F2053" s="1180"/>
      <c r="G2053" s="1180"/>
      <c r="H2053" s="1180"/>
      <c r="I2053" s="1180"/>
      <c r="J2053" s="1180"/>
      <c r="K2053" s="1180"/>
      <c r="L2053" s="1180"/>
      <c r="M2053" s="1180"/>
      <c r="N2053" s="1180"/>
      <c r="O2053" s="1180"/>
      <c r="P2053" s="1180"/>
      <c r="Q2053" s="1180"/>
      <c r="R2053" s="1180"/>
    </row>
    <row r="2054" spans="1:18">
      <c r="A2054" s="1180"/>
      <c r="B2054" s="1180"/>
      <c r="C2054" s="1180"/>
      <c r="D2054" s="1180"/>
      <c r="E2054" s="1180"/>
      <c r="F2054" s="1180"/>
      <c r="G2054" s="1180"/>
      <c r="H2054" s="1180"/>
      <c r="I2054" s="1180"/>
      <c r="J2054" s="1180"/>
      <c r="K2054" s="1180"/>
      <c r="L2054" s="1180"/>
      <c r="M2054" s="1180"/>
      <c r="N2054" s="1180"/>
      <c r="O2054" s="1180"/>
      <c r="P2054" s="1180"/>
      <c r="Q2054" s="1180"/>
      <c r="R2054" s="1180"/>
    </row>
    <row r="2055" spans="1:18">
      <c r="A2055" s="1180"/>
      <c r="B2055" s="1180"/>
      <c r="C2055" s="1180"/>
      <c r="D2055" s="1180"/>
      <c r="E2055" s="1180"/>
      <c r="F2055" s="1180"/>
      <c r="G2055" s="1180"/>
      <c r="H2055" s="1180"/>
      <c r="I2055" s="1180"/>
      <c r="J2055" s="1180"/>
      <c r="K2055" s="1180"/>
      <c r="L2055" s="1180"/>
      <c r="M2055" s="1180"/>
      <c r="N2055" s="1180"/>
      <c r="O2055" s="1180"/>
      <c r="P2055" s="1180"/>
      <c r="Q2055" s="1180"/>
      <c r="R2055" s="1180"/>
    </row>
    <row r="2056" spans="1:18">
      <c r="A2056" s="1180"/>
      <c r="B2056" s="1180"/>
      <c r="C2056" s="1180"/>
      <c r="D2056" s="1180"/>
      <c r="E2056" s="1180"/>
      <c r="F2056" s="1180"/>
      <c r="G2056" s="1180"/>
      <c r="H2056" s="1180"/>
      <c r="I2056" s="1180"/>
      <c r="J2056" s="1180"/>
      <c r="K2056" s="1180"/>
      <c r="L2056" s="1180"/>
      <c r="M2056" s="1180"/>
      <c r="N2056" s="1180"/>
      <c r="O2056" s="1180"/>
      <c r="P2056" s="1180"/>
      <c r="Q2056" s="1180"/>
      <c r="R2056" s="1180"/>
    </row>
    <row r="2057" spans="1:18">
      <c r="A2057" s="1180"/>
      <c r="B2057" s="1180"/>
      <c r="C2057" s="1180"/>
      <c r="D2057" s="1180"/>
      <c r="E2057" s="1180"/>
      <c r="F2057" s="1180"/>
      <c r="G2057" s="1180"/>
      <c r="H2057" s="1180"/>
      <c r="I2057" s="1180"/>
      <c r="J2057" s="1180"/>
      <c r="K2057" s="1180"/>
      <c r="L2057" s="1180"/>
      <c r="M2057" s="1180"/>
      <c r="N2057" s="1180"/>
      <c r="O2057" s="1180"/>
      <c r="P2057" s="1180"/>
      <c r="Q2057" s="1180"/>
      <c r="R2057" s="1180"/>
    </row>
    <row r="2058" spans="1:18">
      <c r="A2058" s="1180"/>
      <c r="B2058" s="1180"/>
      <c r="C2058" s="1180"/>
      <c r="D2058" s="1180"/>
      <c r="E2058" s="1180"/>
      <c r="F2058" s="1180"/>
      <c r="G2058" s="1180"/>
      <c r="H2058" s="1180"/>
      <c r="I2058" s="1180"/>
      <c r="J2058" s="1180"/>
      <c r="K2058" s="1180"/>
      <c r="L2058" s="1180"/>
      <c r="M2058" s="1180"/>
      <c r="N2058" s="1180"/>
      <c r="O2058" s="1180"/>
      <c r="P2058" s="1180"/>
      <c r="Q2058" s="1180"/>
      <c r="R2058" s="1180"/>
    </row>
    <row r="2059" spans="1:18">
      <c r="A2059" s="1180"/>
      <c r="B2059" s="1180"/>
      <c r="C2059" s="1180"/>
      <c r="D2059" s="1180"/>
      <c r="E2059" s="1180"/>
      <c r="F2059" s="1180"/>
      <c r="G2059" s="1180"/>
      <c r="H2059" s="1180"/>
      <c r="I2059" s="1180"/>
      <c r="J2059" s="1180"/>
      <c r="K2059" s="1180"/>
      <c r="L2059" s="1180"/>
      <c r="M2059" s="1180"/>
      <c r="N2059" s="1180"/>
      <c r="O2059" s="1180"/>
      <c r="P2059" s="1180"/>
      <c r="Q2059" s="1180"/>
      <c r="R2059" s="1180"/>
    </row>
    <row r="2060" spans="1:18">
      <c r="A2060" s="1180"/>
      <c r="B2060" s="1180"/>
      <c r="C2060" s="1180"/>
      <c r="D2060" s="1180"/>
      <c r="E2060" s="1180"/>
      <c r="F2060" s="1180"/>
      <c r="G2060" s="1180"/>
      <c r="H2060" s="1180"/>
      <c r="I2060" s="1180"/>
      <c r="J2060" s="1180"/>
      <c r="K2060" s="1180"/>
      <c r="L2060" s="1180"/>
      <c r="M2060" s="1180"/>
      <c r="N2060" s="1180"/>
      <c r="O2060" s="1180"/>
      <c r="P2060" s="1180"/>
      <c r="Q2060" s="1180"/>
      <c r="R2060" s="1180"/>
    </row>
    <row r="2061" spans="1:18">
      <c r="A2061" s="1180"/>
      <c r="B2061" s="1180"/>
      <c r="C2061" s="1180"/>
      <c r="D2061" s="1180"/>
      <c r="E2061" s="1180"/>
      <c r="F2061" s="1180"/>
      <c r="G2061" s="1180"/>
      <c r="H2061" s="1180"/>
      <c r="I2061" s="1180"/>
      <c r="J2061" s="1180"/>
      <c r="K2061" s="1180"/>
      <c r="L2061" s="1180"/>
      <c r="M2061" s="1180"/>
      <c r="N2061" s="1180"/>
      <c r="O2061" s="1180"/>
      <c r="P2061" s="1180"/>
      <c r="Q2061" s="1180"/>
      <c r="R2061" s="1180"/>
    </row>
    <row r="2062" spans="1:18">
      <c r="A2062" s="1180"/>
      <c r="B2062" s="1180"/>
      <c r="C2062" s="1180"/>
      <c r="D2062" s="1180"/>
      <c r="E2062" s="1180"/>
      <c r="F2062" s="1180"/>
      <c r="G2062" s="1180"/>
      <c r="H2062" s="1180"/>
      <c r="I2062" s="1180"/>
      <c r="J2062" s="1180"/>
      <c r="K2062" s="1180"/>
      <c r="L2062" s="1180"/>
      <c r="M2062" s="1180"/>
      <c r="N2062" s="1180"/>
      <c r="O2062" s="1180"/>
      <c r="P2062" s="1180"/>
      <c r="Q2062" s="1180"/>
      <c r="R2062" s="1180"/>
    </row>
    <row r="2063" spans="1:18">
      <c r="A2063" s="1180"/>
      <c r="B2063" s="1180"/>
      <c r="C2063" s="1180"/>
      <c r="D2063" s="1180"/>
      <c r="E2063" s="1180"/>
      <c r="F2063" s="1180"/>
      <c r="G2063" s="1180"/>
      <c r="H2063" s="1180"/>
      <c r="I2063" s="1180"/>
      <c r="J2063" s="1180"/>
      <c r="K2063" s="1180"/>
      <c r="L2063" s="1180"/>
      <c r="M2063" s="1180"/>
      <c r="N2063" s="1180"/>
      <c r="O2063" s="1180"/>
      <c r="P2063" s="1180"/>
      <c r="Q2063" s="1180"/>
      <c r="R2063" s="1180"/>
    </row>
    <row r="2064" spans="1:18">
      <c r="A2064" s="1180"/>
      <c r="B2064" s="1180"/>
      <c r="C2064" s="1180"/>
      <c r="D2064" s="1180"/>
      <c r="E2064" s="1180"/>
      <c r="F2064" s="1180"/>
      <c r="G2064" s="1180"/>
      <c r="H2064" s="1180"/>
      <c r="I2064" s="1180"/>
      <c r="J2064" s="1180"/>
      <c r="K2064" s="1180"/>
      <c r="L2064" s="1180"/>
      <c r="M2064" s="1180"/>
      <c r="N2064" s="1180"/>
      <c r="O2064" s="1180"/>
      <c r="P2064" s="1180"/>
      <c r="Q2064" s="1180"/>
      <c r="R2064" s="1180"/>
    </row>
    <row r="2065" spans="1:18">
      <c r="A2065" s="1180"/>
      <c r="B2065" s="1180"/>
      <c r="C2065" s="1180"/>
      <c r="D2065" s="1180"/>
      <c r="E2065" s="1180"/>
      <c r="F2065" s="1180"/>
      <c r="G2065" s="1180"/>
      <c r="H2065" s="1180"/>
      <c r="I2065" s="1180"/>
      <c r="J2065" s="1180"/>
      <c r="K2065" s="1180"/>
      <c r="L2065" s="1180"/>
      <c r="M2065" s="1180"/>
      <c r="N2065" s="1180"/>
      <c r="O2065" s="1180"/>
      <c r="P2065" s="1180"/>
      <c r="Q2065" s="1180"/>
      <c r="R2065" s="1180"/>
    </row>
    <row r="2066" spans="1:18">
      <c r="A2066" s="1180"/>
      <c r="B2066" s="1180"/>
      <c r="C2066" s="1180"/>
      <c r="D2066" s="1180"/>
      <c r="E2066" s="1180"/>
      <c r="F2066" s="1180"/>
      <c r="G2066" s="1180"/>
      <c r="H2066" s="1180"/>
      <c r="I2066" s="1180"/>
      <c r="J2066" s="1180"/>
      <c r="K2066" s="1180"/>
      <c r="L2066" s="1180"/>
      <c r="M2066" s="1180"/>
      <c r="N2066" s="1180"/>
      <c r="O2066" s="1180"/>
      <c r="P2066" s="1180"/>
      <c r="Q2066" s="1180"/>
      <c r="R2066" s="1180"/>
    </row>
    <row r="2067" spans="1:18">
      <c r="A2067" s="1180"/>
      <c r="B2067" s="1180"/>
      <c r="C2067" s="1180"/>
      <c r="D2067" s="1180"/>
      <c r="E2067" s="1180"/>
      <c r="F2067" s="1180"/>
      <c r="G2067" s="1180"/>
      <c r="H2067" s="1180"/>
      <c r="I2067" s="1180"/>
      <c r="J2067" s="1180"/>
      <c r="K2067" s="1180"/>
      <c r="L2067" s="1180"/>
      <c r="M2067" s="1180"/>
      <c r="N2067" s="1180"/>
      <c r="O2067" s="1180"/>
      <c r="P2067" s="1180"/>
      <c r="Q2067" s="1180"/>
      <c r="R2067" s="1180"/>
    </row>
    <row r="2068" spans="1:18">
      <c r="A2068" s="1180"/>
      <c r="B2068" s="1180"/>
      <c r="C2068" s="1180"/>
      <c r="D2068" s="1180"/>
      <c r="E2068" s="1180"/>
      <c r="F2068" s="1180"/>
      <c r="G2068" s="1180"/>
      <c r="H2068" s="1180"/>
      <c r="I2068" s="1180"/>
      <c r="J2068" s="1180"/>
      <c r="K2068" s="1180"/>
      <c r="L2068" s="1180"/>
      <c r="M2068" s="1180"/>
      <c r="N2068" s="1180"/>
      <c r="O2068" s="1180"/>
      <c r="P2068" s="1180"/>
      <c r="Q2068" s="1180"/>
      <c r="R2068" s="1180"/>
    </row>
    <row r="2069" spans="1:18">
      <c r="A2069" s="1180"/>
      <c r="B2069" s="1180"/>
      <c r="C2069" s="1180"/>
      <c r="D2069" s="1180"/>
      <c r="E2069" s="1180"/>
      <c r="F2069" s="1180"/>
      <c r="G2069" s="1180"/>
      <c r="H2069" s="1180"/>
      <c r="I2069" s="1180"/>
      <c r="J2069" s="1180"/>
      <c r="K2069" s="1180"/>
      <c r="L2069" s="1180"/>
      <c r="M2069" s="1180"/>
      <c r="N2069" s="1180"/>
      <c r="O2069" s="1180"/>
      <c r="P2069" s="1180"/>
      <c r="Q2069" s="1180"/>
      <c r="R2069" s="1180"/>
    </row>
    <row r="2070" spans="1:18">
      <c r="A2070" s="1180"/>
      <c r="B2070" s="1180"/>
      <c r="C2070" s="1180"/>
      <c r="D2070" s="1180"/>
      <c r="E2070" s="1180"/>
      <c r="F2070" s="1180"/>
      <c r="G2070" s="1180"/>
      <c r="H2070" s="1180"/>
      <c r="I2070" s="1180"/>
      <c r="J2070" s="1180"/>
      <c r="K2070" s="1180"/>
      <c r="L2070" s="1180"/>
      <c r="M2070" s="1180"/>
      <c r="N2070" s="1180"/>
      <c r="O2070" s="1180"/>
      <c r="P2070" s="1180"/>
      <c r="Q2070" s="1180"/>
      <c r="R2070" s="1180"/>
    </row>
    <row r="2071" spans="1:18">
      <c r="A2071" s="1180"/>
      <c r="B2071" s="1180"/>
      <c r="C2071" s="1180"/>
      <c r="D2071" s="1180"/>
      <c r="E2071" s="1180"/>
      <c r="F2071" s="1180"/>
      <c r="G2071" s="1180"/>
      <c r="H2071" s="1180"/>
      <c r="I2071" s="1180"/>
      <c r="J2071" s="1180"/>
      <c r="K2071" s="1180"/>
      <c r="L2071" s="1180"/>
      <c r="M2071" s="1180"/>
      <c r="N2071" s="1180"/>
      <c r="O2071" s="1180"/>
      <c r="P2071" s="1180"/>
      <c r="Q2071" s="1180"/>
      <c r="R2071" s="1180"/>
    </row>
    <row r="2072" spans="1:18">
      <c r="A2072" s="1180"/>
      <c r="B2072" s="1180"/>
      <c r="C2072" s="1180"/>
      <c r="D2072" s="1180"/>
      <c r="E2072" s="1180"/>
      <c r="F2072" s="1180"/>
      <c r="G2072" s="1180"/>
      <c r="H2072" s="1180"/>
      <c r="I2072" s="1180"/>
      <c r="J2072" s="1180"/>
      <c r="K2072" s="1180"/>
      <c r="L2072" s="1180"/>
      <c r="M2072" s="1180"/>
      <c r="N2072" s="1180"/>
      <c r="O2072" s="1180"/>
      <c r="P2072" s="1180"/>
      <c r="Q2072" s="1180"/>
      <c r="R2072" s="1180"/>
    </row>
    <row r="2073" spans="1:18">
      <c r="A2073" s="1180"/>
      <c r="B2073" s="1180"/>
      <c r="C2073" s="1180"/>
      <c r="D2073" s="1180"/>
      <c r="E2073" s="1180"/>
      <c r="F2073" s="1180"/>
      <c r="G2073" s="1180"/>
      <c r="H2073" s="1180"/>
      <c r="I2073" s="1180"/>
      <c r="J2073" s="1180"/>
      <c r="K2073" s="1180"/>
      <c r="L2073" s="1180"/>
      <c r="M2073" s="1180"/>
      <c r="N2073" s="1180"/>
      <c r="O2073" s="1180"/>
      <c r="P2073" s="1180"/>
      <c r="Q2073" s="1180"/>
      <c r="R2073" s="1180"/>
    </row>
    <row r="2074" spans="1:18">
      <c r="A2074" s="1180"/>
      <c r="B2074" s="1180"/>
      <c r="C2074" s="1180"/>
      <c r="D2074" s="1180"/>
      <c r="E2074" s="1180"/>
      <c r="F2074" s="1180"/>
      <c r="G2074" s="1180"/>
      <c r="H2074" s="1180"/>
      <c r="I2074" s="1180"/>
      <c r="J2074" s="1180"/>
      <c r="K2074" s="1180"/>
      <c r="L2074" s="1180"/>
      <c r="M2074" s="1180"/>
      <c r="N2074" s="1180"/>
      <c r="O2074" s="1180"/>
      <c r="P2074" s="1180"/>
      <c r="Q2074" s="1180"/>
      <c r="R2074" s="1180"/>
    </row>
    <row r="2075" spans="1:18">
      <c r="A2075" s="1180"/>
      <c r="B2075" s="1180"/>
      <c r="C2075" s="1180"/>
      <c r="D2075" s="1180"/>
      <c r="E2075" s="1180"/>
      <c r="F2075" s="1180"/>
      <c r="G2075" s="1180"/>
      <c r="H2075" s="1180"/>
      <c r="I2075" s="1180"/>
      <c r="J2075" s="1180"/>
      <c r="K2075" s="1180"/>
      <c r="L2075" s="1180"/>
      <c r="M2075" s="1180"/>
      <c r="N2075" s="1180"/>
      <c r="O2075" s="1180"/>
      <c r="P2075" s="1180"/>
      <c r="Q2075" s="1180"/>
      <c r="R2075" s="1180"/>
    </row>
    <row r="2076" spans="1:18">
      <c r="A2076" s="1180"/>
      <c r="B2076" s="1180"/>
      <c r="C2076" s="1180"/>
      <c r="D2076" s="1180"/>
      <c r="E2076" s="1180"/>
      <c r="F2076" s="1180"/>
      <c r="G2076" s="1180"/>
      <c r="H2076" s="1180"/>
      <c r="I2076" s="1180"/>
      <c r="J2076" s="1180"/>
      <c r="K2076" s="1180"/>
      <c r="L2076" s="1180"/>
      <c r="M2076" s="1180"/>
      <c r="N2076" s="1180"/>
      <c r="O2076" s="1180"/>
      <c r="P2076" s="1180"/>
      <c r="Q2076" s="1180"/>
      <c r="R2076" s="1180"/>
    </row>
    <row r="2077" spans="1:18">
      <c r="A2077" s="1180"/>
      <c r="B2077" s="1180"/>
      <c r="C2077" s="1180"/>
      <c r="D2077" s="1180"/>
      <c r="E2077" s="1180"/>
      <c r="F2077" s="1180"/>
      <c r="G2077" s="1180"/>
      <c r="H2077" s="1180"/>
      <c r="I2077" s="1180"/>
      <c r="J2077" s="1180"/>
      <c r="K2077" s="1180"/>
      <c r="L2077" s="1180"/>
      <c r="M2077" s="1180"/>
      <c r="N2077" s="1180"/>
      <c r="O2077" s="1180"/>
      <c r="P2077" s="1180"/>
      <c r="Q2077" s="1180"/>
      <c r="R2077" s="1180"/>
    </row>
    <row r="2078" spans="1:18">
      <c r="A2078" s="1180"/>
      <c r="B2078" s="1180"/>
      <c r="C2078" s="1180"/>
      <c r="D2078" s="1180"/>
      <c r="E2078" s="1180"/>
      <c r="F2078" s="1180"/>
      <c r="G2078" s="1180"/>
      <c r="H2078" s="1180"/>
      <c r="I2078" s="1180"/>
      <c r="J2078" s="1180"/>
      <c r="K2078" s="1180"/>
      <c r="L2078" s="1180"/>
      <c r="M2078" s="1180"/>
      <c r="N2078" s="1180"/>
      <c r="O2078" s="1180"/>
      <c r="P2078" s="1180"/>
      <c r="Q2078" s="1180"/>
      <c r="R2078" s="1180"/>
    </row>
    <row r="2079" spans="1:18">
      <c r="A2079" s="1180"/>
      <c r="B2079" s="1180"/>
      <c r="C2079" s="1180"/>
      <c r="D2079" s="1180"/>
      <c r="E2079" s="1180"/>
      <c r="F2079" s="1180"/>
      <c r="G2079" s="1180"/>
      <c r="H2079" s="1180"/>
      <c r="I2079" s="1180"/>
      <c r="J2079" s="1180"/>
      <c r="K2079" s="1180"/>
      <c r="L2079" s="1180"/>
      <c r="M2079" s="1180"/>
      <c r="N2079" s="1180"/>
      <c r="O2079" s="1180"/>
      <c r="P2079" s="1180"/>
      <c r="Q2079" s="1180"/>
      <c r="R2079" s="1180"/>
    </row>
    <row r="2080" spans="1:18">
      <c r="A2080" s="1180"/>
      <c r="B2080" s="1180"/>
      <c r="C2080" s="1180"/>
      <c r="D2080" s="1180"/>
      <c r="E2080" s="1180"/>
      <c r="F2080" s="1180"/>
      <c r="G2080" s="1180"/>
      <c r="H2080" s="1180"/>
      <c r="I2080" s="1180"/>
      <c r="J2080" s="1180"/>
      <c r="K2080" s="1180"/>
      <c r="L2080" s="1180"/>
      <c r="M2080" s="1180"/>
      <c r="N2080" s="1180"/>
      <c r="O2080" s="1180"/>
      <c r="P2080" s="1180"/>
      <c r="Q2080" s="1180"/>
      <c r="R2080" s="1180"/>
    </row>
    <row r="2081" spans="1:18">
      <c r="A2081" s="1180"/>
      <c r="B2081" s="1180"/>
      <c r="C2081" s="1180"/>
      <c r="D2081" s="1180"/>
      <c r="E2081" s="1180"/>
      <c r="F2081" s="1180"/>
      <c r="G2081" s="1180"/>
      <c r="H2081" s="1180"/>
      <c r="I2081" s="1180"/>
      <c r="J2081" s="1180"/>
      <c r="K2081" s="1180"/>
      <c r="L2081" s="1180"/>
      <c r="M2081" s="1180"/>
      <c r="N2081" s="1180"/>
      <c r="O2081" s="1180"/>
      <c r="P2081" s="1180"/>
      <c r="Q2081" s="1180"/>
      <c r="R2081" s="1180"/>
    </row>
    <row r="2082" spans="1:18">
      <c r="A2082" s="1180"/>
      <c r="B2082" s="1180"/>
      <c r="C2082" s="1180"/>
      <c r="D2082" s="1180"/>
      <c r="E2082" s="1180"/>
      <c r="F2082" s="1180"/>
      <c r="G2082" s="1180"/>
      <c r="H2082" s="1180"/>
      <c r="I2082" s="1180"/>
      <c r="J2082" s="1180"/>
      <c r="K2082" s="1180"/>
      <c r="L2082" s="1180"/>
      <c r="M2082" s="1180"/>
      <c r="N2082" s="1180"/>
      <c r="O2082" s="1180"/>
      <c r="P2082" s="1180"/>
      <c r="Q2082" s="1180"/>
      <c r="R2082" s="1180"/>
    </row>
    <row r="2083" spans="1:18">
      <c r="A2083" s="1180"/>
      <c r="B2083" s="1180"/>
      <c r="C2083" s="1180"/>
      <c r="D2083" s="1180"/>
      <c r="E2083" s="1180"/>
      <c r="F2083" s="1180"/>
      <c r="G2083" s="1180"/>
      <c r="H2083" s="1180"/>
      <c r="I2083" s="1180"/>
      <c r="J2083" s="1180"/>
      <c r="K2083" s="1180"/>
      <c r="L2083" s="1180"/>
      <c r="M2083" s="1180"/>
      <c r="N2083" s="1180"/>
      <c r="O2083" s="1180"/>
      <c r="P2083" s="1180"/>
      <c r="Q2083" s="1180"/>
      <c r="R2083" s="1180"/>
    </row>
    <row r="2084" spans="1:18">
      <c r="A2084" s="1180"/>
      <c r="B2084" s="1180"/>
      <c r="C2084" s="1180"/>
      <c r="D2084" s="1180"/>
      <c r="E2084" s="1180"/>
      <c r="F2084" s="1180"/>
      <c r="G2084" s="1180"/>
      <c r="H2084" s="1180"/>
      <c r="I2084" s="1180"/>
      <c r="J2084" s="1180"/>
      <c r="K2084" s="1180"/>
      <c r="L2084" s="1180"/>
      <c r="M2084" s="1180"/>
      <c r="N2084" s="1180"/>
      <c r="O2084" s="1180"/>
      <c r="P2084" s="1180"/>
      <c r="Q2084" s="1180"/>
      <c r="R2084" s="1180"/>
    </row>
    <row r="2085" spans="1:18">
      <c r="A2085" s="1180"/>
      <c r="B2085" s="1180"/>
      <c r="C2085" s="1180"/>
      <c r="D2085" s="1180"/>
      <c r="E2085" s="1180"/>
      <c r="F2085" s="1180"/>
      <c r="G2085" s="1180"/>
      <c r="H2085" s="1180"/>
      <c r="I2085" s="1180"/>
      <c r="J2085" s="1180"/>
      <c r="K2085" s="1180"/>
      <c r="L2085" s="1180"/>
      <c r="M2085" s="1180"/>
      <c r="N2085" s="1180"/>
      <c r="O2085" s="1180"/>
      <c r="P2085" s="1180"/>
      <c r="Q2085" s="1180"/>
      <c r="R2085" s="1180"/>
    </row>
    <row r="2086" spans="1:18">
      <c r="A2086" s="1180"/>
      <c r="B2086" s="1180"/>
      <c r="C2086" s="1180"/>
      <c r="D2086" s="1180"/>
      <c r="E2086" s="1180"/>
      <c r="F2086" s="1180"/>
      <c r="G2086" s="1180"/>
      <c r="H2086" s="1180"/>
      <c r="I2086" s="1180"/>
      <c r="J2086" s="1180"/>
      <c r="K2086" s="1180"/>
      <c r="L2086" s="1180"/>
      <c r="M2086" s="1180"/>
      <c r="N2086" s="1180"/>
      <c r="O2086" s="1180"/>
      <c r="P2086" s="1180"/>
      <c r="Q2086" s="1180"/>
      <c r="R2086" s="1180"/>
    </row>
    <row r="2087" spans="1:18">
      <c r="A2087" s="1180"/>
      <c r="B2087" s="1180"/>
      <c r="C2087" s="1180"/>
      <c r="D2087" s="1180"/>
      <c r="E2087" s="1180"/>
      <c r="F2087" s="1180"/>
      <c r="G2087" s="1180"/>
      <c r="H2087" s="1180"/>
      <c r="I2087" s="1180"/>
      <c r="J2087" s="1180"/>
      <c r="K2087" s="1180"/>
      <c r="L2087" s="1180"/>
      <c r="M2087" s="1180"/>
      <c r="N2087" s="1180"/>
      <c r="O2087" s="1180"/>
      <c r="P2087" s="1180"/>
      <c r="Q2087" s="1180"/>
      <c r="R2087" s="1180"/>
    </row>
    <row r="2088" spans="1:18">
      <c r="A2088" s="1180"/>
      <c r="B2088" s="1180"/>
      <c r="C2088" s="1180"/>
      <c r="D2088" s="1180"/>
      <c r="E2088" s="1180"/>
      <c r="F2088" s="1180"/>
      <c r="G2088" s="1180"/>
      <c r="H2088" s="1180"/>
      <c r="I2088" s="1180"/>
      <c r="J2088" s="1180"/>
      <c r="K2088" s="1180"/>
      <c r="L2088" s="1180"/>
      <c r="M2088" s="1180"/>
      <c r="N2088" s="1180"/>
      <c r="O2088" s="1180"/>
      <c r="P2088" s="1180"/>
      <c r="Q2088" s="1180"/>
      <c r="R2088" s="1180"/>
    </row>
    <row r="2089" spans="1:18">
      <c r="A2089" s="1180"/>
      <c r="B2089" s="1180"/>
      <c r="C2089" s="1180"/>
      <c r="D2089" s="1180"/>
      <c r="E2089" s="1180"/>
      <c r="F2089" s="1180"/>
      <c r="G2089" s="1180"/>
      <c r="H2089" s="1180"/>
      <c r="I2089" s="1180"/>
      <c r="J2089" s="1180"/>
      <c r="K2089" s="1180"/>
      <c r="L2089" s="1180"/>
      <c r="M2089" s="1180"/>
      <c r="N2089" s="1180"/>
      <c r="O2089" s="1180"/>
      <c r="P2089" s="1180"/>
      <c r="Q2089" s="1180"/>
      <c r="R2089" s="1180"/>
    </row>
    <row r="2090" spans="1:18">
      <c r="A2090" s="1180"/>
      <c r="B2090" s="1180"/>
      <c r="C2090" s="1180"/>
      <c r="D2090" s="1180"/>
      <c r="E2090" s="1180"/>
      <c r="F2090" s="1180"/>
      <c r="G2090" s="1180"/>
      <c r="H2090" s="1180"/>
      <c r="I2090" s="1180"/>
      <c r="J2090" s="1180"/>
      <c r="K2090" s="1180"/>
      <c r="L2090" s="1180"/>
      <c r="M2090" s="1180"/>
      <c r="N2090" s="1180"/>
      <c r="O2090" s="1180"/>
      <c r="P2090" s="1180"/>
      <c r="Q2090" s="1180"/>
      <c r="R2090" s="1180"/>
    </row>
    <row r="2091" spans="1:18">
      <c r="A2091" s="1180"/>
      <c r="B2091" s="1180"/>
      <c r="C2091" s="1180"/>
      <c r="D2091" s="1180"/>
      <c r="E2091" s="1180"/>
      <c r="F2091" s="1180"/>
      <c r="G2091" s="1180"/>
      <c r="H2091" s="1180"/>
      <c r="I2091" s="1180"/>
      <c r="J2091" s="1180"/>
      <c r="K2091" s="1180"/>
      <c r="L2091" s="1180"/>
      <c r="M2091" s="1180"/>
      <c r="N2091" s="1180"/>
      <c r="O2091" s="1180"/>
      <c r="P2091" s="1180"/>
      <c r="Q2091" s="1180"/>
      <c r="R2091" s="1180"/>
    </row>
    <row r="2092" spans="1:18">
      <c r="A2092" s="1180"/>
      <c r="B2092" s="1180"/>
      <c r="C2092" s="1180"/>
      <c r="D2092" s="1180"/>
      <c r="E2092" s="1180"/>
      <c r="F2092" s="1180"/>
      <c r="G2092" s="1180"/>
      <c r="H2092" s="1180"/>
      <c r="I2092" s="1180"/>
      <c r="J2092" s="1180"/>
      <c r="K2092" s="1180"/>
      <c r="L2092" s="1180"/>
      <c r="M2092" s="1180"/>
      <c r="N2092" s="1180"/>
      <c r="O2092" s="1180"/>
      <c r="P2092" s="1180"/>
      <c r="Q2092" s="1180"/>
      <c r="R2092" s="1180"/>
    </row>
    <row r="2093" spans="1:18">
      <c r="A2093" s="1180"/>
      <c r="B2093" s="1180"/>
      <c r="C2093" s="1180"/>
      <c r="D2093" s="1180"/>
      <c r="E2093" s="1180"/>
      <c r="F2093" s="1180"/>
      <c r="G2093" s="1180"/>
      <c r="H2093" s="1180"/>
      <c r="I2093" s="1180"/>
      <c r="J2093" s="1180"/>
      <c r="K2093" s="1180"/>
      <c r="L2093" s="1180"/>
      <c r="M2093" s="1180"/>
      <c r="N2093" s="1180"/>
      <c r="O2093" s="1180"/>
      <c r="P2093" s="1180"/>
      <c r="Q2093" s="1180"/>
      <c r="R2093" s="1180"/>
    </row>
    <row r="2094" spans="1:18">
      <c r="A2094" s="1180"/>
      <c r="B2094" s="1180"/>
      <c r="C2094" s="1180"/>
      <c r="D2094" s="1180"/>
      <c r="E2094" s="1180"/>
      <c r="F2094" s="1180"/>
      <c r="G2094" s="1180"/>
      <c r="H2094" s="1180"/>
      <c r="I2094" s="1180"/>
      <c r="J2094" s="1180"/>
      <c r="K2094" s="1180"/>
      <c r="L2094" s="1180"/>
      <c r="M2094" s="1180"/>
      <c r="N2094" s="1180"/>
      <c r="O2094" s="1180"/>
      <c r="P2094" s="1180"/>
      <c r="Q2094" s="1180"/>
      <c r="R2094" s="1180"/>
    </row>
    <row r="2095" spans="1:18">
      <c r="A2095" s="1180"/>
      <c r="B2095" s="1180"/>
      <c r="C2095" s="1180"/>
      <c r="D2095" s="1180"/>
      <c r="E2095" s="1180"/>
      <c r="F2095" s="1180"/>
      <c r="G2095" s="1180"/>
      <c r="H2095" s="1180"/>
      <c r="I2095" s="1180"/>
      <c r="J2095" s="1180"/>
      <c r="K2095" s="1180"/>
      <c r="L2095" s="1180"/>
      <c r="M2095" s="1180"/>
      <c r="N2095" s="1180"/>
      <c r="O2095" s="1180"/>
      <c r="P2095" s="1180"/>
      <c r="Q2095" s="1180"/>
      <c r="R2095" s="1180"/>
    </row>
    <row r="2096" spans="1:18">
      <c r="A2096" s="1180"/>
      <c r="B2096" s="1180"/>
      <c r="C2096" s="1180"/>
      <c r="D2096" s="1180"/>
      <c r="E2096" s="1180"/>
      <c r="F2096" s="1180"/>
      <c r="G2096" s="1180"/>
      <c r="H2096" s="1180"/>
      <c r="I2096" s="1180"/>
      <c r="J2096" s="1180"/>
      <c r="K2096" s="1180"/>
      <c r="L2096" s="1180"/>
      <c r="M2096" s="1180"/>
      <c r="N2096" s="1180"/>
      <c r="O2096" s="1180"/>
      <c r="P2096" s="1180"/>
      <c r="Q2096" s="1180"/>
      <c r="R2096" s="1180"/>
    </row>
    <row r="2097" spans="1:18">
      <c r="A2097" s="1180"/>
      <c r="B2097" s="1180"/>
      <c r="C2097" s="1180"/>
      <c r="D2097" s="1180"/>
      <c r="E2097" s="1180"/>
      <c r="F2097" s="1180"/>
      <c r="G2097" s="1180"/>
      <c r="H2097" s="1180"/>
      <c r="I2097" s="1180"/>
      <c r="J2097" s="1180"/>
      <c r="K2097" s="1180"/>
      <c r="L2097" s="1180"/>
      <c r="M2097" s="1180"/>
      <c r="N2097" s="1180"/>
      <c r="O2097" s="1180"/>
      <c r="P2097" s="1180"/>
      <c r="Q2097" s="1180"/>
      <c r="R2097" s="1180"/>
    </row>
    <row r="2098" spans="1:18">
      <c r="A2098" s="1180"/>
      <c r="B2098" s="1180"/>
      <c r="C2098" s="1180"/>
      <c r="D2098" s="1180"/>
      <c r="E2098" s="1180"/>
      <c r="F2098" s="1180"/>
      <c r="G2098" s="1180"/>
      <c r="H2098" s="1180"/>
      <c r="I2098" s="1180"/>
      <c r="J2098" s="1180"/>
      <c r="K2098" s="1180"/>
      <c r="L2098" s="1180"/>
      <c r="M2098" s="1180"/>
      <c r="N2098" s="1180"/>
      <c r="O2098" s="1180"/>
      <c r="P2098" s="1180"/>
      <c r="Q2098" s="1180"/>
      <c r="R2098" s="1180"/>
    </row>
    <row r="2099" spans="1:18">
      <c r="A2099" s="1180"/>
      <c r="B2099" s="1180"/>
      <c r="C2099" s="1180"/>
      <c r="D2099" s="1180"/>
      <c r="E2099" s="1180"/>
      <c r="F2099" s="1180"/>
      <c r="G2099" s="1180"/>
      <c r="H2099" s="1180"/>
      <c r="I2099" s="1180"/>
      <c r="J2099" s="1180"/>
      <c r="K2099" s="1180"/>
      <c r="L2099" s="1180"/>
      <c r="M2099" s="1180"/>
      <c r="N2099" s="1180"/>
      <c r="O2099" s="1180"/>
      <c r="P2099" s="1180"/>
      <c r="Q2099" s="1180"/>
      <c r="R2099" s="1180"/>
    </row>
    <row r="2100" spans="1:18">
      <c r="A2100" s="1180"/>
      <c r="B2100" s="1180"/>
      <c r="C2100" s="1180"/>
      <c r="D2100" s="1180"/>
      <c r="E2100" s="1180"/>
      <c r="F2100" s="1180"/>
      <c r="G2100" s="1180"/>
      <c r="H2100" s="1180"/>
      <c r="I2100" s="1180"/>
      <c r="J2100" s="1180"/>
      <c r="K2100" s="1180"/>
      <c r="L2100" s="1180"/>
      <c r="M2100" s="1180"/>
      <c r="N2100" s="1180"/>
      <c r="O2100" s="1180"/>
      <c r="P2100" s="1180"/>
      <c r="Q2100" s="1180"/>
      <c r="R2100" s="1180"/>
    </row>
    <row r="2101" spans="1:18">
      <c r="A2101" s="1180"/>
      <c r="B2101" s="1180"/>
      <c r="C2101" s="1180"/>
      <c r="D2101" s="1180"/>
      <c r="E2101" s="1180"/>
      <c r="F2101" s="1180"/>
      <c r="G2101" s="1180"/>
      <c r="H2101" s="1180"/>
      <c r="I2101" s="1180"/>
      <c r="J2101" s="1180"/>
      <c r="K2101" s="1180"/>
      <c r="L2101" s="1180"/>
      <c r="M2101" s="1180"/>
      <c r="N2101" s="1180"/>
      <c r="O2101" s="1180"/>
      <c r="P2101" s="1180"/>
      <c r="Q2101" s="1180"/>
      <c r="R2101" s="1180"/>
    </row>
    <row r="2102" spans="1:18">
      <c r="A2102" s="1180"/>
      <c r="B2102" s="1180"/>
      <c r="C2102" s="1180"/>
      <c r="D2102" s="1180"/>
      <c r="E2102" s="1180"/>
      <c r="F2102" s="1180"/>
      <c r="G2102" s="1180"/>
      <c r="H2102" s="1180"/>
      <c r="I2102" s="1180"/>
      <c r="J2102" s="1180"/>
      <c r="K2102" s="1180"/>
      <c r="L2102" s="1180"/>
      <c r="M2102" s="1180"/>
      <c r="N2102" s="1180"/>
      <c r="O2102" s="1180"/>
      <c r="P2102" s="1180"/>
      <c r="Q2102" s="1180"/>
      <c r="R2102" s="1180"/>
    </row>
    <row r="2103" spans="1:18">
      <c r="A2103" s="1180"/>
      <c r="B2103" s="1180"/>
      <c r="C2103" s="1180"/>
      <c r="D2103" s="1180"/>
      <c r="E2103" s="1180"/>
      <c r="F2103" s="1180"/>
      <c r="G2103" s="1180"/>
      <c r="H2103" s="1180"/>
      <c r="I2103" s="1180"/>
      <c r="J2103" s="1180"/>
      <c r="K2103" s="1180"/>
      <c r="L2103" s="1180"/>
      <c r="M2103" s="1180"/>
      <c r="N2103" s="1180"/>
      <c r="O2103" s="1180"/>
      <c r="P2103" s="1180"/>
      <c r="Q2103" s="1180"/>
      <c r="R2103" s="1180"/>
    </row>
    <row r="2104" spans="1:18">
      <c r="A2104" s="1180"/>
      <c r="B2104" s="1180"/>
      <c r="C2104" s="1180"/>
      <c r="D2104" s="1180"/>
      <c r="E2104" s="1180"/>
      <c r="F2104" s="1180"/>
      <c r="G2104" s="1180"/>
      <c r="H2104" s="1180"/>
      <c r="I2104" s="1180"/>
      <c r="J2104" s="1180"/>
      <c r="K2104" s="1180"/>
      <c r="L2104" s="1180"/>
      <c r="M2104" s="1180"/>
      <c r="N2104" s="1180"/>
      <c r="O2104" s="1180"/>
      <c r="P2104" s="1180"/>
      <c r="Q2104" s="1180"/>
      <c r="R2104" s="1180"/>
    </row>
    <row r="2105" spans="1:18">
      <c r="A2105" s="1180"/>
      <c r="B2105" s="1180"/>
      <c r="C2105" s="1180"/>
      <c r="D2105" s="1180"/>
      <c r="E2105" s="1180"/>
      <c r="F2105" s="1180"/>
      <c r="G2105" s="1180"/>
      <c r="H2105" s="1180"/>
      <c r="I2105" s="1180"/>
      <c r="J2105" s="1180"/>
      <c r="K2105" s="1180"/>
      <c r="L2105" s="1180"/>
      <c r="M2105" s="1180"/>
      <c r="N2105" s="1180"/>
      <c r="O2105" s="1180"/>
      <c r="P2105" s="1180"/>
      <c r="Q2105" s="1180"/>
      <c r="R2105" s="1180"/>
    </row>
    <row r="2106" spans="1:18">
      <c r="A2106" s="1180"/>
      <c r="B2106" s="1180"/>
      <c r="C2106" s="1180"/>
      <c r="D2106" s="1180"/>
      <c r="E2106" s="1180"/>
      <c r="F2106" s="1180"/>
      <c r="G2106" s="1180"/>
      <c r="H2106" s="1180"/>
      <c r="I2106" s="1180"/>
      <c r="J2106" s="1180"/>
      <c r="K2106" s="1180"/>
      <c r="L2106" s="1180"/>
      <c r="M2106" s="1180"/>
      <c r="N2106" s="1180"/>
      <c r="O2106" s="1180"/>
      <c r="P2106" s="1180"/>
      <c r="Q2106" s="1180"/>
      <c r="R2106" s="1180"/>
    </row>
    <row r="2107" spans="1:18">
      <c r="A2107" s="1180"/>
      <c r="B2107" s="1180"/>
      <c r="C2107" s="1180"/>
      <c r="D2107" s="1180"/>
      <c r="E2107" s="1180"/>
      <c r="F2107" s="1180"/>
      <c r="G2107" s="1180"/>
      <c r="H2107" s="1180"/>
      <c r="I2107" s="1180"/>
      <c r="J2107" s="1180"/>
      <c r="K2107" s="1180"/>
      <c r="L2107" s="1180"/>
      <c r="M2107" s="1180"/>
      <c r="N2107" s="1180"/>
      <c r="O2107" s="1180"/>
      <c r="P2107" s="1180"/>
      <c r="Q2107" s="1180"/>
      <c r="R2107" s="1180"/>
    </row>
    <row r="2108" spans="1:18">
      <c r="A2108" s="1180"/>
      <c r="B2108" s="1180"/>
      <c r="C2108" s="1180"/>
      <c r="D2108" s="1180"/>
      <c r="E2108" s="1180"/>
      <c r="F2108" s="1180"/>
      <c r="G2108" s="1180"/>
      <c r="H2108" s="1180"/>
      <c r="I2108" s="1180"/>
      <c r="J2108" s="1180"/>
      <c r="K2108" s="1180"/>
      <c r="L2108" s="1180"/>
      <c r="M2108" s="1180"/>
      <c r="N2108" s="1180"/>
      <c r="O2108" s="1180"/>
      <c r="P2108" s="1180"/>
      <c r="Q2108" s="1180"/>
      <c r="R2108" s="1180"/>
    </row>
    <row r="2109" spans="1:18">
      <c r="A2109" s="1180"/>
      <c r="B2109" s="1180"/>
      <c r="C2109" s="1180"/>
      <c r="D2109" s="1180"/>
      <c r="E2109" s="1180"/>
      <c r="F2109" s="1180"/>
      <c r="G2109" s="1180"/>
      <c r="H2109" s="1180"/>
      <c r="I2109" s="1180"/>
      <c r="J2109" s="1180"/>
      <c r="K2109" s="1180"/>
      <c r="L2109" s="1180"/>
      <c r="M2109" s="1180"/>
      <c r="N2109" s="1180"/>
      <c r="O2109" s="1180"/>
      <c r="P2109" s="1180"/>
      <c r="Q2109" s="1180"/>
      <c r="R2109" s="1180"/>
    </row>
    <row r="2110" spans="1:18">
      <c r="A2110" s="1180"/>
      <c r="B2110" s="1180"/>
      <c r="C2110" s="1180"/>
      <c r="D2110" s="1180"/>
      <c r="E2110" s="1180"/>
      <c r="F2110" s="1180"/>
      <c r="G2110" s="1180"/>
      <c r="H2110" s="1180"/>
      <c r="I2110" s="1180"/>
      <c r="J2110" s="1180"/>
      <c r="K2110" s="1180"/>
      <c r="L2110" s="1180"/>
      <c r="M2110" s="1180"/>
      <c r="N2110" s="1180"/>
      <c r="O2110" s="1180"/>
      <c r="P2110" s="1180"/>
      <c r="Q2110" s="1180"/>
      <c r="R2110" s="1180"/>
    </row>
    <row r="2111" spans="1:18">
      <c r="A2111" s="1180"/>
      <c r="B2111" s="1180"/>
      <c r="C2111" s="1180"/>
      <c r="D2111" s="1180"/>
      <c r="E2111" s="1180"/>
      <c r="F2111" s="1180"/>
      <c r="G2111" s="1180"/>
      <c r="H2111" s="1180"/>
      <c r="I2111" s="1180"/>
      <c r="J2111" s="1180"/>
      <c r="K2111" s="1180"/>
      <c r="L2111" s="1180"/>
      <c r="M2111" s="1180"/>
      <c r="N2111" s="1180"/>
      <c r="O2111" s="1180"/>
      <c r="P2111" s="1180"/>
      <c r="Q2111" s="1180"/>
      <c r="R2111" s="1180"/>
    </row>
    <row r="2112" spans="1:18">
      <c r="A2112" s="1180"/>
      <c r="B2112" s="1180"/>
      <c r="C2112" s="1180"/>
      <c r="D2112" s="1180"/>
      <c r="E2112" s="1180"/>
      <c r="F2112" s="1180"/>
      <c r="G2112" s="1180"/>
      <c r="H2112" s="1180"/>
      <c r="I2112" s="1180"/>
      <c r="J2112" s="1180"/>
      <c r="K2112" s="1180"/>
      <c r="L2112" s="1180"/>
      <c r="M2112" s="1180"/>
      <c r="N2112" s="1180"/>
      <c r="O2112" s="1180"/>
      <c r="P2112" s="1180"/>
      <c r="Q2112" s="1180"/>
      <c r="R2112" s="1180"/>
    </row>
    <row r="2113" spans="1:18">
      <c r="A2113" s="1180"/>
      <c r="B2113" s="1180"/>
      <c r="C2113" s="1180"/>
      <c r="D2113" s="1180"/>
      <c r="E2113" s="1180"/>
      <c r="F2113" s="1180"/>
      <c r="G2113" s="1180"/>
      <c r="H2113" s="1180"/>
      <c r="I2113" s="1180"/>
      <c r="J2113" s="1180"/>
      <c r="K2113" s="1180"/>
      <c r="L2113" s="1180"/>
      <c r="M2113" s="1180"/>
      <c r="N2113" s="1180"/>
      <c r="O2113" s="1180"/>
      <c r="P2113" s="1180"/>
      <c r="Q2113" s="1180"/>
      <c r="R2113" s="1180"/>
    </row>
    <row r="2114" spans="1:18">
      <c r="A2114" s="1180"/>
      <c r="B2114" s="1180"/>
      <c r="C2114" s="1180"/>
      <c r="D2114" s="1180"/>
      <c r="E2114" s="1180"/>
      <c r="F2114" s="1180"/>
      <c r="G2114" s="1180"/>
      <c r="H2114" s="1180"/>
      <c r="I2114" s="1180"/>
      <c r="J2114" s="1180"/>
      <c r="K2114" s="1180"/>
      <c r="L2114" s="1180"/>
      <c r="M2114" s="1180"/>
      <c r="N2114" s="1180"/>
      <c r="O2114" s="1180"/>
      <c r="P2114" s="1180"/>
      <c r="Q2114" s="1180"/>
      <c r="R2114" s="1180"/>
    </row>
    <row r="2115" spans="1:18">
      <c r="A2115" s="1180"/>
      <c r="B2115" s="1180"/>
      <c r="C2115" s="1180"/>
      <c r="D2115" s="1180"/>
      <c r="E2115" s="1180"/>
      <c r="F2115" s="1180"/>
      <c r="G2115" s="1180"/>
      <c r="H2115" s="1180"/>
      <c r="I2115" s="1180"/>
      <c r="J2115" s="1180"/>
      <c r="K2115" s="1180"/>
      <c r="L2115" s="1180"/>
      <c r="M2115" s="1180"/>
      <c r="N2115" s="1180"/>
      <c r="O2115" s="1180"/>
      <c r="P2115" s="1180"/>
      <c r="Q2115" s="1180"/>
      <c r="R2115" s="1180"/>
    </row>
    <row r="2116" spans="1:18">
      <c r="A2116" s="1180"/>
      <c r="B2116" s="1180"/>
      <c r="C2116" s="1180"/>
      <c r="D2116" s="1180"/>
      <c r="E2116" s="1180"/>
      <c r="F2116" s="1180"/>
      <c r="G2116" s="1180"/>
      <c r="H2116" s="1180"/>
      <c r="I2116" s="1180"/>
      <c r="J2116" s="1180"/>
      <c r="K2116" s="1180"/>
      <c r="L2116" s="1180"/>
      <c r="M2116" s="1180"/>
      <c r="N2116" s="1180"/>
      <c r="O2116" s="1180"/>
      <c r="P2116" s="1180"/>
      <c r="Q2116" s="1180"/>
      <c r="R2116" s="1180"/>
    </row>
    <row r="2117" spans="1:18">
      <c r="A2117" s="1180"/>
      <c r="B2117" s="1180"/>
      <c r="C2117" s="1180"/>
      <c r="D2117" s="1180"/>
      <c r="E2117" s="1180"/>
      <c r="F2117" s="1180"/>
      <c r="G2117" s="1180"/>
      <c r="H2117" s="1180"/>
      <c r="I2117" s="1180"/>
      <c r="J2117" s="1180"/>
      <c r="K2117" s="1180"/>
      <c r="L2117" s="1180"/>
      <c r="M2117" s="1180"/>
      <c r="N2117" s="1180"/>
      <c r="O2117" s="1180"/>
      <c r="P2117" s="1180"/>
      <c r="Q2117" s="1180"/>
      <c r="R2117" s="1180"/>
    </row>
    <row r="2118" spans="1:18">
      <c r="A2118" s="1180"/>
      <c r="B2118" s="1180"/>
      <c r="C2118" s="1180"/>
      <c r="D2118" s="1180"/>
      <c r="E2118" s="1180"/>
      <c r="F2118" s="1180"/>
      <c r="G2118" s="1180"/>
      <c r="H2118" s="1180"/>
      <c r="I2118" s="1180"/>
      <c r="J2118" s="1180"/>
      <c r="K2118" s="1180"/>
      <c r="L2118" s="1180"/>
      <c r="M2118" s="1180"/>
      <c r="N2118" s="1180"/>
      <c r="O2118" s="1180"/>
      <c r="P2118" s="1180"/>
      <c r="Q2118" s="1180"/>
      <c r="R2118" s="1180"/>
    </row>
    <row r="2119" spans="1:18">
      <c r="A2119" s="1180"/>
      <c r="B2119" s="1180"/>
      <c r="C2119" s="1180"/>
      <c r="D2119" s="1180"/>
      <c r="E2119" s="1180"/>
      <c r="F2119" s="1180"/>
      <c r="G2119" s="1180"/>
      <c r="H2119" s="1180"/>
      <c r="I2119" s="1180"/>
      <c r="J2119" s="1180"/>
      <c r="K2119" s="1180"/>
      <c r="L2119" s="1180"/>
      <c r="M2119" s="1180"/>
      <c r="N2119" s="1180"/>
      <c r="O2119" s="1180"/>
      <c r="P2119" s="1180"/>
      <c r="Q2119" s="1180"/>
      <c r="R2119" s="1180"/>
    </row>
    <row r="2120" spans="1:18">
      <c r="A2120" s="1180"/>
      <c r="B2120" s="1180"/>
      <c r="C2120" s="1180"/>
      <c r="D2120" s="1180"/>
      <c r="E2120" s="1180"/>
      <c r="F2120" s="1180"/>
      <c r="G2120" s="1180"/>
      <c r="H2120" s="1180"/>
      <c r="I2120" s="1180"/>
      <c r="J2120" s="1180"/>
      <c r="K2120" s="1180"/>
      <c r="L2120" s="1180"/>
      <c r="M2120" s="1180"/>
      <c r="N2120" s="1180"/>
      <c r="O2120" s="1180"/>
      <c r="P2120" s="1180"/>
      <c r="Q2120" s="1180"/>
      <c r="R2120" s="1180"/>
    </row>
    <row r="2121" spans="1:18">
      <c r="A2121" s="1180"/>
      <c r="B2121" s="1180"/>
      <c r="C2121" s="1180"/>
      <c r="D2121" s="1180"/>
      <c r="E2121" s="1180"/>
      <c r="F2121" s="1180"/>
      <c r="G2121" s="1180"/>
      <c r="H2121" s="1180"/>
      <c r="I2121" s="1180"/>
      <c r="J2121" s="1180"/>
      <c r="K2121" s="1180"/>
      <c r="L2121" s="1180"/>
      <c r="M2121" s="1180"/>
      <c r="N2121" s="1180"/>
      <c r="O2121" s="1180"/>
      <c r="P2121" s="1180"/>
      <c r="Q2121" s="1180"/>
      <c r="R2121" s="1180"/>
    </row>
    <row r="2122" spans="1:18">
      <c r="A2122" s="1180"/>
      <c r="B2122" s="1180"/>
      <c r="C2122" s="1180"/>
      <c r="D2122" s="1180"/>
      <c r="E2122" s="1180"/>
      <c r="F2122" s="1180"/>
      <c r="G2122" s="1180"/>
      <c r="H2122" s="1180"/>
      <c r="I2122" s="1180"/>
      <c r="J2122" s="1180"/>
      <c r="K2122" s="1180"/>
      <c r="L2122" s="1180"/>
      <c r="M2122" s="1180"/>
      <c r="N2122" s="1180"/>
      <c r="O2122" s="1180"/>
      <c r="P2122" s="1180"/>
      <c r="Q2122" s="1180"/>
      <c r="R2122" s="1180"/>
    </row>
    <row r="2123" spans="1:18">
      <c r="A2123" s="1180"/>
      <c r="B2123" s="1180"/>
      <c r="C2123" s="1180"/>
      <c r="D2123" s="1180"/>
      <c r="E2123" s="1180"/>
      <c r="F2123" s="1180"/>
      <c r="G2123" s="1180"/>
      <c r="H2123" s="1180"/>
      <c r="I2123" s="1180"/>
      <c r="J2123" s="1180"/>
      <c r="K2123" s="1180"/>
      <c r="L2123" s="1180"/>
      <c r="M2123" s="1180"/>
      <c r="N2123" s="1180"/>
      <c r="O2123" s="1180"/>
      <c r="P2123" s="1180"/>
      <c r="Q2123" s="1180"/>
      <c r="R2123" s="1180"/>
    </row>
    <row r="2124" spans="1:18">
      <c r="A2124" s="1180"/>
      <c r="B2124" s="1180"/>
      <c r="C2124" s="1180"/>
      <c r="D2124" s="1180"/>
      <c r="E2124" s="1180"/>
      <c r="F2124" s="1180"/>
      <c r="G2124" s="1180"/>
      <c r="H2124" s="1180"/>
      <c r="I2124" s="1180"/>
      <c r="J2124" s="1180"/>
      <c r="K2124" s="1180"/>
      <c r="L2124" s="1180"/>
      <c r="M2124" s="1180"/>
      <c r="N2124" s="1180"/>
      <c r="O2124" s="1180"/>
      <c r="P2124" s="1180"/>
      <c r="Q2124" s="1180"/>
      <c r="R2124" s="1180"/>
    </row>
    <row r="2125" spans="1:18">
      <c r="A2125" s="1180"/>
      <c r="B2125" s="1180"/>
      <c r="C2125" s="1180"/>
      <c r="D2125" s="1180"/>
      <c r="E2125" s="1180"/>
      <c r="F2125" s="1180"/>
      <c r="G2125" s="1180"/>
      <c r="H2125" s="1180"/>
      <c r="I2125" s="1180"/>
      <c r="J2125" s="1180"/>
      <c r="K2125" s="1180"/>
      <c r="L2125" s="1180"/>
      <c r="M2125" s="1180"/>
      <c r="N2125" s="1180"/>
      <c r="O2125" s="1180"/>
      <c r="P2125" s="1180"/>
      <c r="Q2125" s="1180"/>
      <c r="R2125" s="1180"/>
    </row>
    <row r="2126" spans="1:18">
      <c r="A2126" s="1180"/>
      <c r="B2126" s="1180"/>
      <c r="C2126" s="1180"/>
      <c r="D2126" s="1180"/>
      <c r="E2126" s="1180"/>
      <c r="F2126" s="1180"/>
      <c r="G2126" s="1180"/>
      <c r="H2126" s="1180"/>
      <c r="I2126" s="1180"/>
      <c r="J2126" s="1180"/>
      <c r="K2126" s="1180"/>
      <c r="L2126" s="1180"/>
      <c r="M2126" s="1180"/>
      <c r="N2126" s="1180"/>
      <c r="O2126" s="1180"/>
      <c r="P2126" s="1180"/>
      <c r="Q2126" s="1180"/>
      <c r="R2126" s="1180"/>
    </row>
    <row r="2127" spans="1:18">
      <c r="A2127" s="1180"/>
      <c r="B2127" s="1180"/>
      <c r="C2127" s="1180"/>
      <c r="D2127" s="1180"/>
      <c r="E2127" s="1180"/>
      <c r="F2127" s="1180"/>
      <c r="G2127" s="1180"/>
      <c r="H2127" s="1180"/>
      <c r="I2127" s="1180"/>
      <c r="J2127" s="1180"/>
      <c r="K2127" s="1180"/>
      <c r="L2127" s="1180"/>
      <c r="M2127" s="1180"/>
      <c r="N2127" s="1180"/>
      <c r="O2127" s="1180"/>
      <c r="P2127" s="1180"/>
      <c r="Q2127" s="1180"/>
      <c r="R2127" s="1180"/>
    </row>
    <row r="2128" spans="1:18">
      <c r="A2128" s="1180"/>
      <c r="B2128" s="1180"/>
      <c r="C2128" s="1180"/>
      <c r="D2128" s="1180"/>
      <c r="E2128" s="1180"/>
      <c r="F2128" s="1180"/>
      <c r="G2128" s="1180"/>
      <c r="H2128" s="1180"/>
      <c r="I2128" s="1180"/>
      <c r="J2128" s="1180"/>
      <c r="K2128" s="1180"/>
      <c r="L2128" s="1180"/>
      <c r="M2128" s="1180"/>
      <c r="N2128" s="1180"/>
      <c r="O2128" s="1180"/>
      <c r="P2128" s="1180"/>
      <c r="Q2128" s="1180"/>
      <c r="R2128" s="1180"/>
    </row>
    <row r="2129" spans="1:18">
      <c r="A2129" s="1180"/>
      <c r="B2129" s="1180"/>
      <c r="C2129" s="1180"/>
      <c r="D2129" s="1180"/>
      <c r="E2129" s="1180"/>
      <c r="F2129" s="1180"/>
      <c r="G2129" s="1180"/>
      <c r="H2129" s="1180"/>
      <c r="I2129" s="1180"/>
      <c r="J2129" s="1180"/>
      <c r="K2129" s="1180"/>
      <c r="L2129" s="1180"/>
      <c r="M2129" s="1180"/>
      <c r="N2129" s="1180"/>
      <c r="O2129" s="1180"/>
      <c r="P2129" s="1180"/>
      <c r="Q2129" s="1180"/>
      <c r="R2129" s="1180"/>
    </row>
    <row r="2130" spans="1:18">
      <c r="A2130" s="1180"/>
      <c r="B2130" s="1180"/>
      <c r="C2130" s="1180"/>
      <c r="D2130" s="1180"/>
      <c r="E2130" s="1180"/>
      <c r="F2130" s="1180"/>
      <c r="G2130" s="1180"/>
      <c r="H2130" s="1180"/>
      <c r="I2130" s="1180"/>
      <c r="J2130" s="1180"/>
      <c r="K2130" s="1180"/>
      <c r="L2130" s="1180"/>
      <c r="M2130" s="1180"/>
      <c r="N2130" s="1180"/>
      <c r="O2130" s="1180"/>
      <c r="P2130" s="1180"/>
      <c r="Q2130" s="1180"/>
      <c r="R2130" s="1180"/>
    </row>
    <row r="2131" spans="1:18">
      <c r="A2131" s="1180"/>
      <c r="B2131" s="1180"/>
      <c r="C2131" s="1180"/>
      <c r="D2131" s="1180"/>
      <c r="E2131" s="1180"/>
      <c r="F2131" s="1180"/>
      <c r="G2131" s="1180"/>
      <c r="H2131" s="1180"/>
      <c r="I2131" s="1180"/>
      <c r="J2131" s="1180"/>
      <c r="K2131" s="1180"/>
      <c r="L2131" s="1180"/>
      <c r="M2131" s="1180"/>
      <c r="N2131" s="1180"/>
      <c r="O2131" s="1180"/>
      <c r="P2131" s="1180"/>
      <c r="Q2131" s="1180"/>
      <c r="R2131" s="1180"/>
    </row>
    <row r="2132" spans="1:18">
      <c r="A2132" s="1180"/>
      <c r="B2132" s="1180"/>
      <c r="C2132" s="1180"/>
      <c r="D2132" s="1180"/>
      <c r="E2132" s="1180"/>
      <c r="F2132" s="1180"/>
      <c r="G2132" s="1180"/>
      <c r="H2132" s="1180"/>
      <c r="I2132" s="1180"/>
      <c r="J2132" s="1180"/>
      <c r="K2132" s="1180"/>
      <c r="L2132" s="1180"/>
      <c r="M2132" s="1180"/>
      <c r="N2132" s="1180"/>
      <c r="O2132" s="1180"/>
      <c r="P2132" s="1180"/>
      <c r="Q2132" s="1180"/>
      <c r="R2132" s="1180"/>
    </row>
    <row r="2133" spans="1:18">
      <c r="A2133" s="1180"/>
      <c r="B2133" s="1180"/>
      <c r="C2133" s="1180"/>
      <c r="D2133" s="1180"/>
      <c r="E2133" s="1180"/>
      <c r="F2133" s="1180"/>
      <c r="G2133" s="1180"/>
      <c r="H2133" s="1180"/>
      <c r="I2133" s="1180"/>
      <c r="J2133" s="1180"/>
      <c r="K2133" s="1180"/>
      <c r="L2133" s="1180"/>
      <c r="M2133" s="1180"/>
      <c r="N2133" s="1180"/>
      <c r="O2133" s="1180"/>
      <c r="P2133" s="1180"/>
      <c r="Q2133" s="1180"/>
      <c r="R2133" s="1180"/>
    </row>
    <row r="2134" spans="1:18">
      <c r="A2134" s="1180"/>
      <c r="B2134" s="1180"/>
      <c r="C2134" s="1180"/>
      <c r="D2134" s="1180"/>
      <c r="E2134" s="1180"/>
      <c r="F2134" s="1180"/>
      <c r="G2134" s="1180"/>
      <c r="H2134" s="1180"/>
      <c r="I2134" s="1180"/>
      <c r="J2134" s="1180"/>
      <c r="K2134" s="1180"/>
      <c r="L2134" s="1180"/>
      <c r="M2134" s="1180"/>
      <c r="N2134" s="1180"/>
      <c r="O2134" s="1180"/>
      <c r="P2134" s="1180"/>
      <c r="Q2134" s="1180"/>
      <c r="R2134" s="1180"/>
    </row>
    <row r="2135" spans="1:18">
      <c r="A2135" s="1180"/>
      <c r="B2135" s="1180"/>
      <c r="C2135" s="1180"/>
      <c r="D2135" s="1180"/>
      <c r="E2135" s="1180"/>
      <c r="F2135" s="1180"/>
      <c r="G2135" s="1180"/>
      <c r="H2135" s="1180"/>
      <c r="I2135" s="1180"/>
      <c r="J2135" s="1180"/>
      <c r="K2135" s="1180"/>
      <c r="L2135" s="1180"/>
      <c r="M2135" s="1180"/>
      <c r="N2135" s="1180"/>
      <c r="O2135" s="1180"/>
      <c r="P2135" s="1180"/>
      <c r="Q2135" s="1180"/>
      <c r="R2135" s="1180"/>
    </row>
    <row r="2136" spans="1:18">
      <c r="A2136" s="1180"/>
      <c r="B2136" s="1180"/>
      <c r="C2136" s="1180"/>
      <c r="D2136" s="1180"/>
      <c r="E2136" s="1180"/>
      <c r="F2136" s="1180"/>
      <c r="G2136" s="1180"/>
      <c r="H2136" s="1180"/>
      <c r="I2136" s="1180"/>
      <c r="J2136" s="1180"/>
      <c r="K2136" s="1180"/>
      <c r="L2136" s="1180"/>
      <c r="M2136" s="1180"/>
      <c r="N2136" s="1180"/>
      <c r="O2136" s="1180"/>
      <c r="P2136" s="1180"/>
      <c r="Q2136" s="1180"/>
      <c r="R2136" s="1180"/>
    </row>
    <row r="2137" spans="1:18">
      <c r="A2137" s="1180"/>
      <c r="B2137" s="1180"/>
      <c r="C2137" s="1180"/>
      <c r="D2137" s="1180"/>
      <c r="E2137" s="1180"/>
      <c r="F2137" s="1180"/>
      <c r="G2137" s="1180"/>
      <c r="H2137" s="1180"/>
      <c r="I2137" s="1180"/>
      <c r="J2137" s="1180"/>
      <c r="K2137" s="1180"/>
      <c r="L2137" s="1180"/>
      <c r="M2137" s="1180"/>
      <c r="N2137" s="1180"/>
      <c r="O2137" s="1180"/>
      <c r="P2137" s="1180"/>
      <c r="Q2137" s="1180"/>
      <c r="R2137" s="1180"/>
    </row>
    <row r="2138" spans="1:18">
      <c r="A2138" s="1180"/>
      <c r="B2138" s="1180"/>
      <c r="C2138" s="1180"/>
      <c r="D2138" s="1180"/>
      <c r="E2138" s="1180"/>
      <c r="F2138" s="1180"/>
      <c r="G2138" s="1180"/>
      <c r="H2138" s="1180"/>
      <c r="I2138" s="1180"/>
      <c r="J2138" s="1180"/>
      <c r="K2138" s="1180"/>
      <c r="L2138" s="1180"/>
      <c r="M2138" s="1180"/>
      <c r="N2138" s="1180"/>
      <c r="O2138" s="1180"/>
      <c r="P2138" s="1180"/>
      <c r="Q2138" s="1180"/>
      <c r="R2138" s="1180"/>
    </row>
    <row r="2139" spans="1:18">
      <c r="A2139" s="1180"/>
      <c r="B2139" s="1180"/>
      <c r="C2139" s="1180"/>
      <c r="D2139" s="1180"/>
      <c r="E2139" s="1180"/>
      <c r="F2139" s="1180"/>
      <c r="G2139" s="1180"/>
      <c r="H2139" s="1180"/>
      <c r="I2139" s="1180"/>
      <c r="J2139" s="1180"/>
      <c r="K2139" s="1180"/>
      <c r="L2139" s="1180"/>
      <c r="M2139" s="1180"/>
      <c r="N2139" s="1180"/>
      <c r="O2139" s="1180"/>
      <c r="P2139" s="1180"/>
      <c r="Q2139" s="1180"/>
      <c r="R2139" s="1180"/>
    </row>
    <row r="2140" spans="1:18">
      <c r="A2140" s="1180"/>
      <c r="B2140" s="1180"/>
      <c r="C2140" s="1180"/>
      <c r="D2140" s="1180"/>
      <c r="E2140" s="1180"/>
      <c r="F2140" s="1180"/>
      <c r="G2140" s="1180"/>
      <c r="H2140" s="1180"/>
      <c r="I2140" s="1180"/>
      <c r="J2140" s="1180"/>
      <c r="K2140" s="1180"/>
      <c r="L2140" s="1180"/>
      <c r="M2140" s="1180"/>
      <c r="N2140" s="1180"/>
      <c r="O2140" s="1180"/>
      <c r="P2140" s="1180"/>
      <c r="Q2140" s="1180"/>
      <c r="R2140" s="1180"/>
    </row>
    <row r="2141" spans="1:18">
      <c r="A2141" s="1180"/>
      <c r="B2141" s="1180"/>
      <c r="C2141" s="1180"/>
      <c r="D2141" s="1180"/>
      <c r="E2141" s="1180"/>
      <c r="F2141" s="1180"/>
      <c r="G2141" s="1180"/>
      <c r="H2141" s="1180"/>
      <c r="I2141" s="1180"/>
      <c r="J2141" s="1180"/>
      <c r="K2141" s="1180"/>
      <c r="L2141" s="1180"/>
      <c r="M2141" s="1180"/>
      <c r="N2141" s="1180"/>
      <c r="O2141" s="1180"/>
      <c r="P2141" s="1180"/>
      <c r="Q2141" s="1180"/>
      <c r="R2141" s="1180"/>
    </row>
    <row r="2142" spans="1:18">
      <c r="A2142" s="1180"/>
      <c r="B2142" s="1180"/>
      <c r="C2142" s="1180"/>
      <c r="D2142" s="1180"/>
      <c r="E2142" s="1180"/>
      <c r="F2142" s="1180"/>
      <c r="G2142" s="1180"/>
      <c r="H2142" s="1180"/>
      <c r="I2142" s="1180"/>
      <c r="J2142" s="1180"/>
      <c r="K2142" s="1180"/>
      <c r="L2142" s="1180"/>
      <c r="M2142" s="1180"/>
      <c r="N2142" s="1180"/>
      <c r="O2142" s="1180"/>
      <c r="P2142" s="1180"/>
      <c r="Q2142" s="1180"/>
      <c r="R2142" s="1180"/>
    </row>
    <row r="2143" spans="1:18">
      <c r="A2143" s="1180"/>
      <c r="B2143" s="1180"/>
      <c r="C2143" s="1180"/>
      <c r="D2143" s="1180"/>
      <c r="E2143" s="1180"/>
      <c r="F2143" s="1180"/>
      <c r="G2143" s="1180"/>
      <c r="H2143" s="1180"/>
      <c r="I2143" s="1180"/>
      <c r="J2143" s="1180"/>
      <c r="K2143" s="1180"/>
      <c r="L2143" s="1180"/>
      <c r="M2143" s="1180"/>
      <c r="N2143" s="1180"/>
      <c r="O2143" s="1180"/>
      <c r="P2143" s="1180"/>
      <c r="Q2143" s="1180"/>
      <c r="R2143" s="1180"/>
    </row>
    <row r="2144" spans="1:18">
      <c r="A2144" s="1180"/>
      <c r="B2144" s="1180"/>
      <c r="C2144" s="1180"/>
      <c r="D2144" s="1180"/>
      <c r="E2144" s="1180"/>
      <c r="F2144" s="1180"/>
      <c r="G2144" s="1180"/>
      <c r="H2144" s="1180"/>
      <c r="I2144" s="1180"/>
      <c r="J2144" s="1180"/>
      <c r="K2144" s="1180"/>
      <c r="L2144" s="1180"/>
      <c r="M2144" s="1180"/>
      <c r="N2144" s="1180"/>
      <c r="O2144" s="1180"/>
      <c r="P2144" s="1180"/>
      <c r="Q2144" s="1180"/>
      <c r="R2144" s="1180"/>
    </row>
    <row r="2145" spans="1:18">
      <c r="A2145" s="1180"/>
      <c r="B2145" s="1180"/>
      <c r="C2145" s="1180"/>
      <c r="D2145" s="1180"/>
      <c r="E2145" s="1180"/>
      <c r="F2145" s="1180"/>
      <c r="G2145" s="1180"/>
      <c r="H2145" s="1180"/>
      <c r="I2145" s="1180"/>
      <c r="J2145" s="1180"/>
      <c r="K2145" s="1180"/>
      <c r="L2145" s="1180"/>
      <c r="M2145" s="1180"/>
      <c r="N2145" s="1180"/>
      <c r="O2145" s="1180"/>
      <c r="P2145" s="1180"/>
      <c r="Q2145" s="1180"/>
      <c r="R2145" s="1180"/>
    </row>
    <row r="2146" spans="1:18">
      <c r="A2146" s="1180"/>
      <c r="B2146" s="1180"/>
      <c r="C2146" s="1180"/>
      <c r="D2146" s="1180"/>
      <c r="E2146" s="1180"/>
      <c r="F2146" s="1180"/>
      <c r="G2146" s="1180"/>
      <c r="H2146" s="1180"/>
      <c r="I2146" s="1180"/>
      <c r="J2146" s="1180"/>
      <c r="K2146" s="1180"/>
      <c r="L2146" s="1180"/>
      <c r="M2146" s="1180"/>
      <c r="N2146" s="1180"/>
      <c r="O2146" s="1180"/>
      <c r="P2146" s="1180"/>
      <c r="Q2146" s="1180"/>
      <c r="R2146" s="1180"/>
    </row>
    <row r="2147" spans="1:18">
      <c r="A2147" s="1180"/>
      <c r="B2147" s="1180"/>
      <c r="C2147" s="1180"/>
      <c r="D2147" s="1180"/>
      <c r="E2147" s="1180"/>
      <c r="F2147" s="1180"/>
      <c r="G2147" s="1180"/>
      <c r="H2147" s="1180"/>
      <c r="I2147" s="1180"/>
      <c r="J2147" s="1180"/>
      <c r="K2147" s="1180"/>
      <c r="L2147" s="1180"/>
      <c r="M2147" s="1180"/>
      <c r="N2147" s="1180"/>
      <c r="O2147" s="1180"/>
      <c r="P2147" s="1180"/>
      <c r="Q2147" s="1180"/>
      <c r="R2147" s="1180"/>
    </row>
    <row r="2148" spans="1:18">
      <c r="A2148" s="1180"/>
      <c r="B2148" s="1180"/>
      <c r="C2148" s="1180"/>
      <c r="D2148" s="1180"/>
      <c r="E2148" s="1180"/>
      <c r="F2148" s="1180"/>
      <c r="G2148" s="1180"/>
      <c r="H2148" s="1180"/>
      <c r="I2148" s="1180"/>
      <c r="J2148" s="1180"/>
      <c r="K2148" s="1180"/>
      <c r="L2148" s="1180"/>
      <c r="M2148" s="1180"/>
      <c r="N2148" s="1180"/>
      <c r="O2148" s="1180"/>
      <c r="P2148" s="1180"/>
      <c r="Q2148" s="1180"/>
      <c r="R2148" s="1180"/>
    </row>
    <row r="2149" spans="1:18">
      <c r="A2149" s="1180"/>
      <c r="B2149" s="1180"/>
      <c r="C2149" s="1180"/>
      <c r="D2149" s="1180"/>
      <c r="E2149" s="1180"/>
      <c r="F2149" s="1180"/>
      <c r="G2149" s="1180"/>
      <c r="H2149" s="1180"/>
      <c r="I2149" s="1180"/>
      <c r="J2149" s="1180"/>
      <c r="K2149" s="1180"/>
      <c r="L2149" s="1180"/>
      <c r="M2149" s="1180"/>
      <c r="N2149" s="1180"/>
      <c r="O2149" s="1180"/>
      <c r="P2149" s="1180"/>
      <c r="Q2149" s="1180"/>
      <c r="R2149" s="1180"/>
    </row>
    <row r="2150" spans="1:18">
      <c r="A2150" s="1180"/>
      <c r="B2150" s="1180"/>
      <c r="C2150" s="1180"/>
      <c r="D2150" s="1180"/>
      <c r="E2150" s="1180"/>
      <c r="F2150" s="1180"/>
      <c r="G2150" s="1180"/>
      <c r="H2150" s="1180"/>
      <c r="I2150" s="1180"/>
      <c r="J2150" s="1180"/>
      <c r="K2150" s="1180"/>
      <c r="L2150" s="1180"/>
      <c r="M2150" s="1180"/>
      <c r="N2150" s="1180"/>
      <c r="O2150" s="1180"/>
      <c r="P2150" s="1180"/>
      <c r="Q2150" s="1180"/>
      <c r="R2150" s="1180"/>
    </row>
    <row r="2151" spans="1:18">
      <c r="A2151" s="1180"/>
      <c r="B2151" s="1180"/>
      <c r="C2151" s="1180"/>
      <c r="D2151" s="1180"/>
      <c r="E2151" s="1180"/>
      <c r="F2151" s="1180"/>
      <c r="G2151" s="1180"/>
      <c r="H2151" s="1180"/>
      <c r="I2151" s="1180"/>
      <c r="J2151" s="1180"/>
      <c r="K2151" s="1180"/>
      <c r="L2151" s="1180"/>
      <c r="M2151" s="1180"/>
      <c r="N2151" s="1180"/>
      <c r="O2151" s="1180"/>
      <c r="P2151" s="1180"/>
      <c r="Q2151" s="1180"/>
      <c r="R2151" s="1180"/>
    </row>
    <row r="2152" spans="1:18">
      <c r="A2152" s="1180"/>
      <c r="B2152" s="1180"/>
      <c r="C2152" s="1180"/>
      <c r="D2152" s="1180"/>
      <c r="E2152" s="1180"/>
      <c r="F2152" s="1180"/>
      <c r="G2152" s="1180"/>
      <c r="H2152" s="1180"/>
      <c r="I2152" s="1180"/>
      <c r="J2152" s="1180"/>
      <c r="K2152" s="1180"/>
      <c r="L2152" s="1180"/>
      <c r="M2152" s="1180"/>
      <c r="N2152" s="1180"/>
      <c r="O2152" s="1180"/>
      <c r="P2152" s="1180"/>
      <c r="Q2152" s="1180"/>
      <c r="R2152" s="1180"/>
    </row>
    <row r="2153" spans="1:18">
      <c r="A2153" s="1180"/>
      <c r="B2153" s="1180"/>
      <c r="C2153" s="1180"/>
      <c r="D2153" s="1180"/>
      <c r="E2153" s="1180"/>
      <c r="F2153" s="1180"/>
      <c r="G2153" s="1180"/>
      <c r="H2153" s="1180"/>
      <c r="I2153" s="1180"/>
      <c r="J2153" s="1180"/>
      <c r="K2153" s="1180"/>
      <c r="L2153" s="1180"/>
      <c r="M2153" s="1180"/>
      <c r="N2153" s="1180"/>
      <c r="O2153" s="1180"/>
      <c r="P2153" s="1180"/>
      <c r="Q2153" s="1180"/>
      <c r="R2153" s="1180"/>
    </row>
    <row r="2154" spans="1:18">
      <c r="A2154" s="1180"/>
      <c r="B2154" s="1180"/>
      <c r="C2154" s="1180"/>
      <c r="D2154" s="1180"/>
      <c r="E2154" s="1180"/>
      <c r="F2154" s="1180"/>
      <c r="G2154" s="1180"/>
      <c r="H2154" s="1180"/>
      <c r="I2154" s="1180"/>
      <c r="J2154" s="1180"/>
      <c r="K2154" s="1180"/>
      <c r="L2154" s="1180"/>
      <c r="M2154" s="1180"/>
      <c r="N2154" s="1180"/>
      <c r="O2154" s="1180"/>
      <c r="P2154" s="1180"/>
      <c r="Q2154" s="1180"/>
      <c r="R2154" s="1180"/>
    </row>
    <row r="2155" spans="1:18">
      <c r="A2155" s="1180"/>
      <c r="B2155" s="1180"/>
      <c r="C2155" s="1180"/>
      <c r="D2155" s="1180"/>
      <c r="E2155" s="1180"/>
      <c r="F2155" s="1180"/>
      <c r="G2155" s="1180"/>
      <c r="H2155" s="1180"/>
      <c r="I2155" s="1180"/>
      <c r="J2155" s="1180"/>
      <c r="K2155" s="1180"/>
      <c r="L2155" s="1180"/>
      <c r="M2155" s="1180"/>
      <c r="N2155" s="1180"/>
      <c r="O2155" s="1180"/>
      <c r="P2155" s="1180"/>
      <c r="Q2155" s="1180"/>
      <c r="R2155" s="1180"/>
    </row>
    <row r="2156" spans="1:18">
      <c r="A2156" s="1180"/>
      <c r="B2156" s="1180"/>
      <c r="C2156" s="1180"/>
      <c r="D2156" s="1180"/>
      <c r="E2156" s="1180"/>
      <c r="F2156" s="1180"/>
      <c r="G2156" s="1180"/>
      <c r="H2156" s="1180"/>
      <c r="I2156" s="1180"/>
      <c r="J2156" s="1180"/>
      <c r="K2156" s="1180"/>
      <c r="L2156" s="1180"/>
      <c r="M2156" s="1180"/>
      <c r="N2156" s="1180"/>
      <c r="O2156" s="1180"/>
      <c r="P2156" s="1180"/>
      <c r="Q2156" s="1180"/>
      <c r="R2156" s="1180"/>
    </row>
    <row r="2157" spans="1:18">
      <c r="A2157" s="1180"/>
      <c r="B2157" s="1180"/>
      <c r="C2157" s="1180"/>
      <c r="D2157" s="1180"/>
      <c r="E2157" s="1180"/>
      <c r="F2157" s="1180"/>
      <c r="G2157" s="1180"/>
      <c r="H2157" s="1180"/>
      <c r="I2157" s="1180"/>
      <c r="J2157" s="1180"/>
      <c r="K2157" s="1180"/>
      <c r="L2157" s="1180"/>
      <c r="M2157" s="1180"/>
      <c r="N2157" s="1180"/>
      <c r="O2157" s="1180"/>
      <c r="P2157" s="1180"/>
      <c r="Q2157" s="1180"/>
      <c r="R2157" s="1180"/>
    </row>
    <row r="2158" spans="1:18">
      <c r="A2158" s="1180"/>
      <c r="B2158" s="1180"/>
      <c r="C2158" s="1180"/>
      <c r="D2158" s="1180"/>
      <c r="E2158" s="1180"/>
      <c r="F2158" s="1180"/>
      <c r="G2158" s="1180"/>
      <c r="H2158" s="1180"/>
      <c r="I2158" s="1180"/>
      <c r="J2158" s="1180"/>
      <c r="K2158" s="1180"/>
      <c r="L2158" s="1180"/>
      <c r="M2158" s="1180"/>
      <c r="N2158" s="1180"/>
      <c r="O2158" s="1180"/>
      <c r="P2158" s="1180"/>
      <c r="Q2158" s="1180"/>
      <c r="R2158" s="1180"/>
    </row>
    <row r="2159" spans="1:18">
      <c r="A2159" s="1180"/>
      <c r="B2159" s="1180"/>
      <c r="C2159" s="1180"/>
      <c r="D2159" s="1180"/>
      <c r="E2159" s="1180"/>
      <c r="F2159" s="1180"/>
      <c r="G2159" s="1180"/>
      <c r="H2159" s="1180"/>
      <c r="I2159" s="1180"/>
      <c r="J2159" s="1180"/>
      <c r="K2159" s="1180"/>
      <c r="L2159" s="1180"/>
      <c r="M2159" s="1180"/>
      <c r="N2159" s="1180"/>
      <c r="O2159" s="1180"/>
      <c r="P2159" s="1180"/>
      <c r="Q2159" s="1180"/>
      <c r="R2159" s="1180"/>
    </row>
    <row r="2160" spans="1:18">
      <c r="A2160" s="1180"/>
      <c r="B2160" s="1180"/>
      <c r="C2160" s="1180"/>
      <c r="D2160" s="1180"/>
      <c r="E2160" s="1180"/>
      <c r="F2160" s="1180"/>
      <c r="G2160" s="1180"/>
      <c r="H2160" s="1180"/>
      <c r="I2160" s="1180"/>
      <c r="J2160" s="1180"/>
      <c r="K2160" s="1180"/>
      <c r="L2160" s="1180"/>
      <c r="M2160" s="1180"/>
      <c r="N2160" s="1180"/>
      <c r="O2160" s="1180"/>
      <c r="P2160" s="1180"/>
      <c r="Q2160" s="1180"/>
      <c r="R2160" s="1180"/>
    </row>
    <row r="2161" spans="1:18">
      <c r="A2161" s="1180"/>
      <c r="B2161" s="1180"/>
      <c r="C2161" s="1180"/>
      <c r="D2161" s="1180"/>
      <c r="E2161" s="1180"/>
      <c r="F2161" s="1180"/>
      <c r="G2161" s="1180"/>
      <c r="H2161" s="1180"/>
      <c r="I2161" s="1180"/>
      <c r="J2161" s="1180"/>
      <c r="K2161" s="1180"/>
      <c r="L2161" s="1180"/>
      <c r="M2161" s="1180"/>
      <c r="N2161" s="1180"/>
      <c r="O2161" s="1180"/>
      <c r="P2161" s="1180"/>
      <c r="Q2161" s="1180"/>
      <c r="R2161" s="1180"/>
    </row>
    <row r="2162" spans="1:18">
      <c r="A2162" s="1180"/>
      <c r="B2162" s="1180"/>
      <c r="C2162" s="1180"/>
      <c r="D2162" s="1180"/>
      <c r="E2162" s="1180"/>
      <c r="F2162" s="1180"/>
      <c r="G2162" s="1180"/>
      <c r="H2162" s="1180"/>
      <c r="I2162" s="1180"/>
      <c r="J2162" s="1180"/>
      <c r="K2162" s="1180"/>
      <c r="L2162" s="1180"/>
      <c r="M2162" s="1180"/>
      <c r="N2162" s="1180"/>
      <c r="O2162" s="1180"/>
      <c r="P2162" s="1180"/>
      <c r="Q2162" s="1180"/>
      <c r="R2162" s="1180"/>
    </row>
    <row r="2163" spans="1:18">
      <c r="A2163" s="1180"/>
      <c r="B2163" s="1180"/>
      <c r="C2163" s="1180"/>
      <c r="D2163" s="1180"/>
      <c r="E2163" s="1180"/>
      <c r="F2163" s="1180"/>
      <c r="G2163" s="1180"/>
      <c r="H2163" s="1180"/>
      <c r="I2163" s="1180"/>
      <c r="J2163" s="1180"/>
      <c r="K2163" s="1180"/>
      <c r="L2163" s="1180"/>
      <c r="M2163" s="1180"/>
      <c r="N2163" s="1180"/>
      <c r="O2163" s="1180"/>
      <c r="P2163" s="1180"/>
      <c r="Q2163" s="1180"/>
      <c r="R2163" s="1180"/>
    </row>
    <row r="2164" spans="1:18">
      <c r="A2164" s="1180"/>
      <c r="B2164" s="1180"/>
      <c r="C2164" s="1180"/>
      <c r="D2164" s="1180"/>
      <c r="E2164" s="1180"/>
      <c r="F2164" s="1180"/>
      <c r="G2164" s="1180"/>
      <c r="H2164" s="1180"/>
      <c r="I2164" s="1180"/>
      <c r="J2164" s="1180"/>
      <c r="K2164" s="1180"/>
      <c r="L2164" s="1180"/>
      <c r="M2164" s="1180"/>
      <c r="N2164" s="1180"/>
      <c r="O2164" s="1180"/>
      <c r="P2164" s="1180"/>
      <c r="Q2164" s="1180"/>
      <c r="R2164" s="1180"/>
    </row>
    <row r="2165" spans="1:18">
      <c r="A2165" s="1180"/>
      <c r="B2165" s="1180"/>
      <c r="C2165" s="1180"/>
      <c r="D2165" s="1180"/>
      <c r="E2165" s="1180"/>
      <c r="F2165" s="1180"/>
      <c r="G2165" s="1180"/>
      <c r="H2165" s="1180"/>
      <c r="I2165" s="1180"/>
      <c r="J2165" s="1180"/>
      <c r="K2165" s="1180"/>
      <c r="L2165" s="1180"/>
      <c r="M2165" s="1180"/>
      <c r="N2165" s="1180"/>
      <c r="O2165" s="1180"/>
      <c r="P2165" s="1180"/>
      <c r="Q2165" s="1180"/>
      <c r="R2165" s="1180"/>
    </row>
    <row r="2166" spans="1:18">
      <c r="A2166" s="1180"/>
      <c r="B2166" s="1180"/>
      <c r="C2166" s="1180"/>
      <c r="D2166" s="1180"/>
      <c r="E2166" s="1180"/>
      <c r="F2166" s="1180"/>
      <c r="G2166" s="1180"/>
      <c r="H2166" s="1180"/>
      <c r="I2166" s="1180"/>
      <c r="J2166" s="1180"/>
      <c r="K2166" s="1180"/>
      <c r="L2166" s="1180"/>
      <c r="M2166" s="1180"/>
      <c r="N2166" s="1180"/>
      <c r="O2166" s="1180"/>
      <c r="P2166" s="1180"/>
      <c r="Q2166" s="1180"/>
      <c r="R2166" s="1180"/>
    </row>
    <row r="2167" spans="1:18">
      <c r="A2167" s="1180"/>
      <c r="B2167" s="1180"/>
      <c r="C2167" s="1180"/>
      <c r="D2167" s="1180"/>
      <c r="E2167" s="1180"/>
      <c r="F2167" s="1180"/>
      <c r="G2167" s="1180"/>
      <c r="H2167" s="1180"/>
      <c r="I2167" s="1180"/>
      <c r="J2167" s="1180"/>
      <c r="K2167" s="1180"/>
      <c r="L2167" s="1180"/>
      <c r="M2167" s="1180"/>
      <c r="N2167" s="1180"/>
      <c r="O2167" s="1180"/>
      <c r="P2167" s="1180"/>
      <c r="Q2167" s="1180"/>
      <c r="R2167" s="1180"/>
    </row>
    <row r="2168" spans="1:18">
      <c r="A2168" s="1180"/>
      <c r="B2168" s="1180"/>
      <c r="C2168" s="1180"/>
      <c r="D2168" s="1180"/>
      <c r="E2168" s="1180"/>
      <c r="F2168" s="1180"/>
      <c r="G2168" s="1180"/>
      <c r="H2168" s="1180"/>
      <c r="I2168" s="1180"/>
      <c r="J2168" s="1180"/>
      <c r="K2168" s="1180"/>
      <c r="L2168" s="1180"/>
      <c r="M2168" s="1180"/>
      <c r="N2168" s="1180"/>
      <c r="O2168" s="1180"/>
      <c r="P2168" s="1180"/>
      <c r="Q2168" s="1180"/>
      <c r="R2168" s="1180"/>
    </row>
    <row r="2169" spans="1:18">
      <c r="A2169" s="1180"/>
      <c r="B2169" s="1180"/>
      <c r="C2169" s="1180"/>
      <c r="D2169" s="1180"/>
      <c r="E2169" s="1180"/>
      <c r="F2169" s="1180"/>
      <c r="G2169" s="1180"/>
      <c r="H2169" s="1180"/>
      <c r="I2169" s="1180"/>
      <c r="J2169" s="1180"/>
      <c r="K2169" s="1180"/>
      <c r="L2169" s="1180"/>
      <c r="M2169" s="1180"/>
      <c r="N2169" s="1180"/>
      <c r="O2169" s="1180"/>
      <c r="P2169" s="1180"/>
      <c r="Q2169" s="1180"/>
      <c r="R2169" s="1180"/>
    </row>
    <row r="2170" spans="1:18">
      <c r="A2170" s="1180"/>
      <c r="B2170" s="1180"/>
      <c r="C2170" s="1180"/>
      <c r="D2170" s="1180"/>
      <c r="E2170" s="1180"/>
      <c r="F2170" s="1180"/>
      <c r="G2170" s="1180"/>
      <c r="H2170" s="1180"/>
      <c r="I2170" s="1180"/>
      <c r="J2170" s="1180"/>
      <c r="K2170" s="1180"/>
      <c r="L2170" s="1180"/>
      <c r="M2170" s="1180"/>
      <c r="N2170" s="1180"/>
      <c r="O2170" s="1180"/>
      <c r="P2170" s="1180"/>
      <c r="Q2170" s="1180"/>
      <c r="R2170" s="1180"/>
    </row>
    <row r="2171" spans="1:18">
      <c r="A2171" s="1180"/>
      <c r="B2171" s="1180"/>
      <c r="C2171" s="1180"/>
      <c r="D2171" s="1180"/>
      <c r="E2171" s="1180"/>
      <c r="F2171" s="1180"/>
      <c r="G2171" s="1180"/>
      <c r="H2171" s="1180"/>
      <c r="I2171" s="1180"/>
      <c r="J2171" s="1180"/>
      <c r="K2171" s="1180"/>
      <c r="L2171" s="1180"/>
      <c r="M2171" s="1180"/>
      <c r="N2171" s="1180"/>
      <c r="O2171" s="1180"/>
      <c r="P2171" s="1180"/>
      <c r="Q2171" s="1180"/>
      <c r="R2171" s="1180"/>
    </row>
    <row r="2172" spans="1:18">
      <c r="A2172" s="1180"/>
      <c r="B2172" s="1180"/>
      <c r="C2172" s="1180"/>
      <c r="D2172" s="1180"/>
      <c r="E2172" s="1180"/>
      <c r="F2172" s="1180"/>
      <c r="G2172" s="1180"/>
      <c r="H2172" s="1180"/>
      <c r="I2172" s="1180"/>
      <c r="J2172" s="1180"/>
      <c r="K2172" s="1180"/>
      <c r="L2172" s="1180"/>
      <c r="M2172" s="1180"/>
      <c r="N2172" s="1180"/>
      <c r="O2172" s="1180"/>
      <c r="P2172" s="1180"/>
      <c r="Q2172" s="1180"/>
      <c r="R2172" s="1180"/>
    </row>
    <row r="2173" spans="1:18">
      <c r="A2173" s="1180"/>
      <c r="B2173" s="1180"/>
      <c r="C2173" s="1180"/>
      <c r="D2173" s="1180"/>
      <c r="E2173" s="1180"/>
      <c r="F2173" s="1180"/>
      <c r="G2173" s="1180"/>
      <c r="H2173" s="1180"/>
      <c r="I2173" s="1180"/>
      <c r="J2173" s="1180"/>
      <c r="K2173" s="1180"/>
      <c r="L2173" s="1180"/>
      <c r="M2173" s="1180"/>
      <c r="N2173" s="1180"/>
      <c r="O2173" s="1180"/>
      <c r="P2173" s="1180"/>
      <c r="Q2173" s="1180"/>
      <c r="R2173" s="1180"/>
    </row>
    <row r="2174" spans="1:18">
      <c r="A2174" s="1180"/>
      <c r="B2174" s="1180"/>
      <c r="C2174" s="1180"/>
      <c r="D2174" s="1180"/>
      <c r="E2174" s="1180"/>
      <c r="F2174" s="1180"/>
      <c r="G2174" s="1180"/>
      <c r="H2174" s="1180"/>
      <c r="I2174" s="1180"/>
      <c r="J2174" s="1180"/>
      <c r="K2174" s="1180"/>
      <c r="L2174" s="1180"/>
      <c r="M2174" s="1180"/>
      <c r="N2174" s="1180"/>
      <c r="O2174" s="1180"/>
      <c r="P2174" s="1180"/>
      <c r="Q2174" s="1180"/>
      <c r="R2174" s="1180"/>
    </row>
    <row r="2175" spans="1:18">
      <c r="A2175" s="1180"/>
      <c r="B2175" s="1180"/>
      <c r="C2175" s="1180"/>
      <c r="D2175" s="1180"/>
      <c r="E2175" s="1180"/>
      <c r="F2175" s="1180"/>
      <c r="G2175" s="1180"/>
      <c r="H2175" s="1180"/>
      <c r="I2175" s="1180"/>
      <c r="J2175" s="1180"/>
      <c r="K2175" s="1180"/>
      <c r="L2175" s="1180"/>
      <c r="M2175" s="1180"/>
      <c r="N2175" s="1180"/>
      <c r="O2175" s="1180"/>
      <c r="P2175" s="1180"/>
      <c r="Q2175" s="1180"/>
      <c r="R2175" s="1180"/>
    </row>
    <row r="2176" spans="1:18">
      <c r="A2176" s="1180"/>
      <c r="B2176" s="1180"/>
      <c r="C2176" s="1180"/>
      <c r="D2176" s="1180"/>
      <c r="E2176" s="1180"/>
      <c r="F2176" s="1180"/>
      <c r="G2176" s="1180"/>
      <c r="H2176" s="1180"/>
      <c r="I2176" s="1180"/>
      <c r="J2176" s="1180"/>
      <c r="K2176" s="1180"/>
      <c r="L2176" s="1180"/>
      <c r="M2176" s="1180"/>
      <c r="N2176" s="1180"/>
      <c r="O2176" s="1180"/>
      <c r="P2176" s="1180"/>
      <c r="Q2176" s="1180"/>
      <c r="R2176" s="1180"/>
    </row>
    <row r="2177" spans="1:18">
      <c r="A2177" s="1180"/>
      <c r="B2177" s="1180"/>
      <c r="C2177" s="1180"/>
      <c r="D2177" s="1180"/>
      <c r="E2177" s="1180"/>
      <c r="F2177" s="1180"/>
      <c r="G2177" s="1180"/>
      <c r="H2177" s="1180"/>
      <c r="I2177" s="1180"/>
      <c r="J2177" s="1180"/>
      <c r="K2177" s="1180"/>
      <c r="L2177" s="1180"/>
      <c r="M2177" s="1180"/>
      <c r="N2177" s="1180"/>
      <c r="O2177" s="1180"/>
      <c r="P2177" s="1180"/>
      <c r="Q2177" s="1180"/>
      <c r="R2177" s="1180"/>
    </row>
    <row r="2178" spans="1:18">
      <c r="A2178" s="1180"/>
      <c r="B2178" s="1180"/>
      <c r="C2178" s="1180"/>
      <c r="D2178" s="1180"/>
      <c r="E2178" s="1180"/>
      <c r="F2178" s="1180"/>
      <c r="G2178" s="1180"/>
      <c r="H2178" s="1180"/>
      <c r="I2178" s="1180"/>
      <c r="J2178" s="1180"/>
      <c r="K2178" s="1180"/>
      <c r="L2178" s="1180"/>
      <c r="M2178" s="1180"/>
      <c r="N2178" s="1180"/>
      <c r="O2178" s="1180"/>
      <c r="P2178" s="1180"/>
      <c r="Q2178" s="1180"/>
      <c r="R2178" s="1180"/>
    </row>
    <row r="2179" spans="1:18">
      <c r="A2179" s="1180"/>
      <c r="B2179" s="1180"/>
      <c r="C2179" s="1180"/>
      <c r="D2179" s="1180"/>
      <c r="E2179" s="1180"/>
      <c r="F2179" s="1180"/>
      <c r="G2179" s="1180"/>
      <c r="H2179" s="1180"/>
      <c r="I2179" s="1180"/>
      <c r="J2179" s="1180"/>
      <c r="K2179" s="1180"/>
      <c r="L2179" s="1180"/>
      <c r="M2179" s="1180"/>
      <c r="N2179" s="1180"/>
      <c r="O2179" s="1180"/>
      <c r="P2179" s="1180"/>
      <c r="Q2179" s="1180"/>
      <c r="R2179" s="1180"/>
    </row>
    <row r="2180" spans="1:18">
      <c r="A2180" s="1180"/>
      <c r="B2180" s="1180"/>
      <c r="C2180" s="1180"/>
      <c r="D2180" s="1180"/>
      <c r="E2180" s="1180"/>
      <c r="F2180" s="1180"/>
      <c r="G2180" s="1180"/>
      <c r="H2180" s="1180"/>
      <c r="I2180" s="1180"/>
      <c r="J2180" s="1180"/>
      <c r="K2180" s="1180"/>
      <c r="L2180" s="1180"/>
      <c r="M2180" s="1180"/>
      <c r="N2180" s="1180"/>
      <c r="O2180" s="1180"/>
      <c r="P2180" s="1180"/>
      <c r="Q2180" s="1180"/>
      <c r="R2180" s="1180"/>
    </row>
    <row r="2181" spans="1:18">
      <c r="A2181" s="1180"/>
      <c r="B2181" s="1180"/>
      <c r="C2181" s="1180"/>
      <c r="D2181" s="1180"/>
      <c r="E2181" s="1180"/>
      <c r="F2181" s="1180"/>
      <c r="G2181" s="1180"/>
      <c r="H2181" s="1180"/>
      <c r="I2181" s="1180"/>
      <c r="J2181" s="1180"/>
      <c r="K2181" s="1180"/>
      <c r="L2181" s="1180"/>
      <c r="M2181" s="1180"/>
      <c r="N2181" s="1180"/>
      <c r="O2181" s="1180"/>
      <c r="P2181" s="1180"/>
      <c r="Q2181" s="1180"/>
      <c r="R2181" s="1180"/>
    </row>
    <row r="2182" spans="1:18">
      <c r="A2182" s="1180"/>
      <c r="B2182" s="1180"/>
      <c r="C2182" s="1180"/>
      <c r="D2182" s="1180"/>
      <c r="E2182" s="1180"/>
      <c r="F2182" s="1180"/>
      <c r="G2182" s="1180"/>
      <c r="H2182" s="1180"/>
      <c r="I2182" s="1180"/>
      <c r="J2182" s="1180"/>
      <c r="K2182" s="1180"/>
      <c r="L2182" s="1180"/>
      <c r="M2182" s="1180"/>
      <c r="N2182" s="1180"/>
      <c r="O2182" s="1180"/>
      <c r="P2182" s="1180"/>
      <c r="Q2182" s="1180"/>
      <c r="R2182" s="1180"/>
    </row>
    <row r="2183" spans="1:18">
      <c r="A2183" s="1180"/>
      <c r="B2183" s="1180"/>
      <c r="C2183" s="1180"/>
      <c r="D2183" s="1180"/>
      <c r="E2183" s="1180"/>
      <c r="F2183" s="1180"/>
      <c r="G2183" s="1180"/>
      <c r="H2183" s="1180"/>
      <c r="I2183" s="1180"/>
      <c r="J2183" s="1180"/>
      <c r="K2183" s="1180"/>
      <c r="L2183" s="1180"/>
      <c r="M2183" s="1180"/>
      <c r="N2183" s="1180"/>
      <c r="O2183" s="1180"/>
      <c r="P2183" s="1180"/>
      <c r="Q2183" s="1180"/>
      <c r="R2183" s="1180"/>
    </row>
    <row r="2184" spans="1:18">
      <c r="A2184" s="1180"/>
      <c r="B2184" s="1180"/>
      <c r="C2184" s="1180"/>
      <c r="D2184" s="1180"/>
      <c r="E2184" s="1180"/>
      <c r="F2184" s="1180"/>
      <c r="G2184" s="1180"/>
      <c r="H2184" s="1180"/>
      <c r="I2184" s="1180"/>
      <c r="J2184" s="1180"/>
      <c r="K2184" s="1180"/>
      <c r="L2184" s="1180"/>
      <c r="M2184" s="1180"/>
      <c r="N2184" s="1180"/>
      <c r="O2184" s="1180"/>
      <c r="P2184" s="1180"/>
      <c r="Q2184" s="1180"/>
      <c r="R2184" s="1180"/>
    </row>
    <row r="2185" spans="1:18">
      <c r="A2185" s="1180"/>
      <c r="B2185" s="1180"/>
      <c r="C2185" s="1180"/>
      <c r="D2185" s="1180"/>
      <c r="E2185" s="1180"/>
      <c r="F2185" s="1180"/>
      <c r="G2185" s="1180"/>
      <c r="H2185" s="1180"/>
      <c r="I2185" s="1180"/>
      <c r="J2185" s="1180"/>
      <c r="K2185" s="1180"/>
      <c r="L2185" s="1180"/>
      <c r="M2185" s="1180"/>
      <c r="N2185" s="1180"/>
      <c r="O2185" s="1180"/>
      <c r="P2185" s="1180"/>
      <c r="Q2185" s="1180"/>
      <c r="R2185" s="1180"/>
    </row>
    <row r="2186" spans="1:18">
      <c r="A2186" s="1180"/>
      <c r="B2186" s="1180"/>
      <c r="C2186" s="1180"/>
      <c r="D2186" s="1180"/>
      <c r="E2186" s="1180"/>
      <c r="F2186" s="1180"/>
      <c r="G2186" s="1180"/>
      <c r="H2186" s="1180"/>
      <c r="I2186" s="1180"/>
      <c r="J2186" s="1180"/>
      <c r="K2186" s="1180"/>
      <c r="L2186" s="1180"/>
      <c r="M2186" s="1180"/>
      <c r="N2186" s="1180"/>
      <c r="O2186" s="1180"/>
      <c r="P2186" s="1180"/>
      <c r="Q2186" s="1180"/>
      <c r="R2186" s="1180"/>
    </row>
    <row r="2187" spans="1:18">
      <c r="A2187" s="1180"/>
      <c r="B2187" s="1180"/>
      <c r="C2187" s="1180"/>
      <c r="D2187" s="1180"/>
      <c r="E2187" s="1180"/>
      <c r="F2187" s="1180"/>
      <c r="G2187" s="1180"/>
      <c r="H2187" s="1180"/>
      <c r="I2187" s="1180"/>
      <c r="J2187" s="1180"/>
      <c r="K2187" s="1180"/>
      <c r="L2187" s="1180"/>
      <c r="M2187" s="1180"/>
      <c r="N2187" s="1180"/>
      <c r="O2187" s="1180"/>
      <c r="P2187" s="1180"/>
      <c r="Q2187" s="1180"/>
      <c r="R2187" s="1180"/>
    </row>
    <row r="2188" spans="1:18">
      <c r="A2188" s="1180"/>
      <c r="B2188" s="1180"/>
      <c r="C2188" s="1180"/>
      <c r="D2188" s="1180"/>
      <c r="E2188" s="1180"/>
      <c r="F2188" s="1180"/>
      <c r="G2188" s="1180"/>
      <c r="H2188" s="1180"/>
      <c r="I2188" s="1180"/>
      <c r="J2188" s="1180"/>
      <c r="K2188" s="1180"/>
      <c r="L2188" s="1180"/>
      <c r="M2188" s="1180"/>
      <c r="N2188" s="1180"/>
      <c r="O2188" s="1180"/>
      <c r="P2188" s="1180"/>
      <c r="Q2188" s="1180"/>
      <c r="R2188" s="1180"/>
    </row>
    <row r="2189" spans="1:18">
      <c r="A2189" s="1180"/>
      <c r="B2189" s="1180"/>
      <c r="C2189" s="1180"/>
      <c r="D2189" s="1180"/>
      <c r="E2189" s="1180"/>
      <c r="F2189" s="1180"/>
      <c r="G2189" s="1180"/>
      <c r="H2189" s="1180"/>
      <c r="I2189" s="1180"/>
      <c r="J2189" s="1180"/>
      <c r="K2189" s="1180"/>
      <c r="L2189" s="1180"/>
      <c r="M2189" s="1180"/>
      <c r="N2189" s="1180"/>
      <c r="O2189" s="1180"/>
      <c r="P2189" s="1180"/>
      <c r="Q2189" s="1180"/>
      <c r="R2189" s="1180"/>
    </row>
    <row r="2190" spans="1:18">
      <c r="A2190" s="1180"/>
      <c r="B2190" s="1180"/>
      <c r="C2190" s="1180"/>
      <c r="D2190" s="1180"/>
      <c r="E2190" s="1180"/>
      <c r="F2190" s="1180"/>
      <c r="G2190" s="1180"/>
      <c r="H2190" s="1180"/>
      <c r="I2190" s="1180"/>
      <c r="J2190" s="1180"/>
      <c r="K2190" s="1180"/>
      <c r="L2190" s="1180"/>
      <c r="M2190" s="1180"/>
      <c r="N2190" s="1180"/>
      <c r="O2190" s="1180"/>
      <c r="P2190" s="1180"/>
      <c r="Q2190" s="1180"/>
      <c r="R2190" s="1180"/>
    </row>
    <row r="2191" spans="1:18">
      <c r="A2191" s="1180"/>
      <c r="B2191" s="1180"/>
      <c r="C2191" s="1180"/>
      <c r="D2191" s="1180"/>
      <c r="E2191" s="1180"/>
      <c r="F2191" s="1180"/>
      <c r="G2191" s="1180"/>
      <c r="H2191" s="1180"/>
      <c r="I2191" s="1180"/>
      <c r="J2191" s="1180"/>
      <c r="K2191" s="1180"/>
      <c r="L2191" s="1180"/>
      <c r="M2191" s="1180"/>
      <c r="N2191" s="1180"/>
      <c r="O2191" s="1180"/>
      <c r="P2191" s="1180"/>
      <c r="Q2191" s="1180"/>
      <c r="R2191" s="1180"/>
    </row>
    <row r="2192" spans="1:18">
      <c r="A2192" s="1180"/>
      <c r="B2192" s="1180"/>
      <c r="C2192" s="1180"/>
      <c r="D2192" s="1180"/>
      <c r="E2192" s="1180"/>
      <c r="F2192" s="1180"/>
      <c r="G2192" s="1180"/>
      <c r="H2192" s="1180"/>
      <c r="I2192" s="1180"/>
      <c r="J2192" s="1180"/>
      <c r="K2192" s="1180"/>
      <c r="L2192" s="1180"/>
      <c r="M2192" s="1180"/>
      <c r="N2192" s="1180"/>
      <c r="O2192" s="1180"/>
      <c r="P2192" s="1180"/>
      <c r="Q2192" s="1180"/>
      <c r="R2192" s="1180"/>
    </row>
    <row r="2193" spans="1:18">
      <c r="A2193" s="1180"/>
      <c r="B2193" s="1180"/>
      <c r="C2193" s="1180"/>
      <c r="D2193" s="1180"/>
      <c r="E2193" s="1180"/>
      <c r="F2193" s="1180"/>
      <c r="G2193" s="1180"/>
      <c r="H2193" s="1180"/>
      <c r="I2193" s="1180"/>
      <c r="J2193" s="1180"/>
      <c r="K2193" s="1180"/>
      <c r="L2193" s="1180"/>
      <c r="M2193" s="1180"/>
      <c r="N2193" s="1180"/>
      <c r="O2193" s="1180"/>
      <c r="P2193" s="1180"/>
      <c r="Q2193" s="1180"/>
      <c r="R2193" s="1180"/>
    </row>
    <row r="2194" spans="1:18">
      <c r="A2194" s="1180"/>
      <c r="B2194" s="1180"/>
      <c r="C2194" s="1180"/>
      <c r="D2194" s="1180"/>
      <c r="E2194" s="1180"/>
      <c r="F2194" s="1180"/>
      <c r="G2194" s="1180"/>
      <c r="H2194" s="1180"/>
      <c r="I2194" s="1180"/>
      <c r="J2194" s="1180"/>
      <c r="K2194" s="1180"/>
      <c r="L2194" s="1180"/>
      <c r="M2194" s="1180"/>
      <c r="N2194" s="1180"/>
      <c r="O2194" s="1180"/>
      <c r="P2194" s="1180"/>
      <c r="Q2194" s="1180"/>
      <c r="R2194" s="1180"/>
    </row>
    <row r="2195" spans="1:18">
      <c r="A2195" s="1180"/>
      <c r="B2195" s="1180"/>
      <c r="C2195" s="1180"/>
      <c r="D2195" s="1180"/>
      <c r="E2195" s="1180"/>
      <c r="F2195" s="1180"/>
      <c r="G2195" s="1180"/>
      <c r="H2195" s="1180"/>
      <c r="I2195" s="1180"/>
      <c r="J2195" s="1180"/>
      <c r="K2195" s="1180"/>
      <c r="L2195" s="1180"/>
      <c r="M2195" s="1180"/>
      <c r="N2195" s="1180"/>
      <c r="O2195" s="1180"/>
      <c r="P2195" s="1180"/>
      <c r="Q2195" s="1180"/>
      <c r="R2195" s="1180"/>
    </row>
    <row r="2196" spans="1:18">
      <c r="A2196" s="1180"/>
      <c r="B2196" s="1180"/>
      <c r="C2196" s="1180"/>
      <c r="D2196" s="1180"/>
      <c r="E2196" s="1180"/>
      <c r="F2196" s="1180"/>
      <c r="G2196" s="1180"/>
      <c r="H2196" s="1180"/>
      <c r="I2196" s="1180"/>
      <c r="J2196" s="1180"/>
      <c r="K2196" s="1180"/>
      <c r="L2196" s="1180"/>
      <c r="M2196" s="1180"/>
      <c r="N2196" s="1180"/>
      <c r="O2196" s="1180"/>
      <c r="P2196" s="1180"/>
      <c r="Q2196" s="1180"/>
      <c r="R2196" s="1180"/>
    </row>
    <row r="2197" spans="1:18">
      <c r="A2197" s="1180"/>
      <c r="B2197" s="1180"/>
      <c r="C2197" s="1180"/>
      <c r="D2197" s="1180"/>
      <c r="E2197" s="1180"/>
      <c r="F2197" s="1180"/>
      <c r="G2197" s="1180"/>
      <c r="H2197" s="1180"/>
      <c r="I2197" s="1180"/>
      <c r="J2197" s="1180"/>
      <c r="K2197" s="1180"/>
      <c r="L2197" s="1180"/>
      <c r="M2197" s="1180"/>
      <c r="N2197" s="1180"/>
      <c r="O2197" s="1180"/>
      <c r="P2197" s="1180"/>
      <c r="Q2197" s="1180"/>
      <c r="R2197" s="1180"/>
    </row>
    <row r="2198" spans="1:18">
      <c r="A2198" s="1180"/>
      <c r="B2198" s="1180"/>
      <c r="C2198" s="1180"/>
      <c r="D2198" s="1180"/>
      <c r="E2198" s="1180"/>
      <c r="F2198" s="1180"/>
      <c r="G2198" s="1180"/>
      <c r="H2198" s="1180"/>
      <c r="I2198" s="1180"/>
      <c r="J2198" s="1180"/>
      <c r="K2198" s="1180"/>
      <c r="L2198" s="1180"/>
      <c r="M2198" s="1180"/>
      <c r="N2198" s="1180"/>
      <c r="O2198" s="1180"/>
      <c r="P2198" s="1180"/>
      <c r="Q2198" s="1180"/>
      <c r="R2198" s="1180"/>
    </row>
    <row r="2199" spans="1:18">
      <c r="A2199" s="1180"/>
      <c r="B2199" s="1180"/>
      <c r="C2199" s="1180"/>
      <c r="D2199" s="1180"/>
      <c r="E2199" s="1180"/>
      <c r="F2199" s="1180"/>
      <c r="G2199" s="1180"/>
      <c r="H2199" s="1180"/>
      <c r="I2199" s="1180"/>
      <c r="J2199" s="1180"/>
      <c r="K2199" s="1180"/>
      <c r="L2199" s="1180"/>
      <c r="M2199" s="1180"/>
      <c r="N2199" s="1180"/>
      <c r="O2199" s="1180"/>
      <c r="P2199" s="1180"/>
      <c r="Q2199" s="1180"/>
      <c r="R2199" s="1180"/>
    </row>
    <row r="2200" spans="1:18">
      <c r="A2200" s="1180"/>
      <c r="B2200" s="1180"/>
      <c r="C2200" s="1180"/>
      <c r="D2200" s="1180"/>
      <c r="E2200" s="1180"/>
      <c r="F2200" s="1180"/>
      <c r="G2200" s="1180"/>
      <c r="H2200" s="1180"/>
      <c r="I2200" s="1180"/>
      <c r="J2200" s="1180"/>
      <c r="K2200" s="1180"/>
      <c r="L2200" s="1180"/>
      <c r="M2200" s="1180"/>
      <c r="N2200" s="1180"/>
      <c r="O2200" s="1180"/>
      <c r="P2200" s="1180"/>
      <c r="Q2200" s="1180"/>
      <c r="R2200" s="1180"/>
    </row>
    <row r="2201" spans="1:18">
      <c r="A2201" s="1180"/>
      <c r="B2201" s="1180"/>
      <c r="C2201" s="1180"/>
      <c r="D2201" s="1180"/>
      <c r="E2201" s="1180"/>
      <c r="F2201" s="1180"/>
      <c r="G2201" s="1180"/>
      <c r="H2201" s="1180"/>
      <c r="I2201" s="1180"/>
      <c r="J2201" s="1180"/>
      <c r="K2201" s="1180"/>
      <c r="L2201" s="1180"/>
      <c r="M2201" s="1180"/>
      <c r="N2201" s="1180"/>
      <c r="O2201" s="1180"/>
      <c r="P2201" s="1180"/>
      <c r="Q2201" s="1180"/>
      <c r="R2201" s="1180"/>
    </row>
    <row r="2202" spans="1:18">
      <c r="A2202" s="1180"/>
      <c r="B2202" s="1180"/>
      <c r="C2202" s="1180"/>
      <c r="D2202" s="1180"/>
      <c r="E2202" s="1180"/>
      <c r="F2202" s="1180"/>
      <c r="G2202" s="1180"/>
      <c r="H2202" s="1180"/>
      <c r="I2202" s="1180"/>
      <c r="J2202" s="1180"/>
      <c r="K2202" s="1180"/>
      <c r="L2202" s="1180"/>
      <c r="M2202" s="1180"/>
      <c r="N2202" s="1180"/>
      <c r="O2202" s="1180"/>
      <c r="P2202" s="1180"/>
      <c r="Q2202" s="1180"/>
      <c r="R2202" s="1180"/>
    </row>
    <row r="2203" spans="1:18">
      <c r="A2203" s="1180"/>
      <c r="B2203" s="1180"/>
      <c r="C2203" s="1180"/>
      <c r="D2203" s="1180"/>
      <c r="E2203" s="1180"/>
      <c r="F2203" s="1180"/>
      <c r="G2203" s="1180"/>
      <c r="H2203" s="1180"/>
      <c r="I2203" s="1180"/>
      <c r="J2203" s="1180"/>
      <c r="K2203" s="1180"/>
      <c r="L2203" s="1180"/>
      <c r="M2203" s="1180"/>
      <c r="N2203" s="1180"/>
      <c r="O2203" s="1180"/>
      <c r="P2203" s="1180"/>
      <c r="Q2203" s="1180"/>
      <c r="R2203" s="1180"/>
    </row>
    <row r="2204" spans="1:18">
      <c r="A2204" s="1180"/>
      <c r="B2204" s="1180"/>
      <c r="C2204" s="1180"/>
      <c r="D2204" s="1180"/>
      <c r="E2204" s="1180"/>
      <c r="F2204" s="1180"/>
      <c r="G2204" s="1180"/>
      <c r="H2204" s="1180"/>
      <c r="I2204" s="1180"/>
      <c r="J2204" s="1180"/>
      <c r="K2204" s="1180"/>
      <c r="L2204" s="1180"/>
      <c r="M2204" s="1180"/>
      <c r="N2204" s="1180"/>
      <c r="O2204" s="1180"/>
      <c r="P2204" s="1180"/>
      <c r="Q2204" s="1180"/>
      <c r="R2204" s="1180"/>
    </row>
    <row r="2205" spans="1:18">
      <c r="A2205" s="1180"/>
      <c r="B2205" s="1180"/>
      <c r="C2205" s="1180"/>
      <c r="D2205" s="1180"/>
      <c r="E2205" s="1180"/>
      <c r="F2205" s="1180"/>
      <c r="G2205" s="1180"/>
      <c r="H2205" s="1180"/>
      <c r="I2205" s="1180"/>
      <c r="J2205" s="1180"/>
      <c r="K2205" s="1180"/>
      <c r="L2205" s="1180"/>
      <c r="M2205" s="1180"/>
      <c r="N2205" s="1180"/>
      <c r="O2205" s="1180"/>
      <c r="P2205" s="1180"/>
      <c r="Q2205" s="1180"/>
      <c r="R2205" s="1180"/>
    </row>
    <row r="2206" spans="1:18">
      <c r="A2206" s="1180"/>
      <c r="B2206" s="1180"/>
      <c r="C2206" s="1180"/>
      <c r="D2206" s="1180"/>
      <c r="E2206" s="1180"/>
      <c r="F2206" s="1180"/>
      <c r="G2206" s="1180"/>
      <c r="H2206" s="1180"/>
      <c r="I2206" s="1180"/>
      <c r="J2206" s="1180"/>
      <c r="K2206" s="1180"/>
      <c r="L2206" s="1180"/>
      <c r="M2206" s="1180"/>
      <c r="N2206" s="1180"/>
      <c r="O2206" s="1180"/>
      <c r="P2206" s="1180"/>
      <c r="Q2206" s="1180"/>
      <c r="R2206" s="1180"/>
    </row>
    <row r="2207" spans="1:18">
      <c r="A2207" s="1180"/>
      <c r="B2207" s="1180"/>
      <c r="C2207" s="1180"/>
      <c r="D2207" s="1180"/>
      <c r="E2207" s="1180"/>
      <c r="F2207" s="1180"/>
      <c r="G2207" s="1180"/>
      <c r="H2207" s="1180"/>
      <c r="I2207" s="1180"/>
      <c r="J2207" s="1180"/>
      <c r="K2207" s="1180"/>
      <c r="L2207" s="1180"/>
      <c r="M2207" s="1180"/>
      <c r="N2207" s="1180"/>
      <c r="O2207" s="1180"/>
      <c r="P2207" s="1180"/>
      <c r="Q2207" s="1180"/>
      <c r="R2207" s="1180"/>
    </row>
    <row r="2208" spans="1:18">
      <c r="A2208" s="1180"/>
      <c r="B2208" s="1180"/>
      <c r="C2208" s="1180"/>
      <c r="D2208" s="1180"/>
      <c r="E2208" s="1180"/>
      <c r="F2208" s="1180"/>
      <c r="G2208" s="1180"/>
      <c r="H2208" s="1180"/>
      <c r="I2208" s="1180"/>
      <c r="J2208" s="1180"/>
      <c r="K2208" s="1180"/>
      <c r="L2208" s="1180"/>
      <c r="M2208" s="1180"/>
      <c r="N2208" s="1180"/>
      <c r="O2208" s="1180"/>
      <c r="P2208" s="1180"/>
      <c r="Q2208" s="1180"/>
      <c r="R2208" s="1180"/>
    </row>
    <row r="2209" spans="1:18">
      <c r="A2209" s="1180"/>
      <c r="B2209" s="1180"/>
      <c r="C2209" s="1180"/>
      <c r="D2209" s="1180"/>
      <c r="E2209" s="1180"/>
      <c r="F2209" s="1180"/>
      <c r="G2209" s="1180"/>
      <c r="H2209" s="1180"/>
      <c r="I2209" s="1180"/>
      <c r="J2209" s="1180"/>
      <c r="K2209" s="1180"/>
      <c r="L2209" s="1180"/>
      <c r="M2209" s="1180"/>
      <c r="N2209" s="1180"/>
      <c r="O2209" s="1180"/>
      <c r="P2209" s="1180"/>
      <c r="Q2209" s="1180"/>
      <c r="R2209" s="1180"/>
    </row>
    <row r="2210" spans="1:18">
      <c r="A2210" s="1180"/>
      <c r="B2210" s="1180"/>
      <c r="C2210" s="1180"/>
      <c r="D2210" s="1180"/>
      <c r="E2210" s="1180"/>
      <c r="F2210" s="1180"/>
      <c r="G2210" s="1180"/>
      <c r="H2210" s="1180"/>
      <c r="I2210" s="1180"/>
      <c r="J2210" s="1180"/>
      <c r="K2210" s="1180"/>
      <c r="L2210" s="1180"/>
      <c r="M2210" s="1180"/>
      <c r="N2210" s="1180"/>
      <c r="O2210" s="1180"/>
      <c r="P2210" s="1180"/>
      <c r="Q2210" s="1180"/>
      <c r="R2210" s="1180"/>
    </row>
    <row r="2211" spans="1:18">
      <c r="A2211" s="1180"/>
      <c r="B2211" s="1180"/>
      <c r="C2211" s="1180"/>
      <c r="D2211" s="1180"/>
      <c r="E2211" s="1180"/>
      <c r="F2211" s="1180"/>
      <c r="G2211" s="1180"/>
      <c r="H2211" s="1180"/>
      <c r="I2211" s="1180"/>
      <c r="J2211" s="1180"/>
      <c r="K2211" s="1180"/>
      <c r="L2211" s="1180"/>
      <c r="M2211" s="1180"/>
      <c r="N2211" s="1180"/>
      <c r="O2211" s="1180"/>
      <c r="P2211" s="1180"/>
      <c r="Q2211" s="1180"/>
      <c r="R2211" s="1180"/>
    </row>
    <row r="2212" spans="1:18">
      <c r="A2212" s="1180"/>
      <c r="B2212" s="1180"/>
      <c r="C2212" s="1180"/>
      <c r="D2212" s="1180"/>
      <c r="E2212" s="1180"/>
      <c r="F2212" s="1180"/>
      <c r="G2212" s="1180"/>
      <c r="H2212" s="1180"/>
      <c r="I2212" s="1180"/>
      <c r="J2212" s="1180"/>
      <c r="K2212" s="1180"/>
      <c r="L2212" s="1180"/>
      <c r="M2212" s="1180"/>
      <c r="N2212" s="1180"/>
      <c r="O2212" s="1180"/>
      <c r="P2212" s="1180"/>
      <c r="Q2212" s="1180"/>
      <c r="R2212" s="1180"/>
    </row>
    <row r="2213" spans="1:18">
      <c r="A2213" s="1180"/>
      <c r="B2213" s="1180"/>
      <c r="C2213" s="1180"/>
      <c r="D2213" s="1180"/>
      <c r="E2213" s="1180"/>
      <c r="F2213" s="1180"/>
      <c r="G2213" s="1180"/>
      <c r="H2213" s="1180"/>
      <c r="I2213" s="1180"/>
      <c r="J2213" s="1180"/>
      <c r="K2213" s="1180"/>
      <c r="L2213" s="1180"/>
      <c r="M2213" s="1180"/>
      <c r="N2213" s="1180"/>
      <c r="O2213" s="1180"/>
      <c r="P2213" s="1180"/>
      <c r="Q2213" s="1180"/>
      <c r="R2213" s="1180"/>
    </row>
    <row r="2214" spans="1:18">
      <c r="A2214" s="1180"/>
      <c r="B2214" s="1180"/>
      <c r="C2214" s="1180"/>
      <c r="D2214" s="1180"/>
      <c r="E2214" s="1180"/>
      <c r="F2214" s="1180"/>
      <c r="G2214" s="1180"/>
      <c r="H2214" s="1180"/>
      <c r="I2214" s="1180"/>
      <c r="J2214" s="1180"/>
      <c r="K2214" s="1180"/>
      <c r="L2214" s="1180"/>
      <c r="M2214" s="1180"/>
      <c r="N2214" s="1180"/>
      <c r="O2214" s="1180"/>
      <c r="P2214" s="1180"/>
      <c r="Q2214" s="1180"/>
      <c r="R2214" s="1180"/>
    </row>
    <row r="2215" spans="1:18">
      <c r="A2215" s="1180"/>
      <c r="B2215" s="1180"/>
      <c r="C2215" s="1180"/>
      <c r="D2215" s="1180"/>
      <c r="E2215" s="1180"/>
      <c r="F2215" s="1180"/>
      <c r="G2215" s="1180"/>
      <c r="H2215" s="1180"/>
      <c r="I2215" s="1180"/>
      <c r="J2215" s="1180"/>
      <c r="K2215" s="1180"/>
      <c r="L2215" s="1180"/>
      <c r="M2215" s="1180"/>
      <c r="N2215" s="1180"/>
      <c r="O2215" s="1180"/>
      <c r="P2215" s="1180"/>
      <c r="Q2215" s="1180"/>
      <c r="R2215" s="1180"/>
    </row>
    <row r="2216" spans="1:18">
      <c r="A2216" s="1180"/>
      <c r="B2216" s="1180"/>
      <c r="C2216" s="1180"/>
      <c r="D2216" s="1180"/>
      <c r="E2216" s="1180"/>
      <c r="F2216" s="1180"/>
      <c r="G2216" s="1180"/>
      <c r="H2216" s="1180"/>
      <c r="I2216" s="1180"/>
      <c r="J2216" s="1180"/>
      <c r="K2216" s="1180"/>
      <c r="L2216" s="1180"/>
      <c r="M2216" s="1180"/>
      <c r="N2216" s="1180"/>
      <c r="O2216" s="1180"/>
      <c r="P2216" s="1180"/>
      <c r="Q2216" s="1180"/>
      <c r="R2216" s="1180"/>
    </row>
    <row r="2217" spans="1:18">
      <c r="A2217" s="1180"/>
      <c r="B2217" s="1180"/>
      <c r="C2217" s="1180"/>
      <c r="D2217" s="1180"/>
      <c r="E2217" s="1180"/>
      <c r="F2217" s="1180"/>
      <c r="G2217" s="1180"/>
      <c r="H2217" s="1180"/>
      <c r="I2217" s="1180"/>
      <c r="J2217" s="1180"/>
      <c r="K2217" s="1180"/>
      <c r="L2217" s="1180"/>
      <c r="M2217" s="1180"/>
      <c r="N2217" s="1180"/>
      <c r="O2217" s="1180"/>
      <c r="P2217" s="1180"/>
      <c r="Q2217" s="1180"/>
      <c r="R2217" s="1180"/>
    </row>
    <row r="2218" spans="1:18">
      <c r="A2218" s="1180"/>
      <c r="B2218" s="1180"/>
      <c r="C2218" s="1180"/>
      <c r="D2218" s="1180"/>
      <c r="E2218" s="1180"/>
      <c r="F2218" s="1180"/>
      <c r="G2218" s="1180"/>
      <c r="H2218" s="1180"/>
      <c r="I2218" s="1180"/>
      <c r="J2218" s="1180"/>
      <c r="K2218" s="1180"/>
      <c r="L2218" s="1180"/>
      <c r="M2218" s="1180"/>
      <c r="N2218" s="1180"/>
      <c r="O2218" s="1180"/>
      <c r="P2218" s="1180"/>
      <c r="Q2218" s="1180"/>
      <c r="R2218" s="1180"/>
    </row>
    <row r="2219" spans="1:18">
      <c r="A2219" s="1180"/>
      <c r="B2219" s="1180"/>
      <c r="C2219" s="1180"/>
      <c r="D2219" s="1180"/>
      <c r="E2219" s="1180"/>
      <c r="F2219" s="1180"/>
      <c r="G2219" s="1180"/>
      <c r="H2219" s="1180"/>
      <c r="I2219" s="1180"/>
      <c r="J2219" s="1180"/>
      <c r="K2219" s="1180"/>
      <c r="L2219" s="1180"/>
      <c r="M2219" s="1180"/>
      <c r="N2219" s="1180"/>
      <c r="O2219" s="1180"/>
      <c r="P2219" s="1180"/>
      <c r="Q2219" s="1180"/>
      <c r="R2219" s="1180"/>
    </row>
    <row r="2220" spans="1:18">
      <c r="A2220" s="1180"/>
      <c r="B2220" s="1180"/>
      <c r="C2220" s="1180"/>
      <c r="D2220" s="1180"/>
      <c r="E2220" s="1180"/>
      <c r="F2220" s="1180"/>
      <c r="G2220" s="1180"/>
      <c r="H2220" s="1180"/>
      <c r="I2220" s="1180"/>
      <c r="J2220" s="1180"/>
      <c r="K2220" s="1180"/>
      <c r="L2220" s="1180"/>
      <c r="M2220" s="1180"/>
      <c r="N2220" s="1180"/>
      <c r="O2220" s="1180"/>
      <c r="P2220" s="1180"/>
      <c r="Q2220" s="1180"/>
      <c r="R2220" s="1180"/>
    </row>
    <row r="2221" spans="1:18">
      <c r="A2221" s="1180"/>
      <c r="B2221" s="1180"/>
      <c r="C2221" s="1180"/>
      <c r="D2221" s="1180"/>
      <c r="E2221" s="1180"/>
      <c r="F2221" s="1180"/>
      <c r="G2221" s="1180"/>
      <c r="H2221" s="1180"/>
      <c r="I2221" s="1180"/>
      <c r="J2221" s="1180"/>
      <c r="K2221" s="1180"/>
      <c r="L2221" s="1180"/>
      <c r="M2221" s="1180"/>
      <c r="N2221" s="1180"/>
      <c r="O2221" s="1180"/>
      <c r="P2221" s="1180"/>
      <c r="Q2221" s="1180"/>
      <c r="R2221" s="1180"/>
    </row>
    <row r="2222" spans="1:18">
      <c r="A2222" s="1180"/>
      <c r="B2222" s="1180"/>
      <c r="C2222" s="1180"/>
      <c r="D2222" s="1180"/>
      <c r="E2222" s="1180"/>
      <c r="F2222" s="1180"/>
      <c r="G2222" s="1180"/>
      <c r="H2222" s="1180"/>
      <c r="I2222" s="1180"/>
      <c r="J2222" s="1180"/>
      <c r="K2222" s="1180"/>
      <c r="L2222" s="1180"/>
      <c r="M2222" s="1180"/>
      <c r="N2222" s="1180"/>
      <c r="O2222" s="1180"/>
      <c r="P2222" s="1180"/>
      <c r="Q2222" s="1180"/>
      <c r="R2222" s="1180"/>
    </row>
    <row r="2223" spans="1:18">
      <c r="A2223" s="1180"/>
      <c r="B2223" s="1180"/>
      <c r="C2223" s="1180"/>
      <c r="D2223" s="1180"/>
      <c r="E2223" s="1180"/>
      <c r="F2223" s="1180"/>
      <c r="G2223" s="1180"/>
      <c r="H2223" s="1180"/>
      <c r="I2223" s="1180"/>
      <c r="J2223" s="1180"/>
      <c r="K2223" s="1180"/>
      <c r="L2223" s="1180"/>
      <c r="M2223" s="1180"/>
      <c r="N2223" s="1180"/>
      <c r="O2223" s="1180"/>
      <c r="P2223" s="1180"/>
      <c r="Q2223" s="1180"/>
      <c r="R2223" s="1180"/>
    </row>
    <row r="2224" spans="1:18">
      <c r="A2224" s="1180"/>
      <c r="B2224" s="1180"/>
      <c r="C2224" s="1180"/>
      <c r="D2224" s="1180"/>
      <c r="E2224" s="1180"/>
      <c r="F2224" s="1180"/>
      <c r="G2224" s="1180"/>
      <c r="H2224" s="1180"/>
      <c r="I2224" s="1180"/>
      <c r="J2224" s="1180"/>
      <c r="K2224" s="1180"/>
      <c r="L2224" s="1180"/>
      <c r="M2224" s="1180"/>
      <c r="N2224" s="1180"/>
      <c r="O2224" s="1180"/>
      <c r="P2224" s="1180"/>
      <c r="Q2224" s="1180"/>
      <c r="R2224" s="1180"/>
    </row>
    <row r="2225" spans="1:18">
      <c r="A2225" s="1180"/>
      <c r="B2225" s="1180"/>
      <c r="C2225" s="1180"/>
      <c r="D2225" s="1180"/>
      <c r="E2225" s="1180"/>
      <c r="F2225" s="1180"/>
      <c r="G2225" s="1180"/>
      <c r="H2225" s="1180"/>
      <c r="I2225" s="1180"/>
      <c r="J2225" s="1180"/>
      <c r="K2225" s="1180"/>
      <c r="L2225" s="1180"/>
      <c r="M2225" s="1180"/>
      <c r="N2225" s="1180"/>
      <c r="O2225" s="1180"/>
      <c r="P2225" s="1180"/>
      <c r="Q2225" s="1180"/>
      <c r="R2225" s="1180"/>
    </row>
    <row r="2226" spans="1:18">
      <c r="A2226" s="1180"/>
      <c r="B2226" s="1180"/>
      <c r="C2226" s="1180"/>
      <c r="D2226" s="1180"/>
      <c r="E2226" s="1180"/>
      <c r="F2226" s="1180"/>
      <c r="G2226" s="1180"/>
      <c r="H2226" s="1180"/>
      <c r="I2226" s="1180"/>
      <c r="J2226" s="1180"/>
      <c r="K2226" s="1180"/>
      <c r="L2226" s="1180"/>
      <c r="M2226" s="1180"/>
      <c r="N2226" s="1180"/>
      <c r="O2226" s="1180"/>
      <c r="P2226" s="1180"/>
      <c r="Q2226" s="1180"/>
      <c r="R2226" s="1180"/>
    </row>
    <row r="2227" spans="1:18">
      <c r="A2227" s="1180"/>
      <c r="B2227" s="1180"/>
      <c r="C2227" s="1180"/>
      <c r="D2227" s="1180"/>
      <c r="E2227" s="1180"/>
      <c r="F2227" s="1180"/>
      <c r="G2227" s="1180"/>
      <c r="H2227" s="1180"/>
      <c r="I2227" s="1180"/>
      <c r="J2227" s="1180"/>
      <c r="K2227" s="1180"/>
      <c r="L2227" s="1180"/>
      <c r="M2227" s="1180"/>
      <c r="N2227" s="1180"/>
      <c r="O2227" s="1180"/>
      <c r="P2227" s="1180"/>
      <c r="Q2227" s="1180"/>
      <c r="R2227" s="1180"/>
    </row>
    <row r="2228" spans="1:18">
      <c r="A2228" s="1180"/>
      <c r="B2228" s="1180"/>
      <c r="C2228" s="1180"/>
      <c r="D2228" s="1180"/>
      <c r="E2228" s="1180"/>
      <c r="F2228" s="1180"/>
      <c r="G2228" s="1180"/>
      <c r="H2228" s="1180"/>
      <c r="I2228" s="1180"/>
      <c r="J2228" s="1180"/>
      <c r="K2228" s="1180"/>
      <c r="L2228" s="1180"/>
      <c r="M2228" s="1180"/>
      <c r="N2228" s="1180"/>
      <c r="O2228" s="1180"/>
      <c r="P2228" s="1180"/>
      <c r="Q2228" s="1180"/>
      <c r="R2228" s="1180"/>
    </row>
    <row r="2229" spans="1:18">
      <c r="A2229" s="1180"/>
      <c r="B2229" s="1180"/>
      <c r="C2229" s="1180"/>
      <c r="D2229" s="1180"/>
      <c r="E2229" s="1180"/>
      <c r="F2229" s="1180"/>
      <c r="G2229" s="1180"/>
      <c r="H2229" s="1180"/>
      <c r="I2229" s="1180"/>
      <c r="J2229" s="1180"/>
      <c r="K2229" s="1180"/>
      <c r="L2229" s="1180"/>
      <c r="M2229" s="1180"/>
      <c r="N2229" s="1180"/>
      <c r="O2229" s="1180"/>
      <c r="P2229" s="1180"/>
      <c r="Q2229" s="1180"/>
      <c r="R2229" s="1180"/>
    </row>
    <row r="2230" spans="1:18">
      <c r="A2230" s="1180"/>
      <c r="B2230" s="1180"/>
      <c r="C2230" s="1180"/>
      <c r="D2230" s="1180"/>
      <c r="E2230" s="1180"/>
      <c r="F2230" s="1180"/>
      <c r="G2230" s="1180"/>
      <c r="H2230" s="1180"/>
      <c r="I2230" s="1180"/>
      <c r="J2230" s="1180"/>
      <c r="K2230" s="1180"/>
      <c r="L2230" s="1180"/>
      <c r="M2230" s="1180"/>
      <c r="N2230" s="1180"/>
      <c r="O2230" s="1180"/>
      <c r="P2230" s="1180"/>
      <c r="Q2230" s="1180"/>
      <c r="R2230" s="1180"/>
    </row>
    <row r="2231" spans="1:18">
      <c r="A2231" s="1180"/>
      <c r="B2231" s="1180"/>
      <c r="C2231" s="1180"/>
      <c r="D2231" s="1180"/>
      <c r="E2231" s="1180"/>
      <c r="F2231" s="1180"/>
      <c r="G2231" s="1180"/>
      <c r="H2231" s="1180"/>
      <c r="I2231" s="1180"/>
      <c r="J2231" s="1180"/>
      <c r="K2231" s="1180"/>
      <c r="L2231" s="1180"/>
      <c r="M2231" s="1180"/>
      <c r="N2231" s="1180"/>
      <c r="O2231" s="1180"/>
      <c r="P2231" s="1180"/>
      <c r="Q2231" s="1180"/>
      <c r="R2231" s="1180"/>
    </row>
    <row r="2232" spans="1:18">
      <c r="A2232" s="1180"/>
      <c r="B2232" s="1180"/>
      <c r="C2232" s="1180"/>
      <c r="D2232" s="1180"/>
      <c r="E2232" s="1180"/>
      <c r="F2232" s="1180"/>
      <c r="G2232" s="1180"/>
      <c r="H2232" s="1180"/>
      <c r="I2232" s="1180"/>
      <c r="J2232" s="1180"/>
      <c r="K2232" s="1180"/>
      <c r="L2232" s="1180"/>
      <c r="M2232" s="1180"/>
      <c r="N2232" s="1180"/>
      <c r="O2232" s="1180"/>
      <c r="P2232" s="1180"/>
      <c r="Q2232" s="1180"/>
      <c r="R2232" s="1180"/>
    </row>
    <row r="2233" spans="1:18">
      <c r="A2233" s="1180"/>
      <c r="B2233" s="1180"/>
      <c r="C2233" s="1180"/>
      <c r="D2233" s="1180"/>
      <c r="E2233" s="1180"/>
      <c r="F2233" s="1180"/>
      <c r="G2233" s="1180"/>
      <c r="H2233" s="1180"/>
      <c r="I2233" s="1180"/>
      <c r="J2233" s="1180"/>
      <c r="K2233" s="1180"/>
      <c r="L2233" s="1180"/>
      <c r="M2233" s="1180"/>
      <c r="N2233" s="1180"/>
      <c r="O2233" s="1180"/>
      <c r="P2233" s="1180"/>
      <c r="Q2233" s="1180"/>
      <c r="R2233" s="1180"/>
    </row>
    <row r="2234" spans="1:18">
      <c r="A2234" s="1180"/>
      <c r="B2234" s="1180"/>
      <c r="C2234" s="1180"/>
      <c r="D2234" s="1180"/>
      <c r="E2234" s="1180"/>
      <c r="F2234" s="1180"/>
      <c r="G2234" s="1180"/>
      <c r="H2234" s="1180"/>
      <c r="I2234" s="1180"/>
      <c r="J2234" s="1180"/>
      <c r="K2234" s="1180"/>
      <c r="L2234" s="1180"/>
      <c r="M2234" s="1180"/>
      <c r="N2234" s="1180"/>
      <c r="O2234" s="1180"/>
      <c r="P2234" s="1180"/>
      <c r="Q2234" s="1180"/>
      <c r="R2234" s="1180"/>
    </row>
    <row r="2235" spans="1:18">
      <c r="A2235" s="1180"/>
      <c r="B2235" s="1180"/>
      <c r="C2235" s="1180"/>
      <c r="D2235" s="1180"/>
      <c r="E2235" s="1180"/>
      <c r="F2235" s="1180"/>
      <c r="G2235" s="1180"/>
      <c r="H2235" s="1180"/>
      <c r="I2235" s="1180"/>
      <c r="J2235" s="1180"/>
      <c r="K2235" s="1180"/>
      <c r="L2235" s="1180"/>
      <c r="M2235" s="1180"/>
      <c r="N2235" s="1180"/>
      <c r="O2235" s="1180"/>
      <c r="P2235" s="1180"/>
      <c r="Q2235" s="1180"/>
      <c r="R2235" s="1180"/>
    </row>
    <row r="2236" spans="1:18">
      <c r="A2236" s="1180"/>
      <c r="B2236" s="1180"/>
      <c r="C2236" s="1180"/>
      <c r="D2236" s="1180"/>
      <c r="E2236" s="1180"/>
      <c r="F2236" s="1180"/>
      <c r="G2236" s="1180"/>
      <c r="H2236" s="1180"/>
      <c r="I2236" s="1180"/>
      <c r="J2236" s="1180"/>
      <c r="K2236" s="1180"/>
      <c r="L2236" s="1180"/>
      <c r="M2236" s="1180"/>
      <c r="N2236" s="1180"/>
      <c r="O2236" s="1180"/>
      <c r="P2236" s="1180"/>
      <c r="Q2236" s="1180"/>
      <c r="R2236" s="1180"/>
    </row>
    <row r="2237" spans="1:18">
      <c r="A2237" s="1180"/>
      <c r="B2237" s="1180"/>
      <c r="C2237" s="1180"/>
      <c r="D2237" s="1180"/>
      <c r="E2237" s="1180"/>
      <c r="F2237" s="1180"/>
      <c r="G2237" s="1180"/>
      <c r="H2237" s="1180"/>
      <c r="I2237" s="1180"/>
      <c r="J2237" s="1180"/>
      <c r="K2237" s="1180"/>
      <c r="L2237" s="1180"/>
      <c r="M2237" s="1180"/>
      <c r="N2237" s="1180"/>
      <c r="O2237" s="1180"/>
      <c r="P2237" s="1180"/>
      <c r="Q2237" s="1180"/>
      <c r="R2237" s="1180"/>
    </row>
    <row r="2238" spans="1:18">
      <c r="A2238" s="1180"/>
      <c r="B2238" s="1180"/>
      <c r="C2238" s="1180"/>
      <c r="D2238" s="1180"/>
      <c r="E2238" s="1180"/>
      <c r="F2238" s="1180"/>
      <c r="G2238" s="1180"/>
      <c r="H2238" s="1180"/>
      <c r="I2238" s="1180"/>
      <c r="J2238" s="1180"/>
      <c r="K2238" s="1180"/>
      <c r="L2238" s="1180"/>
      <c r="M2238" s="1180"/>
      <c r="N2238" s="1180"/>
      <c r="O2238" s="1180"/>
      <c r="P2238" s="1180"/>
      <c r="Q2238" s="1180"/>
      <c r="R2238" s="1180"/>
    </row>
    <row r="2239" spans="1:18">
      <c r="A2239" s="1180"/>
      <c r="B2239" s="1180"/>
      <c r="C2239" s="1180"/>
      <c r="D2239" s="1180"/>
      <c r="E2239" s="1180"/>
      <c r="F2239" s="1180"/>
      <c r="G2239" s="1180"/>
      <c r="H2239" s="1180"/>
      <c r="I2239" s="1180"/>
      <c r="J2239" s="1180"/>
      <c r="K2239" s="1180"/>
      <c r="L2239" s="1180"/>
      <c r="M2239" s="1180"/>
      <c r="N2239" s="1180"/>
      <c r="O2239" s="1180"/>
      <c r="P2239" s="1180"/>
      <c r="Q2239" s="1180"/>
      <c r="R2239" s="1180"/>
    </row>
    <row r="2240" spans="1:18">
      <c r="A2240" s="1180"/>
      <c r="B2240" s="1180"/>
      <c r="C2240" s="1180"/>
      <c r="D2240" s="1180"/>
      <c r="E2240" s="1180"/>
      <c r="F2240" s="1180"/>
      <c r="G2240" s="1180"/>
      <c r="H2240" s="1180"/>
      <c r="I2240" s="1180"/>
      <c r="J2240" s="1180"/>
      <c r="K2240" s="1180"/>
      <c r="L2240" s="1180"/>
      <c r="M2240" s="1180"/>
      <c r="N2240" s="1180"/>
      <c r="O2240" s="1180"/>
      <c r="P2240" s="1180"/>
      <c r="Q2240" s="1180"/>
      <c r="R2240" s="1180"/>
    </row>
    <row r="2241" spans="1:18">
      <c r="A2241" s="1180"/>
      <c r="B2241" s="1180"/>
      <c r="C2241" s="1180"/>
      <c r="D2241" s="1180"/>
      <c r="E2241" s="1180"/>
      <c r="F2241" s="1180"/>
      <c r="G2241" s="1180"/>
      <c r="H2241" s="1180"/>
      <c r="I2241" s="1180"/>
      <c r="J2241" s="1180"/>
      <c r="K2241" s="1180"/>
      <c r="L2241" s="1180"/>
      <c r="M2241" s="1180"/>
      <c r="N2241" s="1180"/>
      <c r="O2241" s="1180"/>
      <c r="P2241" s="1180"/>
      <c r="Q2241" s="1180"/>
      <c r="R2241" s="1180"/>
    </row>
    <row r="2242" spans="1:18">
      <c r="A2242" s="1180"/>
      <c r="B2242" s="1180"/>
      <c r="C2242" s="1180"/>
      <c r="D2242" s="1180"/>
      <c r="E2242" s="1180"/>
      <c r="F2242" s="1180"/>
      <c r="G2242" s="1180"/>
      <c r="H2242" s="1180"/>
      <c r="I2242" s="1180"/>
      <c r="J2242" s="1180"/>
      <c r="K2242" s="1180"/>
      <c r="L2242" s="1180"/>
      <c r="M2242" s="1180"/>
      <c r="N2242" s="1180"/>
      <c r="O2242" s="1180"/>
      <c r="P2242" s="1180"/>
      <c r="Q2242" s="1180"/>
      <c r="R2242" s="1180"/>
    </row>
    <row r="2243" spans="1:18">
      <c r="A2243" s="1180"/>
      <c r="B2243" s="1180"/>
      <c r="C2243" s="1180"/>
      <c r="D2243" s="1180"/>
      <c r="E2243" s="1180"/>
      <c r="F2243" s="1180"/>
      <c r="G2243" s="1180"/>
      <c r="H2243" s="1180"/>
      <c r="I2243" s="1180"/>
      <c r="J2243" s="1180"/>
      <c r="K2243" s="1180"/>
      <c r="L2243" s="1180"/>
      <c r="M2243" s="1180"/>
      <c r="N2243" s="1180"/>
      <c r="O2243" s="1180"/>
      <c r="P2243" s="1180"/>
      <c r="Q2243" s="1180"/>
      <c r="R2243" s="1180"/>
    </row>
    <row r="2244" spans="1:18">
      <c r="A2244" s="1180"/>
      <c r="B2244" s="1180"/>
      <c r="C2244" s="1180"/>
      <c r="D2244" s="1180"/>
      <c r="E2244" s="1180"/>
      <c r="F2244" s="1180"/>
      <c r="G2244" s="1180"/>
      <c r="H2244" s="1180"/>
      <c r="I2244" s="1180"/>
      <c r="J2244" s="1180"/>
      <c r="K2244" s="1180"/>
      <c r="L2244" s="1180"/>
      <c r="M2244" s="1180"/>
      <c r="N2244" s="1180"/>
      <c r="O2244" s="1180"/>
      <c r="P2244" s="1180"/>
      <c r="Q2244" s="1180"/>
      <c r="R2244" s="1180"/>
    </row>
    <row r="2245" spans="1:18">
      <c r="A2245" s="1180"/>
      <c r="B2245" s="1180"/>
      <c r="C2245" s="1180"/>
      <c r="D2245" s="1180"/>
      <c r="E2245" s="1180"/>
      <c r="F2245" s="1180"/>
      <c r="G2245" s="1180"/>
      <c r="H2245" s="1180"/>
      <c r="I2245" s="1180"/>
      <c r="J2245" s="1180"/>
      <c r="K2245" s="1180"/>
      <c r="L2245" s="1180"/>
      <c r="M2245" s="1180"/>
      <c r="N2245" s="1180"/>
      <c r="O2245" s="1180"/>
      <c r="P2245" s="1180"/>
      <c r="Q2245" s="1180"/>
      <c r="R2245" s="1180"/>
    </row>
    <row r="2246" spans="1:18">
      <c r="A2246" s="1180"/>
      <c r="B2246" s="1180"/>
      <c r="C2246" s="1180"/>
      <c r="D2246" s="1180"/>
      <c r="E2246" s="1180"/>
      <c r="F2246" s="1180"/>
      <c r="G2246" s="1180"/>
      <c r="H2246" s="1180"/>
      <c r="I2246" s="1180"/>
      <c r="J2246" s="1180"/>
      <c r="K2246" s="1180"/>
      <c r="L2246" s="1180"/>
      <c r="M2246" s="1180"/>
      <c r="N2246" s="1180"/>
      <c r="O2246" s="1180"/>
      <c r="P2246" s="1180"/>
      <c r="Q2246" s="1180"/>
      <c r="R2246" s="1180"/>
    </row>
    <row r="2247" spans="1:18">
      <c r="A2247" s="1180"/>
      <c r="B2247" s="1180"/>
      <c r="C2247" s="1180"/>
      <c r="D2247" s="1180"/>
      <c r="E2247" s="1180"/>
      <c r="F2247" s="1180"/>
      <c r="G2247" s="1180"/>
      <c r="H2247" s="1180"/>
      <c r="I2247" s="1180"/>
      <c r="J2247" s="1180"/>
      <c r="K2247" s="1180"/>
      <c r="L2247" s="1180"/>
      <c r="M2247" s="1180"/>
      <c r="N2247" s="1180"/>
      <c r="O2247" s="1180"/>
      <c r="P2247" s="1180"/>
      <c r="Q2247" s="1180"/>
      <c r="R2247" s="1180"/>
    </row>
    <row r="2248" spans="1:18">
      <c r="A2248" s="1180"/>
      <c r="B2248" s="1180"/>
      <c r="C2248" s="1180"/>
      <c r="D2248" s="1180"/>
      <c r="E2248" s="1180"/>
      <c r="F2248" s="1180"/>
      <c r="G2248" s="1180"/>
      <c r="H2248" s="1180"/>
      <c r="I2248" s="1180"/>
      <c r="J2248" s="1180"/>
      <c r="K2248" s="1180"/>
      <c r="L2248" s="1180"/>
      <c r="M2248" s="1180"/>
      <c r="N2248" s="1180"/>
      <c r="O2248" s="1180"/>
      <c r="P2248" s="1180"/>
      <c r="Q2248" s="1180"/>
      <c r="R2248" s="1180"/>
    </row>
    <row r="2249" spans="1:18">
      <c r="A2249" s="1180"/>
      <c r="B2249" s="1180"/>
      <c r="C2249" s="1180"/>
      <c r="D2249" s="1180"/>
      <c r="E2249" s="1180"/>
      <c r="F2249" s="1180"/>
      <c r="G2249" s="1180"/>
      <c r="H2249" s="1180"/>
      <c r="I2249" s="1180"/>
      <c r="J2249" s="1180"/>
      <c r="K2249" s="1180"/>
      <c r="L2249" s="1180"/>
      <c r="M2249" s="1180"/>
      <c r="N2249" s="1180"/>
      <c r="O2249" s="1180"/>
      <c r="P2249" s="1180"/>
      <c r="Q2249" s="1180"/>
      <c r="R2249" s="1180"/>
    </row>
    <row r="2250" spans="1:18">
      <c r="A2250" s="1180"/>
      <c r="B2250" s="1180"/>
      <c r="C2250" s="1180"/>
      <c r="D2250" s="1180"/>
      <c r="E2250" s="1180"/>
      <c r="F2250" s="1180"/>
      <c r="G2250" s="1180"/>
      <c r="H2250" s="1180"/>
      <c r="I2250" s="1180"/>
      <c r="J2250" s="1180"/>
      <c r="K2250" s="1180"/>
      <c r="L2250" s="1180"/>
      <c r="M2250" s="1180"/>
      <c r="N2250" s="1180"/>
      <c r="O2250" s="1180"/>
      <c r="P2250" s="1180"/>
      <c r="Q2250" s="1180"/>
      <c r="R2250" s="1180"/>
    </row>
    <row r="2251" spans="1:18">
      <c r="A2251" s="1180"/>
      <c r="B2251" s="1180"/>
      <c r="C2251" s="1180"/>
      <c r="D2251" s="1180"/>
      <c r="E2251" s="1180"/>
      <c r="F2251" s="1180"/>
      <c r="G2251" s="1180"/>
      <c r="H2251" s="1180"/>
      <c r="I2251" s="1180"/>
      <c r="J2251" s="1180"/>
      <c r="K2251" s="1180"/>
      <c r="L2251" s="1180"/>
      <c r="M2251" s="1180"/>
      <c r="N2251" s="1180"/>
      <c r="O2251" s="1180"/>
      <c r="P2251" s="1180"/>
      <c r="Q2251" s="1180"/>
      <c r="R2251" s="1180"/>
    </row>
    <row r="2252" spans="1:18">
      <c r="A2252" s="1180"/>
      <c r="B2252" s="1180"/>
      <c r="C2252" s="1180"/>
      <c r="D2252" s="1180"/>
      <c r="E2252" s="1180"/>
      <c r="F2252" s="1180"/>
      <c r="G2252" s="1180"/>
      <c r="H2252" s="1180"/>
      <c r="I2252" s="1180"/>
      <c r="J2252" s="1180"/>
      <c r="K2252" s="1180"/>
      <c r="L2252" s="1180"/>
      <c r="M2252" s="1180"/>
      <c r="N2252" s="1180"/>
      <c r="O2252" s="1180"/>
      <c r="P2252" s="1180"/>
      <c r="Q2252" s="1180"/>
      <c r="R2252" s="1180"/>
    </row>
    <row r="2253" spans="1:18">
      <c r="A2253" s="1180"/>
      <c r="B2253" s="1180"/>
      <c r="C2253" s="1180"/>
      <c r="D2253" s="1180"/>
      <c r="E2253" s="1180"/>
      <c r="F2253" s="1180"/>
      <c r="G2253" s="1180"/>
      <c r="H2253" s="1180"/>
      <c r="I2253" s="1180"/>
      <c r="J2253" s="1180"/>
      <c r="K2253" s="1180"/>
      <c r="L2253" s="1180"/>
      <c r="M2253" s="1180"/>
      <c r="N2253" s="1180"/>
      <c r="O2253" s="1180"/>
      <c r="P2253" s="1180"/>
      <c r="Q2253" s="1180"/>
      <c r="R2253" s="1180"/>
    </row>
    <row r="2254" spans="1:18">
      <c r="A2254" s="1180"/>
      <c r="B2254" s="1180"/>
      <c r="C2254" s="1180"/>
      <c r="D2254" s="1180"/>
      <c r="E2254" s="1180"/>
      <c r="F2254" s="1180"/>
      <c r="G2254" s="1180"/>
      <c r="H2254" s="1180"/>
      <c r="I2254" s="1180"/>
      <c r="J2254" s="1180"/>
      <c r="K2254" s="1180"/>
      <c r="L2254" s="1180"/>
      <c r="M2254" s="1180"/>
      <c r="N2254" s="1180"/>
      <c r="O2254" s="1180"/>
      <c r="P2254" s="1180"/>
      <c r="Q2254" s="1180"/>
      <c r="R2254" s="1180"/>
    </row>
    <row r="2255" spans="1:18">
      <c r="A2255" s="1180"/>
      <c r="B2255" s="1180"/>
      <c r="C2255" s="1180"/>
      <c r="D2255" s="1180"/>
      <c r="E2255" s="1180"/>
      <c r="F2255" s="1180"/>
      <c r="G2255" s="1180"/>
      <c r="H2255" s="1180"/>
      <c r="I2255" s="1180"/>
      <c r="J2255" s="1180"/>
      <c r="K2255" s="1180"/>
      <c r="L2255" s="1180"/>
      <c r="M2255" s="1180"/>
      <c r="N2255" s="1180"/>
      <c r="O2255" s="1180"/>
      <c r="P2255" s="1180"/>
      <c r="Q2255" s="1180"/>
      <c r="R2255" s="1180"/>
    </row>
    <row r="2256" spans="1:18">
      <c r="A2256" s="1180"/>
      <c r="B2256" s="1180"/>
      <c r="C2256" s="1180"/>
      <c r="D2256" s="1180"/>
      <c r="E2256" s="1180"/>
      <c r="F2256" s="1180"/>
      <c r="G2256" s="1180"/>
      <c r="H2256" s="1180"/>
      <c r="I2256" s="1180"/>
      <c r="J2256" s="1180"/>
      <c r="K2256" s="1180"/>
      <c r="L2256" s="1180"/>
      <c r="M2256" s="1180"/>
      <c r="N2256" s="1180"/>
      <c r="O2256" s="1180"/>
      <c r="P2256" s="1180"/>
      <c r="Q2256" s="1180"/>
      <c r="R2256" s="1180"/>
    </row>
    <row r="2257" spans="1:18">
      <c r="A2257" s="1180"/>
      <c r="B2257" s="1180"/>
      <c r="C2257" s="1180"/>
      <c r="D2257" s="1180"/>
      <c r="E2257" s="1180"/>
      <c r="F2257" s="1180"/>
      <c r="G2257" s="1180"/>
      <c r="H2257" s="1180"/>
      <c r="I2257" s="1180"/>
      <c r="J2257" s="1180"/>
      <c r="K2257" s="1180"/>
      <c r="L2257" s="1180"/>
      <c r="M2257" s="1180"/>
      <c r="N2257" s="1180"/>
      <c r="O2257" s="1180"/>
      <c r="P2257" s="1180"/>
      <c r="Q2257" s="1180"/>
      <c r="R2257" s="1180"/>
    </row>
    <row r="2258" spans="1:18">
      <c r="A2258" s="1180"/>
      <c r="B2258" s="1180"/>
      <c r="C2258" s="1180"/>
      <c r="D2258" s="1180"/>
      <c r="E2258" s="1180"/>
      <c r="F2258" s="1180"/>
      <c r="G2258" s="1180"/>
      <c r="H2258" s="1180"/>
      <c r="I2258" s="1180"/>
      <c r="J2258" s="1180"/>
      <c r="K2258" s="1180"/>
      <c r="L2258" s="1180"/>
      <c r="M2258" s="1180"/>
      <c r="N2258" s="1180"/>
      <c r="O2258" s="1180"/>
      <c r="P2258" s="1180"/>
      <c r="Q2258" s="1180"/>
      <c r="R2258" s="1180"/>
    </row>
    <row r="2259" spans="1:18">
      <c r="A2259" s="1180"/>
      <c r="B2259" s="1180"/>
      <c r="C2259" s="1180"/>
      <c r="D2259" s="1180"/>
      <c r="E2259" s="1180"/>
      <c r="F2259" s="1180"/>
      <c r="G2259" s="1180"/>
      <c r="H2259" s="1180"/>
      <c r="I2259" s="1180"/>
      <c r="J2259" s="1180"/>
      <c r="K2259" s="1180"/>
      <c r="L2259" s="1180"/>
      <c r="M2259" s="1180"/>
      <c r="N2259" s="1180"/>
      <c r="O2259" s="1180"/>
      <c r="P2259" s="1180"/>
      <c r="Q2259" s="1180"/>
      <c r="R2259" s="1180"/>
    </row>
    <row r="2260" spans="1:18">
      <c r="A2260" s="1180"/>
      <c r="B2260" s="1180"/>
      <c r="C2260" s="1180"/>
      <c r="D2260" s="1180"/>
      <c r="E2260" s="1180"/>
      <c r="F2260" s="1180"/>
      <c r="G2260" s="1180"/>
      <c r="H2260" s="1180"/>
      <c r="I2260" s="1180"/>
      <c r="J2260" s="1180"/>
      <c r="K2260" s="1180"/>
      <c r="L2260" s="1180"/>
      <c r="M2260" s="1180"/>
      <c r="N2260" s="1180"/>
      <c r="O2260" s="1180"/>
      <c r="P2260" s="1180"/>
      <c r="Q2260" s="1180"/>
      <c r="R2260" s="1180"/>
    </row>
    <row r="2261" spans="1:18">
      <c r="A2261" s="1180"/>
      <c r="B2261" s="1180"/>
      <c r="C2261" s="1180"/>
      <c r="D2261" s="1180"/>
      <c r="E2261" s="1180"/>
      <c r="F2261" s="1180"/>
      <c r="G2261" s="1180"/>
      <c r="H2261" s="1180"/>
      <c r="I2261" s="1180"/>
      <c r="J2261" s="1180"/>
      <c r="K2261" s="1180"/>
      <c r="L2261" s="1180"/>
      <c r="M2261" s="1180"/>
      <c r="N2261" s="1180"/>
      <c r="O2261" s="1180"/>
      <c r="P2261" s="1180"/>
      <c r="Q2261" s="1180"/>
      <c r="R2261" s="1180"/>
    </row>
    <row r="2262" spans="1:18">
      <c r="A2262" s="1180"/>
      <c r="B2262" s="1180"/>
      <c r="C2262" s="1180"/>
      <c r="D2262" s="1180"/>
      <c r="E2262" s="1180"/>
      <c r="F2262" s="1180"/>
      <c r="G2262" s="1180"/>
      <c r="H2262" s="1180"/>
      <c r="I2262" s="1180"/>
      <c r="J2262" s="1180"/>
      <c r="K2262" s="1180"/>
      <c r="L2262" s="1180"/>
      <c r="M2262" s="1180"/>
      <c r="N2262" s="1180"/>
      <c r="O2262" s="1180"/>
      <c r="P2262" s="1180"/>
      <c r="Q2262" s="1180"/>
      <c r="R2262" s="1180"/>
    </row>
    <row r="2263" spans="1:18">
      <c r="A2263" s="1180"/>
      <c r="B2263" s="1180"/>
      <c r="C2263" s="1180"/>
      <c r="D2263" s="1180"/>
      <c r="E2263" s="1180"/>
      <c r="F2263" s="1180"/>
      <c r="G2263" s="1180"/>
      <c r="H2263" s="1180"/>
      <c r="I2263" s="1180"/>
      <c r="J2263" s="1180"/>
      <c r="K2263" s="1180"/>
      <c r="L2263" s="1180"/>
      <c r="M2263" s="1180"/>
      <c r="N2263" s="1180"/>
      <c r="O2263" s="1180"/>
      <c r="P2263" s="1180"/>
      <c r="Q2263" s="1180"/>
      <c r="R2263" s="1180"/>
    </row>
    <row r="2264" spans="1:18">
      <c r="A2264" s="1180"/>
      <c r="B2264" s="1180"/>
      <c r="C2264" s="1180"/>
      <c r="D2264" s="1180"/>
      <c r="E2264" s="1180"/>
      <c r="F2264" s="1180"/>
      <c r="G2264" s="1180"/>
      <c r="H2264" s="1180"/>
      <c r="I2264" s="1180"/>
      <c r="J2264" s="1180"/>
      <c r="K2264" s="1180"/>
      <c r="L2264" s="1180"/>
      <c r="M2264" s="1180"/>
      <c r="N2264" s="1180"/>
      <c r="O2264" s="1180"/>
      <c r="P2264" s="1180"/>
      <c r="Q2264" s="1180"/>
      <c r="R2264" s="1180"/>
    </row>
    <row r="2265" spans="1:18">
      <c r="A2265" s="1180"/>
      <c r="B2265" s="1180"/>
      <c r="C2265" s="1180"/>
      <c r="D2265" s="1180"/>
      <c r="E2265" s="1180"/>
      <c r="F2265" s="1180"/>
      <c r="G2265" s="1180"/>
      <c r="H2265" s="1180"/>
      <c r="I2265" s="1180"/>
      <c r="J2265" s="1180"/>
      <c r="K2265" s="1180"/>
      <c r="L2265" s="1180"/>
      <c r="M2265" s="1180"/>
      <c r="N2265" s="1180"/>
      <c r="O2265" s="1180"/>
      <c r="P2265" s="1180"/>
      <c r="Q2265" s="1180"/>
      <c r="R2265" s="1180"/>
    </row>
    <row r="2266" spans="1:18">
      <c r="A2266" s="1180"/>
      <c r="B2266" s="1180"/>
      <c r="C2266" s="1180"/>
      <c r="D2266" s="1180"/>
      <c r="E2266" s="1180"/>
      <c r="F2266" s="1180"/>
      <c r="G2266" s="1180"/>
      <c r="H2266" s="1180"/>
      <c r="I2266" s="1180"/>
      <c r="J2266" s="1180"/>
      <c r="K2266" s="1180"/>
      <c r="L2266" s="1180"/>
      <c r="M2266" s="1180"/>
      <c r="N2266" s="1180"/>
      <c r="O2266" s="1180"/>
      <c r="P2266" s="1180"/>
      <c r="Q2266" s="1180"/>
      <c r="R2266" s="1180"/>
    </row>
    <row r="2267" spans="1:18">
      <c r="A2267" s="1180"/>
      <c r="B2267" s="1180"/>
      <c r="C2267" s="1180"/>
      <c r="D2267" s="1180"/>
      <c r="E2267" s="1180"/>
      <c r="F2267" s="1180"/>
      <c r="G2267" s="1180"/>
      <c r="H2267" s="1180"/>
      <c r="I2267" s="1180"/>
      <c r="J2267" s="1180"/>
      <c r="K2267" s="1180"/>
      <c r="L2267" s="1180"/>
      <c r="M2267" s="1180"/>
      <c r="N2267" s="1180"/>
      <c r="O2267" s="1180"/>
      <c r="P2267" s="1180"/>
      <c r="Q2267" s="1180"/>
      <c r="R2267" s="1180"/>
    </row>
    <row r="2268" spans="1:18">
      <c r="A2268" s="1180"/>
      <c r="B2268" s="1180"/>
      <c r="C2268" s="1180"/>
      <c r="D2268" s="1180"/>
      <c r="E2268" s="1180"/>
      <c r="F2268" s="1180"/>
      <c r="G2268" s="1180"/>
      <c r="H2268" s="1180"/>
      <c r="I2268" s="1180"/>
      <c r="J2268" s="1180"/>
      <c r="K2268" s="1180"/>
      <c r="L2268" s="1180"/>
      <c r="M2268" s="1180"/>
      <c r="N2268" s="1180"/>
      <c r="O2268" s="1180"/>
      <c r="P2268" s="1180"/>
      <c r="Q2268" s="1180"/>
      <c r="R2268" s="1180"/>
    </row>
    <row r="2269" spans="1:18">
      <c r="A2269" s="1180"/>
      <c r="B2269" s="1180"/>
      <c r="C2269" s="1180"/>
      <c r="D2269" s="1180"/>
      <c r="E2269" s="1180"/>
      <c r="F2269" s="1180"/>
      <c r="G2269" s="1180"/>
      <c r="H2269" s="1180"/>
      <c r="I2269" s="1180"/>
      <c r="J2269" s="1180"/>
      <c r="K2269" s="1180"/>
      <c r="L2269" s="1180"/>
      <c r="M2269" s="1180"/>
      <c r="N2269" s="1180"/>
      <c r="O2269" s="1180"/>
      <c r="P2269" s="1180"/>
      <c r="Q2269" s="1180"/>
      <c r="R2269" s="1180"/>
    </row>
    <row r="2270" spans="1:18">
      <c r="A2270" s="1180"/>
      <c r="B2270" s="1180"/>
      <c r="C2270" s="1180"/>
      <c r="D2270" s="1180"/>
      <c r="E2270" s="1180"/>
      <c r="F2270" s="1180"/>
      <c r="G2270" s="1180"/>
      <c r="H2270" s="1180"/>
      <c r="I2270" s="1180"/>
      <c r="J2270" s="1180"/>
      <c r="K2270" s="1180"/>
      <c r="L2270" s="1180"/>
      <c r="M2270" s="1180"/>
      <c r="N2270" s="1180"/>
      <c r="O2270" s="1180"/>
      <c r="P2270" s="1180"/>
      <c r="Q2270" s="1180"/>
      <c r="R2270" s="1180"/>
    </row>
    <row r="2271" spans="1:18">
      <c r="A2271" s="1180"/>
      <c r="B2271" s="1180"/>
      <c r="C2271" s="1180"/>
      <c r="D2271" s="1180"/>
      <c r="E2271" s="1180"/>
      <c r="F2271" s="1180"/>
      <c r="G2271" s="1180"/>
      <c r="H2271" s="1180"/>
      <c r="I2271" s="1180"/>
      <c r="J2271" s="1180"/>
      <c r="K2271" s="1180"/>
      <c r="L2271" s="1180"/>
      <c r="M2271" s="1180"/>
      <c r="N2271" s="1180"/>
      <c r="O2271" s="1180"/>
      <c r="P2271" s="1180"/>
      <c r="Q2271" s="1180"/>
      <c r="R2271" s="1180"/>
    </row>
    <row r="2272" spans="1:18">
      <c r="A2272" s="1180"/>
      <c r="B2272" s="1180"/>
      <c r="C2272" s="1180"/>
      <c r="D2272" s="1180"/>
      <c r="E2272" s="1180"/>
      <c r="F2272" s="1180"/>
      <c r="G2272" s="1180"/>
      <c r="H2272" s="1180"/>
      <c r="I2272" s="1180"/>
      <c r="J2272" s="1180"/>
      <c r="K2272" s="1180"/>
      <c r="L2272" s="1180"/>
      <c r="M2272" s="1180"/>
      <c r="N2272" s="1180"/>
      <c r="O2272" s="1180"/>
      <c r="P2272" s="1180"/>
      <c r="Q2272" s="1180"/>
      <c r="R2272" s="1180"/>
    </row>
    <row r="2273" spans="1:18">
      <c r="A2273" s="1180"/>
      <c r="B2273" s="1180"/>
      <c r="C2273" s="1180"/>
      <c r="D2273" s="1180"/>
      <c r="E2273" s="1180"/>
      <c r="F2273" s="1180"/>
      <c r="G2273" s="1180"/>
      <c r="H2273" s="1180"/>
      <c r="I2273" s="1180"/>
      <c r="J2273" s="1180"/>
      <c r="K2273" s="1180"/>
      <c r="L2273" s="1180"/>
      <c r="M2273" s="1180"/>
      <c r="N2273" s="1180"/>
      <c r="O2273" s="1180"/>
      <c r="P2273" s="1180"/>
      <c r="Q2273" s="1180"/>
      <c r="R2273" s="1180"/>
    </row>
    <row r="2274" spans="1:18">
      <c r="A2274" s="1180"/>
      <c r="B2274" s="1180"/>
      <c r="C2274" s="1180"/>
      <c r="D2274" s="1180"/>
      <c r="E2274" s="1180"/>
      <c r="F2274" s="1180"/>
      <c r="G2274" s="1180"/>
      <c r="H2274" s="1180"/>
      <c r="I2274" s="1180"/>
      <c r="J2274" s="1180"/>
      <c r="K2274" s="1180"/>
      <c r="L2274" s="1180"/>
      <c r="M2274" s="1180"/>
      <c r="N2274" s="1180"/>
      <c r="O2274" s="1180"/>
      <c r="P2274" s="1180"/>
      <c r="Q2274" s="1180"/>
      <c r="R2274" s="1180"/>
    </row>
    <row r="2275" spans="1:18">
      <c r="A2275" s="1180"/>
      <c r="B2275" s="1180"/>
      <c r="C2275" s="1180"/>
      <c r="D2275" s="1180"/>
      <c r="E2275" s="1180"/>
      <c r="F2275" s="1180"/>
      <c r="G2275" s="1180"/>
      <c r="H2275" s="1180"/>
      <c r="I2275" s="1180"/>
      <c r="J2275" s="1180"/>
      <c r="K2275" s="1180"/>
      <c r="L2275" s="1180"/>
      <c r="M2275" s="1180"/>
      <c r="N2275" s="1180"/>
      <c r="O2275" s="1180"/>
      <c r="P2275" s="1180"/>
      <c r="Q2275" s="1180"/>
      <c r="R2275" s="1180"/>
    </row>
    <row r="2276" spans="1:18">
      <c r="A2276" s="1180"/>
      <c r="B2276" s="1180"/>
      <c r="C2276" s="1180"/>
      <c r="D2276" s="1180"/>
      <c r="E2276" s="1180"/>
      <c r="F2276" s="1180"/>
      <c r="G2276" s="1180"/>
      <c r="H2276" s="1180"/>
      <c r="I2276" s="1180"/>
      <c r="J2276" s="1180"/>
      <c r="K2276" s="1180"/>
      <c r="L2276" s="1180"/>
      <c r="M2276" s="1180"/>
      <c r="N2276" s="1180"/>
      <c r="O2276" s="1180"/>
      <c r="P2276" s="1180"/>
      <c r="Q2276" s="1180"/>
      <c r="R2276" s="1180"/>
    </row>
    <row r="2277" spans="1:18">
      <c r="A2277" s="1180"/>
      <c r="B2277" s="1180"/>
      <c r="C2277" s="1180"/>
      <c r="D2277" s="1180"/>
      <c r="E2277" s="1180"/>
      <c r="F2277" s="1180"/>
      <c r="G2277" s="1180"/>
      <c r="H2277" s="1180"/>
      <c r="I2277" s="1180"/>
      <c r="J2277" s="1180"/>
      <c r="K2277" s="1180"/>
      <c r="L2277" s="1180"/>
      <c r="M2277" s="1180"/>
      <c r="N2277" s="1180"/>
      <c r="O2277" s="1180"/>
      <c r="P2277" s="1180"/>
      <c r="Q2277" s="1180"/>
      <c r="R2277" s="1180"/>
    </row>
    <row r="2278" spans="1:18">
      <c r="A2278" s="1180"/>
      <c r="B2278" s="1180"/>
      <c r="C2278" s="1180"/>
      <c r="D2278" s="1180"/>
      <c r="E2278" s="1180"/>
      <c r="F2278" s="1180"/>
      <c r="G2278" s="1180"/>
      <c r="H2278" s="1180"/>
      <c r="I2278" s="1180"/>
      <c r="J2278" s="1180"/>
      <c r="K2278" s="1180"/>
      <c r="L2278" s="1180"/>
      <c r="M2278" s="1180"/>
      <c r="N2278" s="1180"/>
      <c r="O2278" s="1180"/>
      <c r="P2278" s="1180"/>
      <c r="Q2278" s="1180"/>
      <c r="R2278" s="1180"/>
    </row>
    <row r="2279" spans="1:18">
      <c r="A2279" s="1180"/>
      <c r="B2279" s="1180"/>
      <c r="C2279" s="1180"/>
      <c r="D2279" s="1180"/>
      <c r="E2279" s="1180"/>
      <c r="F2279" s="1180"/>
      <c r="G2279" s="1180"/>
      <c r="H2279" s="1180"/>
      <c r="I2279" s="1180"/>
      <c r="J2279" s="1180"/>
      <c r="K2279" s="1180"/>
      <c r="L2279" s="1180"/>
      <c r="M2279" s="1180"/>
      <c r="N2279" s="1180"/>
      <c r="O2279" s="1180"/>
      <c r="P2279" s="1180"/>
      <c r="Q2279" s="1180"/>
      <c r="R2279" s="1180"/>
    </row>
    <row r="2280" spans="1:18">
      <c r="A2280" s="1180"/>
      <c r="B2280" s="1180"/>
      <c r="C2280" s="1180"/>
      <c r="D2280" s="1180"/>
      <c r="E2280" s="1180"/>
      <c r="F2280" s="1180"/>
      <c r="G2280" s="1180"/>
      <c r="H2280" s="1180"/>
      <c r="I2280" s="1180"/>
      <c r="J2280" s="1180"/>
      <c r="K2280" s="1180"/>
      <c r="L2280" s="1180"/>
      <c r="M2280" s="1180"/>
      <c r="N2280" s="1180"/>
      <c r="O2280" s="1180"/>
      <c r="P2280" s="1180"/>
      <c r="Q2280" s="1180"/>
      <c r="R2280" s="1180"/>
    </row>
    <row r="2281" spans="1:18">
      <c r="A2281" s="1180"/>
      <c r="B2281" s="1180"/>
      <c r="C2281" s="1180"/>
      <c r="D2281" s="1180"/>
      <c r="E2281" s="1180"/>
      <c r="F2281" s="1180"/>
      <c r="G2281" s="1180"/>
      <c r="H2281" s="1180"/>
      <c r="I2281" s="1180"/>
      <c r="J2281" s="1180"/>
      <c r="K2281" s="1180"/>
      <c r="L2281" s="1180"/>
      <c r="M2281" s="1180"/>
      <c r="N2281" s="1180"/>
      <c r="O2281" s="1180"/>
      <c r="P2281" s="1180"/>
      <c r="Q2281" s="1180"/>
      <c r="R2281" s="1180"/>
    </row>
    <row r="2282" spans="1:18">
      <c r="A2282" s="1180"/>
      <c r="B2282" s="1180"/>
      <c r="C2282" s="1180"/>
      <c r="D2282" s="1180"/>
      <c r="E2282" s="1180"/>
      <c r="F2282" s="1180"/>
      <c r="G2282" s="1180"/>
      <c r="H2282" s="1180"/>
      <c r="I2282" s="1180"/>
      <c r="J2282" s="1180"/>
      <c r="K2282" s="1180"/>
      <c r="L2282" s="1180"/>
      <c r="M2282" s="1180"/>
      <c r="N2282" s="1180"/>
      <c r="O2282" s="1180"/>
      <c r="P2282" s="1180"/>
      <c r="Q2282" s="1180"/>
      <c r="R2282" s="1180"/>
    </row>
    <row r="2283" spans="1:18">
      <c r="A2283" s="1180"/>
      <c r="B2283" s="1180"/>
      <c r="C2283" s="1180"/>
      <c r="D2283" s="1180"/>
      <c r="E2283" s="1180"/>
      <c r="F2283" s="1180"/>
      <c r="G2283" s="1180"/>
      <c r="H2283" s="1180"/>
      <c r="I2283" s="1180"/>
      <c r="J2283" s="1180"/>
      <c r="K2283" s="1180"/>
      <c r="L2283" s="1180"/>
      <c r="M2283" s="1180"/>
      <c r="N2283" s="1180"/>
      <c r="O2283" s="1180"/>
      <c r="P2283" s="1180"/>
      <c r="Q2283" s="1180"/>
      <c r="R2283" s="1180"/>
    </row>
    <row r="2284" spans="1:18">
      <c r="A2284" s="1180"/>
      <c r="B2284" s="1180"/>
      <c r="C2284" s="1180"/>
      <c r="D2284" s="1180"/>
      <c r="E2284" s="1180"/>
      <c r="F2284" s="1180"/>
      <c r="G2284" s="1180"/>
      <c r="H2284" s="1180"/>
      <c r="I2284" s="1180"/>
      <c r="J2284" s="1180"/>
      <c r="K2284" s="1180"/>
      <c r="L2284" s="1180"/>
      <c r="M2284" s="1180"/>
      <c r="N2284" s="1180"/>
      <c r="O2284" s="1180"/>
      <c r="P2284" s="1180"/>
      <c r="Q2284" s="1180"/>
      <c r="R2284" s="1180"/>
    </row>
    <row r="2285" spans="1:18">
      <c r="A2285" s="1180"/>
      <c r="B2285" s="1180"/>
      <c r="C2285" s="1180"/>
      <c r="D2285" s="1180"/>
      <c r="E2285" s="1180"/>
      <c r="F2285" s="1180"/>
      <c r="G2285" s="1180"/>
      <c r="H2285" s="1180"/>
      <c r="I2285" s="1180"/>
      <c r="J2285" s="1180"/>
      <c r="K2285" s="1180"/>
      <c r="L2285" s="1180"/>
      <c r="M2285" s="1180"/>
      <c r="N2285" s="1180"/>
      <c r="O2285" s="1180"/>
      <c r="P2285" s="1180"/>
      <c r="Q2285" s="1180"/>
      <c r="R2285" s="1180"/>
    </row>
    <row r="2286" spans="1:18">
      <c r="A2286" s="1180"/>
      <c r="B2286" s="1180"/>
      <c r="C2286" s="1180"/>
      <c r="D2286" s="1180"/>
      <c r="E2286" s="1180"/>
      <c r="F2286" s="1180"/>
      <c r="G2286" s="1180"/>
      <c r="H2286" s="1180"/>
      <c r="I2286" s="1180"/>
      <c r="J2286" s="1180"/>
      <c r="K2286" s="1180"/>
      <c r="L2286" s="1180"/>
      <c r="M2286" s="1180"/>
      <c r="N2286" s="1180"/>
      <c r="O2286" s="1180"/>
      <c r="P2286" s="1180"/>
      <c r="Q2286" s="1180"/>
      <c r="R2286" s="1180"/>
    </row>
    <row r="2287" spans="1:18">
      <c r="A2287" s="1180"/>
      <c r="B2287" s="1180"/>
      <c r="C2287" s="1180"/>
      <c r="D2287" s="1180"/>
      <c r="E2287" s="1180"/>
      <c r="F2287" s="1180"/>
      <c r="G2287" s="1180"/>
      <c r="H2287" s="1180"/>
      <c r="I2287" s="1180"/>
      <c r="J2287" s="1180"/>
      <c r="K2287" s="1180"/>
      <c r="L2287" s="1180"/>
      <c r="M2287" s="1180"/>
      <c r="N2287" s="1180"/>
      <c r="O2287" s="1180"/>
      <c r="P2287" s="1180"/>
      <c r="Q2287" s="1180"/>
      <c r="R2287" s="1180"/>
    </row>
    <row r="2288" spans="1:18">
      <c r="A2288" s="1180"/>
      <c r="B2288" s="1180"/>
      <c r="C2288" s="1180"/>
      <c r="D2288" s="1180"/>
      <c r="E2288" s="1180"/>
      <c r="F2288" s="1180"/>
      <c r="G2288" s="1180"/>
      <c r="H2288" s="1180"/>
      <c r="I2288" s="1180"/>
      <c r="J2288" s="1180"/>
      <c r="K2288" s="1180"/>
      <c r="L2288" s="1180"/>
      <c r="M2288" s="1180"/>
      <c r="N2288" s="1180"/>
      <c r="O2288" s="1180"/>
      <c r="P2288" s="1180"/>
      <c r="Q2288" s="1180"/>
      <c r="R2288" s="1180"/>
    </row>
    <row r="2289" spans="1:18">
      <c r="A2289" s="1180"/>
      <c r="B2289" s="1180"/>
      <c r="C2289" s="1180"/>
      <c r="D2289" s="1180"/>
      <c r="E2289" s="1180"/>
      <c r="F2289" s="1180"/>
      <c r="G2289" s="1180"/>
      <c r="H2289" s="1180"/>
      <c r="I2289" s="1180"/>
      <c r="J2289" s="1180"/>
      <c r="K2289" s="1180"/>
      <c r="L2289" s="1180"/>
      <c r="M2289" s="1180"/>
      <c r="N2289" s="1180"/>
      <c r="O2289" s="1180"/>
      <c r="P2289" s="1180"/>
      <c r="Q2289" s="1180"/>
      <c r="R2289" s="1180"/>
    </row>
    <row r="2290" spans="1:18">
      <c r="A2290" s="1180"/>
      <c r="B2290" s="1180"/>
      <c r="C2290" s="1180"/>
      <c r="D2290" s="1180"/>
      <c r="E2290" s="1180"/>
      <c r="F2290" s="1180"/>
      <c r="G2290" s="1180"/>
      <c r="H2290" s="1180"/>
      <c r="I2290" s="1180"/>
      <c r="J2290" s="1180"/>
      <c r="K2290" s="1180"/>
      <c r="L2290" s="1180"/>
      <c r="M2290" s="1180"/>
      <c r="N2290" s="1180"/>
      <c r="O2290" s="1180"/>
      <c r="P2290" s="1180"/>
      <c r="Q2290" s="1180"/>
      <c r="R2290" s="1180"/>
    </row>
    <row r="2291" spans="1:18">
      <c r="A2291" s="1180"/>
      <c r="B2291" s="1180"/>
      <c r="C2291" s="1180"/>
      <c r="D2291" s="1180"/>
      <c r="E2291" s="1180"/>
      <c r="F2291" s="1180"/>
      <c r="G2291" s="1180"/>
      <c r="H2291" s="1180"/>
      <c r="I2291" s="1180"/>
      <c r="J2291" s="1180"/>
      <c r="K2291" s="1180"/>
      <c r="L2291" s="1180"/>
      <c r="M2291" s="1180"/>
      <c r="N2291" s="1180"/>
      <c r="O2291" s="1180"/>
      <c r="P2291" s="1180"/>
      <c r="Q2291" s="1180"/>
      <c r="R2291" s="1180"/>
    </row>
    <row r="2292" spans="1:18">
      <c r="A2292" s="1180"/>
      <c r="B2292" s="1180"/>
      <c r="C2292" s="1180"/>
      <c r="D2292" s="1180"/>
      <c r="E2292" s="1180"/>
      <c r="F2292" s="1180"/>
      <c r="G2292" s="1180"/>
      <c r="H2292" s="1180"/>
      <c r="I2292" s="1180"/>
      <c r="J2292" s="1180"/>
      <c r="K2292" s="1180"/>
      <c r="L2292" s="1180"/>
      <c r="M2292" s="1180"/>
      <c r="N2292" s="1180"/>
      <c r="O2292" s="1180"/>
      <c r="P2292" s="1180"/>
      <c r="Q2292" s="1180"/>
      <c r="R2292" s="1180"/>
    </row>
    <row r="2293" spans="1:18">
      <c r="A2293" s="1180"/>
      <c r="B2293" s="1180"/>
      <c r="C2293" s="1180"/>
      <c r="D2293" s="1180"/>
      <c r="E2293" s="1180"/>
      <c r="F2293" s="1180"/>
      <c r="G2293" s="1180"/>
      <c r="H2293" s="1180"/>
      <c r="I2293" s="1180"/>
      <c r="J2293" s="1180"/>
      <c r="K2293" s="1180"/>
      <c r="L2293" s="1180"/>
      <c r="M2293" s="1180"/>
      <c r="N2293" s="1180"/>
      <c r="O2293" s="1180"/>
      <c r="P2293" s="1180"/>
      <c r="Q2293" s="1180"/>
      <c r="R2293" s="1180"/>
    </row>
    <row r="2294" spans="1:18">
      <c r="A2294" s="1180"/>
      <c r="B2294" s="1180"/>
      <c r="C2294" s="1180"/>
      <c r="D2294" s="1180"/>
      <c r="E2294" s="1180"/>
      <c r="F2294" s="1180"/>
      <c r="G2294" s="1180"/>
      <c r="H2294" s="1180"/>
      <c r="I2294" s="1180"/>
      <c r="J2294" s="1180"/>
      <c r="K2294" s="1180"/>
      <c r="L2294" s="1180"/>
      <c r="M2294" s="1180"/>
      <c r="N2294" s="1180"/>
      <c r="O2294" s="1180"/>
      <c r="P2294" s="1180"/>
      <c r="Q2294" s="1180"/>
      <c r="R2294" s="1180"/>
    </row>
    <row r="2295" spans="1:18">
      <c r="A2295" s="1180"/>
      <c r="B2295" s="1180"/>
      <c r="C2295" s="1180"/>
      <c r="D2295" s="1180"/>
      <c r="E2295" s="1180"/>
      <c r="F2295" s="1180"/>
      <c r="G2295" s="1180"/>
      <c r="H2295" s="1180"/>
      <c r="I2295" s="1180"/>
      <c r="J2295" s="1180"/>
      <c r="K2295" s="1180"/>
      <c r="L2295" s="1180"/>
      <c r="M2295" s="1180"/>
      <c r="N2295" s="1180"/>
      <c r="O2295" s="1180"/>
      <c r="P2295" s="1180"/>
      <c r="Q2295" s="1180"/>
      <c r="R2295" s="1180"/>
    </row>
    <row r="2296" spans="1:18">
      <c r="A2296" s="1180"/>
      <c r="B2296" s="1180"/>
      <c r="C2296" s="1180"/>
      <c r="D2296" s="1180"/>
      <c r="E2296" s="1180"/>
      <c r="F2296" s="1180"/>
      <c r="G2296" s="1180"/>
      <c r="H2296" s="1180"/>
      <c r="I2296" s="1180"/>
      <c r="J2296" s="1180"/>
      <c r="K2296" s="1180"/>
      <c r="L2296" s="1180"/>
      <c r="M2296" s="1180"/>
      <c r="N2296" s="1180"/>
      <c r="O2296" s="1180"/>
      <c r="P2296" s="1180"/>
      <c r="Q2296" s="1180"/>
      <c r="R2296" s="1180"/>
    </row>
    <row r="2297" spans="1:18">
      <c r="A2297" s="1180"/>
      <c r="B2297" s="1180"/>
      <c r="C2297" s="1180"/>
      <c r="D2297" s="1180"/>
      <c r="E2297" s="1180"/>
      <c r="F2297" s="1180"/>
      <c r="G2297" s="1180"/>
      <c r="H2297" s="1180"/>
      <c r="I2297" s="1180"/>
      <c r="J2297" s="1180"/>
      <c r="K2297" s="1180"/>
      <c r="L2297" s="1180"/>
      <c r="M2297" s="1180"/>
      <c r="N2297" s="1180"/>
      <c r="O2297" s="1180"/>
      <c r="P2297" s="1180"/>
      <c r="Q2297" s="1180"/>
      <c r="R2297" s="1180"/>
    </row>
    <row r="2298" spans="1:18">
      <c r="A2298" s="1180"/>
      <c r="B2298" s="1180"/>
      <c r="C2298" s="1180"/>
      <c r="D2298" s="1180"/>
      <c r="E2298" s="1180"/>
      <c r="F2298" s="1180"/>
      <c r="G2298" s="1180"/>
      <c r="H2298" s="1180"/>
      <c r="I2298" s="1180"/>
      <c r="J2298" s="1180"/>
      <c r="K2298" s="1180"/>
      <c r="L2298" s="1180"/>
      <c r="M2298" s="1180"/>
      <c r="N2298" s="1180"/>
      <c r="O2298" s="1180"/>
      <c r="P2298" s="1180"/>
      <c r="Q2298" s="1180"/>
      <c r="R2298" s="1180"/>
    </row>
    <row r="2299" spans="1:18">
      <c r="A2299" s="1180"/>
      <c r="B2299" s="1180"/>
      <c r="C2299" s="1180"/>
      <c r="D2299" s="1180"/>
      <c r="E2299" s="1180"/>
      <c r="F2299" s="1180"/>
      <c r="G2299" s="1180"/>
      <c r="H2299" s="1180"/>
      <c r="I2299" s="1180"/>
      <c r="J2299" s="1180"/>
      <c r="K2299" s="1180"/>
      <c r="L2299" s="1180"/>
      <c r="M2299" s="1180"/>
      <c r="N2299" s="1180"/>
      <c r="O2299" s="1180"/>
      <c r="P2299" s="1180"/>
      <c r="Q2299" s="1180"/>
      <c r="R2299" s="1180"/>
    </row>
    <row r="2300" spans="1:18">
      <c r="A2300" s="1180"/>
      <c r="B2300" s="1180"/>
      <c r="C2300" s="1180"/>
      <c r="D2300" s="1180"/>
      <c r="E2300" s="1180"/>
      <c r="F2300" s="1180"/>
      <c r="G2300" s="1180"/>
      <c r="H2300" s="1180"/>
      <c r="I2300" s="1180"/>
      <c r="J2300" s="1180"/>
      <c r="K2300" s="1180"/>
      <c r="L2300" s="1180"/>
      <c r="M2300" s="1180"/>
      <c r="N2300" s="1180"/>
      <c r="O2300" s="1180"/>
      <c r="P2300" s="1180"/>
      <c r="Q2300" s="1180"/>
      <c r="R2300" s="1180"/>
    </row>
    <row r="2301" spans="1:18">
      <c r="A2301" s="1180"/>
      <c r="B2301" s="1180"/>
      <c r="C2301" s="1180"/>
      <c r="D2301" s="1180"/>
      <c r="E2301" s="1180"/>
      <c r="F2301" s="1180"/>
      <c r="G2301" s="1180"/>
      <c r="H2301" s="1180"/>
      <c r="I2301" s="1180"/>
      <c r="J2301" s="1180"/>
      <c r="K2301" s="1180"/>
      <c r="L2301" s="1180"/>
      <c r="M2301" s="1180"/>
      <c r="N2301" s="1180"/>
      <c r="O2301" s="1180"/>
      <c r="P2301" s="1180"/>
      <c r="Q2301" s="1180"/>
      <c r="R2301" s="1180"/>
    </row>
    <row r="2302" spans="1:18">
      <c r="A2302" s="1180"/>
      <c r="B2302" s="1180"/>
      <c r="C2302" s="1180"/>
      <c r="D2302" s="1180"/>
      <c r="E2302" s="1180"/>
      <c r="F2302" s="1180"/>
      <c r="G2302" s="1180"/>
      <c r="H2302" s="1180"/>
      <c r="I2302" s="1180"/>
      <c r="J2302" s="1180"/>
      <c r="K2302" s="1180"/>
      <c r="L2302" s="1180"/>
      <c r="M2302" s="1180"/>
      <c r="N2302" s="1180"/>
      <c r="O2302" s="1180"/>
      <c r="P2302" s="1180"/>
      <c r="Q2302" s="1180"/>
      <c r="R2302" s="1180"/>
    </row>
    <row r="2303" spans="1:18">
      <c r="A2303" s="1180"/>
      <c r="B2303" s="1180"/>
      <c r="C2303" s="1180"/>
      <c r="D2303" s="1180"/>
      <c r="E2303" s="1180"/>
      <c r="F2303" s="1180"/>
      <c r="G2303" s="1180"/>
      <c r="H2303" s="1180"/>
      <c r="I2303" s="1180"/>
      <c r="J2303" s="1180"/>
      <c r="K2303" s="1180"/>
      <c r="L2303" s="1180"/>
      <c r="M2303" s="1180"/>
      <c r="N2303" s="1180"/>
      <c r="O2303" s="1180"/>
      <c r="P2303" s="1180"/>
      <c r="Q2303" s="1180"/>
      <c r="R2303" s="1180"/>
    </row>
    <row r="2304" spans="1:18">
      <c r="A2304" s="1180"/>
      <c r="B2304" s="1180"/>
      <c r="C2304" s="1180"/>
      <c r="D2304" s="1180"/>
      <c r="E2304" s="1180"/>
      <c r="F2304" s="1180"/>
      <c r="G2304" s="1180"/>
      <c r="H2304" s="1180"/>
      <c r="I2304" s="1180"/>
      <c r="J2304" s="1180"/>
      <c r="K2304" s="1180"/>
      <c r="L2304" s="1180"/>
      <c r="M2304" s="1180"/>
      <c r="N2304" s="1180"/>
      <c r="O2304" s="1180"/>
      <c r="P2304" s="1180"/>
      <c r="Q2304" s="1180"/>
      <c r="R2304" s="1180"/>
    </row>
    <row r="2305" spans="1:18">
      <c r="A2305" s="1180"/>
      <c r="B2305" s="1180"/>
      <c r="C2305" s="1180"/>
      <c r="D2305" s="1180"/>
      <c r="E2305" s="1180"/>
      <c r="F2305" s="1180"/>
      <c r="G2305" s="1180"/>
      <c r="H2305" s="1180"/>
      <c r="I2305" s="1180"/>
      <c r="J2305" s="1180"/>
      <c r="K2305" s="1180"/>
      <c r="L2305" s="1180"/>
      <c r="M2305" s="1180"/>
      <c r="N2305" s="1180"/>
      <c r="O2305" s="1180"/>
      <c r="P2305" s="1180"/>
      <c r="Q2305" s="1180"/>
      <c r="R2305" s="1180"/>
    </row>
    <row r="2306" spans="1:18">
      <c r="A2306" s="1180"/>
      <c r="B2306" s="1180"/>
      <c r="C2306" s="1180"/>
      <c r="D2306" s="1180"/>
      <c r="E2306" s="1180"/>
      <c r="F2306" s="1180"/>
      <c r="G2306" s="1180"/>
      <c r="H2306" s="1180"/>
      <c r="I2306" s="1180"/>
      <c r="J2306" s="1180"/>
      <c r="K2306" s="1180"/>
      <c r="L2306" s="1180"/>
      <c r="M2306" s="1180"/>
      <c r="N2306" s="1180"/>
      <c r="O2306" s="1180"/>
      <c r="P2306" s="1180"/>
      <c r="Q2306" s="1180"/>
      <c r="R2306" s="1180"/>
    </row>
    <row r="2307" spans="1:18">
      <c r="A2307" s="1180"/>
      <c r="B2307" s="1180"/>
      <c r="C2307" s="1180"/>
      <c r="D2307" s="1180"/>
      <c r="E2307" s="1180"/>
      <c r="F2307" s="1180"/>
      <c r="G2307" s="1180"/>
      <c r="H2307" s="1180"/>
      <c r="I2307" s="1180"/>
      <c r="J2307" s="1180"/>
      <c r="K2307" s="1180"/>
      <c r="L2307" s="1180"/>
      <c r="M2307" s="1180"/>
      <c r="N2307" s="1180"/>
      <c r="O2307" s="1180"/>
      <c r="P2307" s="1180"/>
      <c r="Q2307" s="1180"/>
      <c r="R2307" s="1180"/>
    </row>
    <row r="2308" spans="1:18">
      <c r="A2308" s="1180"/>
      <c r="B2308" s="1180"/>
      <c r="C2308" s="1180"/>
      <c r="D2308" s="1180"/>
      <c r="E2308" s="1180"/>
      <c r="F2308" s="1180"/>
      <c r="G2308" s="1180"/>
      <c r="H2308" s="1180"/>
      <c r="I2308" s="1180"/>
      <c r="J2308" s="1180"/>
      <c r="K2308" s="1180"/>
      <c r="L2308" s="1180"/>
      <c r="M2308" s="1180"/>
      <c r="N2308" s="1180"/>
      <c r="O2308" s="1180"/>
      <c r="P2308" s="1180"/>
      <c r="Q2308" s="1180"/>
      <c r="R2308" s="1180"/>
    </row>
    <row r="2309" spans="1:18">
      <c r="A2309" s="1180"/>
      <c r="B2309" s="1180"/>
      <c r="C2309" s="1180"/>
      <c r="D2309" s="1180"/>
      <c r="E2309" s="1180"/>
      <c r="F2309" s="1180"/>
      <c r="G2309" s="1180"/>
      <c r="H2309" s="1180"/>
      <c r="I2309" s="1180"/>
      <c r="J2309" s="1180"/>
      <c r="K2309" s="1180"/>
      <c r="L2309" s="1180"/>
      <c r="M2309" s="1180"/>
      <c r="N2309" s="1180"/>
      <c r="O2309" s="1180"/>
      <c r="P2309" s="1180"/>
      <c r="Q2309" s="1180"/>
      <c r="R2309" s="1180"/>
    </row>
    <row r="2310" spans="1:18">
      <c r="A2310" s="1180"/>
      <c r="B2310" s="1180"/>
      <c r="C2310" s="1180"/>
      <c r="D2310" s="1180"/>
      <c r="E2310" s="1180"/>
      <c r="F2310" s="1180"/>
      <c r="G2310" s="1180"/>
      <c r="H2310" s="1180"/>
      <c r="I2310" s="1180"/>
      <c r="J2310" s="1180"/>
      <c r="K2310" s="1180"/>
      <c r="L2310" s="1180"/>
      <c r="M2310" s="1180"/>
      <c r="N2310" s="1180"/>
      <c r="O2310" s="1180"/>
      <c r="P2310" s="1180"/>
      <c r="Q2310" s="1180"/>
      <c r="R2310" s="1180"/>
    </row>
    <row r="2311" spans="1:18">
      <c r="A2311" s="1180"/>
      <c r="B2311" s="1180"/>
      <c r="C2311" s="1180"/>
      <c r="D2311" s="1180"/>
      <c r="E2311" s="1180"/>
      <c r="F2311" s="1180"/>
      <c r="G2311" s="1180"/>
      <c r="H2311" s="1180"/>
      <c r="I2311" s="1180"/>
      <c r="J2311" s="1180"/>
      <c r="K2311" s="1180"/>
      <c r="L2311" s="1180"/>
      <c r="M2311" s="1180"/>
      <c r="N2311" s="1180"/>
      <c r="O2311" s="1180"/>
      <c r="P2311" s="1180"/>
      <c r="Q2311" s="1180"/>
      <c r="R2311" s="1180"/>
    </row>
    <row r="2312" spans="1:18">
      <c r="A2312" s="1180"/>
      <c r="B2312" s="1180"/>
      <c r="C2312" s="1180"/>
      <c r="D2312" s="1180"/>
      <c r="E2312" s="1180"/>
      <c r="F2312" s="1180"/>
      <c r="G2312" s="1180"/>
      <c r="H2312" s="1180"/>
      <c r="I2312" s="1180"/>
      <c r="J2312" s="1180"/>
      <c r="K2312" s="1180"/>
      <c r="L2312" s="1180"/>
      <c r="M2312" s="1180"/>
      <c r="N2312" s="1180"/>
      <c r="O2312" s="1180"/>
      <c r="P2312" s="1180"/>
      <c r="Q2312" s="1180"/>
      <c r="R2312" s="1180"/>
    </row>
    <row r="2313" spans="1:18">
      <c r="A2313" s="1180"/>
      <c r="B2313" s="1180"/>
      <c r="C2313" s="1180"/>
      <c r="D2313" s="1180"/>
      <c r="E2313" s="1180"/>
      <c r="F2313" s="1180"/>
      <c r="G2313" s="1180"/>
      <c r="H2313" s="1180"/>
      <c r="I2313" s="1180"/>
      <c r="J2313" s="1180"/>
      <c r="K2313" s="1180"/>
      <c r="L2313" s="1180"/>
      <c r="M2313" s="1180"/>
      <c r="N2313" s="1180"/>
      <c r="O2313" s="1180"/>
      <c r="P2313" s="1180"/>
      <c r="Q2313" s="1180"/>
      <c r="R2313" s="1180"/>
    </row>
    <row r="2314" spans="1:18">
      <c r="A2314" s="1180"/>
      <c r="B2314" s="1180"/>
      <c r="C2314" s="1180"/>
      <c r="D2314" s="1180"/>
      <c r="E2314" s="1180"/>
      <c r="F2314" s="1180"/>
      <c r="G2314" s="1180"/>
      <c r="H2314" s="1180"/>
      <c r="I2314" s="1180"/>
      <c r="J2314" s="1180"/>
      <c r="K2314" s="1180"/>
      <c r="L2314" s="1180"/>
      <c r="M2314" s="1180"/>
      <c r="N2314" s="1180"/>
      <c r="O2314" s="1180"/>
      <c r="P2314" s="1180"/>
      <c r="Q2314" s="1180"/>
      <c r="R2314" s="1180"/>
    </row>
    <row r="2315" spans="1:18">
      <c r="A2315" s="1180"/>
      <c r="B2315" s="1180"/>
      <c r="C2315" s="1180"/>
      <c r="D2315" s="1180"/>
      <c r="E2315" s="1180"/>
      <c r="F2315" s="1180"/>
      <c r="G2315" s="1180"/>
      <c r="H2315" s="1180"/>
      <c r="I2315" s="1180"/>
      <c r="J2315" s="1180"/>
      <c r="K2315" s="1180"/>
      <c r="L2315" s="1180"/>
      <c r="M2315" s="1180"/>
      <c r="N2315" s="1180"/>
      <c r="O2315" s="1180"/>
      <c r="P2315" s="1180"/>
      <c r="Q2315" s="1180"/>
      <c r="R2315" s="1180"/>
    </row>
    <row r="2316" spans="1:18">
      <c r="A2316" s="1180"/>
      <c r="B2316" s="1180"/>
      <c r="C2316" s="1180"/>
      <c r="D2316" s="1180"/>
      <c r="E2316" s="1180"/>
      <c r="F2316" s="1180"/>
      <c r="G2316" s="1180"/>
      <c r="H2316" s="1180"/>
      <c r="I2316" s="1180"/>
      <c r="J2316" s="1180"/>
      <c r="K2316" s="1180"/>
      <c r="L2316" s="1180"/>
      <c r="M2316" s="1180"/>
      <c r="N2316" s="1180"/>
      <c r="O2316" s="1180"/>
      <c r="P2316" s="1180"/>
      <c r="Q2316" s="1180"/>
      <c r="R2316" s="1180"/>
    </row>
    <row r="2317" spans="1:18">
      <c r="A2317" s="1180"/>
      <c r="B2317" s="1180"/>
      <c r="C2317" s="1180"/>
      <c r="D2317" s="1180"/>
      <c r="E2317" s="1180"/>
      <c r="F2317" s="1180"/>
      <c r="G2317" s="1180"/>
      <c r="H2317" s="1180"/>
      <c r="I2317" s="1180"/>
      <c r="J2317" s="1180"/>
      <c r="K2317" s="1180"/>
      <c r="L2317" s="1180"/>
      <c r="M2317" s="1180"/>
      <c r="N2317" s="1180"/>
      <c r="O2317" s="1180"/>
      <c r="P2317" s="1180"/>
      <c r="Q2317" s="1180"/>
      <c r="R2317" s="1180"/>
    </row>
    <row r="2318" spans="1:18">
      <c r="A2318" s="1180"/>
      <c r="B2318" s="1180"/>
      <c r="C2318" s="1180"/>
      <c r="D2318" s="1180"/>
      <c r="E2318" s="1180"/>
      <c r="F2318" s="1180"/>
      <c r="G2318" s="1180"/>
      <c r="H2318" s="1180"/>
      <c r="I2318" s="1180"/>
      <c r="J2318" s="1180"/>
      <c r="K2318" s="1180"/>
      <c r="L2318" s="1180"/>
      <c r="M2318" s="1180"/>
      <c r="N2318" s="1180"/>
      <c r="O2318" s="1180"/>
      <c r="P2318" s="1180"/>
      <c r="Q2318" s="1180"/>
      <c r="R2318" s="1180"/>
    </row>
    <row r="2319" spans="1:18">
      <c r="A2319" s="1180"/>
      <c r="B2319" s="1180"/>
      <c r="C2319" s="1180"/>
      <c r="D2319" s="1180"/>
      <c r="E2319" s="1180"/>
      <c r="F2319" s="1180"/>
      <c r="G2319" s="1180"/>
      <c r="H2319" s="1180"/>
      <c r="I2319" s="1180"/>
      <c r="J2319" s="1180"/>
      <c r="K2319" s="1180"/>
      <c r="L2319" s="1180"/>
      <c r="M2319" s="1180"/>
      <c r="N2319" s="1180"/>
      <c r="O2319" s="1180"/>
      <c r="P2319" s="1180"/>
      <c r="Q2319" s="1180"/>
      <c r="R2319" s="1180"/>
    </row>
    <row r="2320" spans="1:18">
      <c r="A2320" s="1180"/>
      <c r="B2320" s="1180"/>
      <c r="C2320" s="1180"/>
      <c r="D2320" s="1180"/>
      <c r="E2320" s="1180"/>
      <c r="F2320" s="1180"/>
      <c r="G2320" s="1180"/>
      <c r="H2320" s="1180"/>
      <c r="I2320" s="1180"/>
      <c r="J2320" s="1180"/>
      <c r="K2320" s="1180"/>
      <c r="L2320" s="1180"/>
      <c r="M2320" s="1180"/>
      <c r="N2320" s="1180"/>
      <c r="O2320" s="1180"/>
      <c r="P2320" s="1180"/>
      <c r="Q2320" s="1180"/>
      <c r="R2320" s="1180"/>
    </row>
    <row r="2321" spans="1:18">
      <c r="A2321" s="1180"/>
      <c r="B2321" s="1180"/>
      <c r="C2321" s="1180"/>
      <c r="D2321" s="1180"/>
      <c r="E2321" s="1180"/>
      <c r="F2321" s="1180"/>
      <c r="G2321" s="1180"/>
      <c r="H2321" s="1180"/>
      <c r="I2321" s="1180"/>
      <c r="J2321" s="1180"/>
      <c r="K2321" s="1180"/>
      <c r="L2321" s="1180"/>
      <c r="M2321" s="1180"/>
      <c r="N2321" s="1180"/>
      <c r="O2321" s="1180"/>
      <c r="P2321" s="1180"/>
      <c r="Q2321" s="1180"/>
      <c r="R2321" s="1180"/>
    </row>
    <row r="2322" spans="1:18">
      <c r="A2322" s="1180"/>
      <c r="B2322" s="1180"/>
      <c r="C2322" s="1180"/>
      <c r="D2322" s="1180"/>
      <c r="E2322" s="1180"/>
      <c r="F2322" s="1180"/>
      <c r="G2322" s="1180"/>
      <c r="H2322" s="1180"/>
      <c r="I2322" s="1180"/>
      <c r="J2322" s="1180"/>
      <c r="K2322" s="1180"/>
      <c r="L2322" s="1180"/>
      <c r="M2322" s="1180"/>
      <c r="N2322" s="1180"/>
      <c r="O2322" s="1180"/>
      <c r="P2322" s="1180"/>
      <c r="Q2322" s="1180"/>
      <c r="R2322" s="1180"/>
    </row>
    <row r="2323" spans="1:18">
      <c r="A2323" s="1180"/>
      <c r="B2323" s="1180"/>
      <c r="C2323" s="1180"/>
      <c r="D2323" s="1180"/>
      <c r="E2323" s="1180"/>
      <c r="F2323" s="1180"/>
      <c r="G2323" s="1180"/>
      <c r="H2323" s="1180"/>
      <c r="I2323" s="1180"/>
      <c r="J2323" s="1180"/>
      <c r="K2323" s="1180"/>
      <c r="L2323" s="1180"/>
      <c r="M2323" s="1180"/>
      <c r="N2323" s="1180"/>
      <c r="O2323" s="1180"/>
      <c r="P2323" s="1180"/>
      <c r="Q2323" s="1180"/>
      <c r="R2323" s="1180"/>
    </row>
    <row r="2324" spans="1:18">
      <c r="A2324" s="1180"/>
      <c r="B2324" s="1180"/>
      <c r="C2324" s="1180"/>
      <c r="D2324" s="1180"/>
      <c r="E2324" s="1180"/>
      <c r="F2324" s="1180"/>
      <c r="G2324" s="1180"/>
      <c r="H2324" s="1180"/>
      <c r="I2324" s="1180"/>
      <c r="J2324" s="1180"/>
      <c r="K2324" s="1180"/>
      <c r="L2324" s="1180"/>
      <c r="M2324" s="1180"/>
      <c r="N2324" s="1180"/>
      <c r="O2324" s="1180"/>
      <c r="P2324" s="1180"/>
      <c r="Q2324" s="1180"/>
      <c r="R2324" s="1180"/>
    </row>
    <row r="2325" spans="1:18">
      <c r="A2325" s="1180"/>
      <c r="B2325" s="1180"/>
      <c r="C2325" s="1180"/>
      <c r="D2325" s="1180"/>
      <c r="E2325" s="1180"/>
      <c r="F2325" s="1180"/>
      <c r="G2325" s="1180"/>
      <c r="H2325" s="1180"/>
      <c r="I2325" s="1180"/>
      <c r="J2325" s="1180"/>
      <c r="K2325" s="1180"/>
      <c r="L2325" s="1180"/>
      <c r="M2325" s="1180"/>
      <c r="N2325" s="1180"/>
      <c r="O2325" s="1180"/>
      <c r="P2325" s="1180"/>
      <c r="Q2325" s="1180"/>
      <c r="R2325" s="1180"/>
    </row>
    <row r="2326" spans="1:18">
      <c r="A2326" s="1180"/>
      <c r="B2326" s="1180"/>
      <c r="C2326" s="1180"/>
      <c r="D2326" s="1180"/>
      <c r="E2326" s="1180"/>
      <c r="F2326" s="1180"/>
      <c r="G2326" s="1180"/>
      <c r="H2326" s="1180"/>
      <c r="I2326" s="1180"/>
      <c r="J2326" s="1180"/>
      <c r="K2326" s="1180"/>
      <c r="L2326" s="1180"/>
      <c r="M2326" s="1180"/>
      <c r="N2326" s="1180"/>
      <c r="O2326" s="1180"/>
      <c r="P2326" s="1180"/>
      <c r="Q2326" s="1180"/>
      <c r="R2326" s="1180"/>
    </row>
    <row r="2327" spans="1:18">
      <c r="A2327" s="1180"/>
      <c r="B2327" s="1180"/>
      <c r="C2327" s="1180"/>
      <c r="D2327" s="1180"/>
      <c r="E2327" s="1180"/>
      <c r="F2327" s="1180"/>
      <c r="G2327" s="1180"/>
      <c r="H2327" s="1180"/>
      <c r="I2327" s="1180"/>
      <c r="J2327" s="1180"/>
      <c r="K2327" s="1180"/>
      <c r="L2327" s="1180"/>
      <c r="M2327" s="1180"/>
      <c r="N2327" s="1180"/>
      <c r="O2327" s="1180"/>
      <c r="P2327" s="1180"/>
      <c r="Q2327" s="1180"/>
      <c r="R2327" s="1180"/>
    </row>
    <row r="2328" spans="1:18">
      <c r="A2328" s="1180"/>
      <c r="B2328" s="1180"/>
      <c r="C2328" s="1180"/>
      <c r="D2328" s="1180"/>
      <c r="E2328" s="1180"/>
      <c r="F2328" s="1180"/>
      <c r="G2328" s="1180"/>
      <c r="H2328" s="1180"/>
      <c r="I2328" s="1180"/>
      <c r="J2328" s="1180"/>
      <c r="K2328" s="1180"/>
      <c r="L2328" s="1180"/>
      <c r="M2328" s="1180"/>
      <c r="N2328" s="1180"/>
      <c r="O2328" s="1180"/>
      <c r="P2328" s="1180"/>
      <c r="Q2328" s="1180"/>
      <c r="R2328" s="1180"/>
    </row>
    <row r="2329" spans="1:18">
      <c r="A2329" s="1180"/>
      <c r="B2329" s="1180"/>
      <c r="C2329" s="1180"/>
      <c r="D2329" s="1180"/>
      <c r="E2329" s="1180"/>
      <c r="F2329" s="1180"/>
      <c r="G2329" s="1180"/>
      <c r="H2329" s="1180"/>
      <c r="I2329" s="1180"/>
      <c r="J2329" s="1180"/>
      <c r="K2329" s="1180"/>
      <c r="L2329" s="1180"/>
      <c r="M2329" s="1180"/>
      <c r="N2329" s="1180"/>
      <c r="O2329" s="1180"/>
      <c r="P2329" s="1180"/>
      <c r="Q2329" s="1180"/>
      <c r="R2329" s="1180"/>
    </row>
    <row r="2330" spans="1:18">
      <c r="A2330" s="1180"/>
      <c r="B2330" s="1180"/>
      <c r="C2330" s="1180"/>
      <c r="D2330" s="1180"/>
      <c r="E2330" s="1180"/>
      <c r="F2330" s="1180"/>
      <c r="G2330" s="1180"/>
      <c r="H2330" s="1180"/>
      <c r="I2330" s="1180"/>
      <c r="J2330" s="1180"/>
      <c r="K2330" s="1180"/>
      <c r="L2330" s="1180"/>
      <c r="M2330" s="1180"/>
      <c r="N2330" s="1180"/>
      <c r="O2330" s="1180"/>
      <c r="P2330" s="1180"/>
      <c r="Q2330" s="1180"/>
      <c r="R2330" s="1180"/>
    </row>
    <row r="2331" spans="1:18">
      <c r="A2331" s="1180"/>
      <c r="B2331" s="1180"/>
      <c r="C2331" s="1180"/>
      <c r="D2331" s="1180"/>
      <c r="E2331" s="1180"/>
      <c r="F2331" s="1180"/>
      <c r="G2331" s="1180"/>
      <c r="H2331" s="1180"/>
      <c r="I2331" s="1180"/>
      <c r="J2331" s="1180"/>
      <c r="K2331" s="1180"/>
      <c r="L2331" s="1180"/>
      <c r="M2331" s="1180"/>
      <c r="N2331" s="1180"/>
      <c r="O2331" s="1180"/>
      <c r="P2331" s="1180"/>
      <c r="Q2331" s="1180"/>
      <c r="R2331" s="1180"/>
    </row>
    <row r="2332" spans="1:18">
      <c r="A2332" s="1180"/>
      <c r="B2332" s="1180"/>
      <c r="C2332" s="1180"/>
      <c r="D2332" s="1180"/>
      <c r="E2332" s="1180"/>
      <c r="F2332" s="1180"/>
      <c r="G2332" s="1180"/>
      <c r="H2332" s="1180"/>
      <c r="I2332" s="1180"/>
      <c r="J2332" s="1180"/>
      <c r="K2332" s="1180"/>
      <c r="L2332" s="1180"/>
      <c r="M2332" s="1180"/>
      <c r="N2332" s="1180"/>
      <c r="O2332" s="1180"/>
      <c r="P2332" s="1180"/>
      <c r="Q2332" s="1180"/>
      <c r="R2332" s="1180"/>
    </row>
    <row r="2333" spans="1:18">
      <c r="A2333" s="1180"/>
      <c r="B2333" s="1180"/>
      <c r="C2333" s="1180"/>
      <c r="D2333" s="1180"/>
      <c r="E2333" s="1180"/>
      <c r="F2333" s="1180"/>
      <c r="G2333" s="1180"/>
      <c r="H2333" s="1180"/>
      <c r="I2333" s="1180"/>
      <c r="J2333" s="1180"/>
      <c r="K2333" s="1180"/>
      <c r="L2333" s="1180"/>
      <c r="M2333" s="1180"/>
      <c r="N2333" s="1180"/>
      <c r="O2333" s="1180"/>
      <c r="P2333" s="1180"/>
      <c r="Q2333" s="1180"/>
      <c r="R2333" s="1180"/>
    </row>
    <row r="2334" spans="1:18">
      <c r="A2334" s="1180"/>
      <c r="B2334" s="1180"/>
      <c r="C2334" s="1180"/>
      <c r="D2334" s="1180"/>
      <c r="E2334" s="1180"/>
      <c r="F2334" s="1180"/>
      <c r="G2334" s="1180"/>
      <c r="H2334" s="1180"/>
      <c r="I2334" s="1180"/>
      <c r="J2334" s="1180"/>
      <c r="K2334" s="1180"/>
      <c r="L2334" s="1180"/>
      <c r="M2334" s="1180"/>
      <c r="N2334" s="1180"/>
      <c r="O2334" s="1180"/>
      <c r="P2334" s="1180"/>
      <c r="Q2334" s="1180"/>
      <c r="R2334" s="1180"/>
    </row>
    <row r="2335" spans="1:18">
      <c r="A2335" s="1180"/>
      <c r="B2335" s="1180"/>
      <c r="C2335" s="1180"/>
      <c r="D2335" s="1180"/>
      <c r="E2335" s="1180"/>
      <c r="F2335" s="1180"/>
      <c r="G2335" s="1180"/>
      <c r="H2335" s="1180"/>
      <c r="I2335" s="1180"/>
      <c r="J2335" s="1180"/>
      <c r="K2335" s="1180"/>
      <c r="L2335" s="1180"/>
      <c r="M2335" s="1180"/>
      <c r="N2335" s="1180"/>
      <c r="O2335" s="1180"/>
      <c r="P2335" s="1180"/>
      <c r="Q2335" s="1180"/>
      <c r="R2335" s="1180"/>
    </row>
    <row r="2336" spans="1:18">
      <c r="A2336" s="1180"/>
      <c r="B2336" s="1180"/>
      <c r="C2336" s="1180"/>
      <c r="D2336" s="1180"/>
      <c r="E2336" s="1180"/>
      <c r="F2336" s="1180"/>
      <c r="G2336" s="1180"/>
      <c r="H2336" s="1180"/>
      <c r="I2336" s="1180"/>
      <c r="J2336" s="1180"/>
      <c r="K2336" s="1180"/>
      <c r="L2336" s="1180"/>
      <c r="M2336" s="1180"/>
      <c r="N2336" s="1180"/>
      <c r="O2336" s="1180"/>
      <c r="P2336" s="1180"/>
      <c r="Q2336" s="1180"/>
      <c r="R2336" s="1180"/>
    </row>
    <row r="2337" spans="1:18">
      <c r="A2337" s="1180"/>
      <c r="B2337" s="1180"/>
      <c r="C2337" s="1180"/>
      <c r="D2337" s="1180"/>
      <c r="E2337" s="1180"/>
      <c r="F2337" s="1180"/>
      <c r="G2337" s="1180"/>
      <c r="H2337" s="1180"/>
      <c r="I2337" s="1180"/>
      <c r="J2337" s="1180"/>
      <c r="K2337" s="1180"/>
      <c r="L2337" s="1180"/>
      <c r="M2337" s="1180"/>
      <c r="N2337" s="1180"/>
      <c r="O2337" s="1180"/>
      <c r="P2337" s="1180"/>
      <c r="Q2337" s="1180"/>
      <c r="R2337" s="1180"/>
    </row>
    <row r="2338" spans="1:18">
      <c r="A2338" s="1180"/>
      <c r="B2338" s="1180"/>
      <c r="C2338" s="1180"/>
      <c r="D2338" s="1180"/>
      <c r="E2338" s="1180"/>
      <c r="F2338" s="1180"/>
      <c r="G2338" s="1180"/>
      <c r="H2338" s="1180"/>
      <c r="I2338" s="1180"/>
      <c r="J2338" s="1180"/>
      <c r="K2338" s="1180"/>
      <c r="L2338" s="1180"/>
      <c r="M2338" s="1180"/>
      <c r="N2338" s="1180"/>
      <c r="O2338" s="1180"/>
      <c r="P2338" s="1180"/>
      <c r="Q2338" s="1180"/>
      <c r="R2338" s="1180"/>
    </row>
    <row r="2339" spans="1:18">
      <c r="A2339" s="1180"/>
      <c r="B2339" s="1180"/>
      <c r="C2339" s="1180"/>
      <c r="D2339" s="1180"/>
      <c r="E2339" s="1180"/>
      <c r="F2339" s="1180"/>
      <c r="G2339" s="1180"/>
      <c r="H2339" s="1180"/>
      <c r="I2339" s="1180"/>
      <c r="J2339" s="1180"/>
      <c r="K2339" s="1180"/>
      <c r="L2339" s="1180"/>
      <c r="M2339" s="1180"/>
      <c r="N2339" s="1180"/>
      <c r="O2339" s="1180"/>
      <c r="P2339" s="1180"/>
      <c r="Q2339" s="1180"/>
      <c r="R2339" s="1180"/>
    </row>
    <row r="2340" spans="1:18">
      <c r="A2340" s="1180"/>
      <c r="B2340" s="1180"/>
      <c r="C2340" s="1180"/>
      <c r="D2340" s="1180"/>
      <c r="E2340" s="1180"/>
      <c r="F2340" s="1180"/>
      <c r="G2340" s="1180"/>
      <c r="H2340" s="1180"/>
      <c r="I2340" s="1180"/>
      <c r="J2340" s="1180"/>
      <c r="K2340" s="1180"/>
      <c r="L2340" s="1180"/>
      <c r="M2340" s="1180"/>
      <c r="N2340" s="1180"/>
      <c r="O2340" s="1180"/>
      <c r="P2340" s="1180"/>
      <c r="Q2340" s="1180"/>
      <c r="R2340" s="1180"/>
    </row>
    <row r="2341" spans="1:18">
      <c r="A2341" s="1180"/>
      <c r="B2341" s="1180"/>
      <c r="C2341" s="1180"/>
      <c r="D2341" s="1180"/>
      <c r="E2341" s="1180"/>
      <c r="F2341" s="1180"/>
      <c r="G2341" s="1180"/>
      <c r="H2341" s="1180"/>
      <c r="I2341" s="1180"/>
      <c r="J2341" s="1180"/>
      <c r="K2341" s="1180"/>
      <c r="L2341" s="1180"/>
      <c r="M2341" s="1180"/>
      <c r="N2341" s="1180"/>
      <c r="O2341" s="1180"/>
      <c r="P2341" s="1180"/>
      <c r="Q2341" s="1180"/>
      <c r="R2341" s="1180"/>
    </row>
    <row r="2342" spans="1:18">
      <c r="A2342" s="1180"/>
      <c r="B2342" s="1180"/>
      <c r="C2342" s="1180"/>
      <c r="D2342" s="1180"/>
      <c r="E2342" s="1180"/>
      <c r="F2342" s="1180"/>
      <c r="G2342" s="1180"/>
      <c r="H2342" s="1180"/>
      <c r="I2342" s="1180"/>
      <c r="J2342" s="1180"/>
      <c r="K2342" s="1180"/>
      <c r="L2342" s="1180"/>
      <c r="M2342" s="1180"/>
      <c r="N2342" s="1180"/>
      <c r="O2342" s="1180"/>
      <c r="P2342" s="1180"/>
      <c r="Q2342" s="1180"/>
      <c r="R2342" s="1180"/>
    </row>
    <row r="2343" spans="1:18">
      <c r="A2343" s="1180"/>
      <c r="B2343" s="1180"/>
      <c r="C2343" s="1180"/>
      <c r="D2343" s="1180"/>
      <c r="E2343" s="1180"/>
      <c r="F2343" s="1180"/>
      <c r="G2343" s="1180"/>
      <c r="H2343" s="1180"/>
      <c r="I2343" s="1180"/>
      <c r="J2343" s="1180"/>
      <c r="K2343" s="1180"/>
      <c r="L2343" s="1180"/>
      <c r="M2343" s="1180"/>
      <c r="N2343" s="1180"/>
      <c r="O2343" s="1180"/>
      <c r="P2343" s="1180"/>
      <c r="Q2343" s="1180"/>
      <c r="R2343" s="1180"/>
    </row>
    <row r="2344" spans="1:18">
      <c r="A2344" s="1180"/>
      <c r="B2344" s="1180"/>
      <c r="C2344" s="1180"/>
      <c r="D2344" s="1180"/>
      <c r="E2344" s="1180"/>
      <c r="F2344" s="1180"/>
      <c r="G2344" s="1180"/>
      <c r="H2344" s="1180"/>
      <c r="I2344" s="1180"/>
      <c r="J2344" s="1180"/>
      <c r="K2344" s="1180"/>
      <c r="L2344" s="1180"/>
      <c r="M2344" s="1180"/>
      <c r="N2344" s="1180"/>
      <c r="O2344" s="1180"/>
      <c r="P2344" s="1180"/>
      <c r="Q2344" s="1180"/>
      <c r="R2344" s="1180"/>
    </row>
    <row r="2345" spans="1:18">
      <c r="A2345" s="1180"/>
      <c r="B2345" s="1180"/>
      <c r="C2345" s="1180"/>
      <c r="D2345" s="1180"/>
      <c r="E2345" s="1180"/>
      <c r="F2345" s="1180"/>
      <c r="G2345" s="1180"/>
      <c r="H2345" s="1180"/>
      <c r="I2345" s="1180"/>
      <c r="J2345" s="1180"/>
      <c r="K2345" s="1180"/>
      <c r="L2345" s="1180"/>
      <c r="M2345" s="1180"/>
      <c r="N2345" s="1180"/>
      <c r="O2345" s="1180"/>
      <c r="P2345" s="1180"/>
      <c r="Q2345" s="1180"/>
      <c r="R2345" s="1180"/>
    </row>
    <row r="2346" spans="1:18">
      <c r="A2346" s="1180"/>
      <c r="B2346" s="1180"/>
      <c r="C2346" s="1180"/>
      <c r="D2346" s="1180"/>
      <c r="E2346" s="1180"/>
      <c r="F2346" s="1180"/>
      <c r="G2346" s="1180"/>
      <c r="H2346" s="1180"/>
      <c r="I2346" s="1180"/>
      <c r="J2346" s="1180"/>
      <c r="K2346" s="1180"/>
      <c r="L2346" s="1180"/>
      <c r="M2346" s="1180"/>
      <c r="N2346" s="1180"/>
      <c r="O2346" s="1180"/>
      <c r="P2346" s="1180"/>
      <c r="Q2346" s="1180"/>
      <c r="R2346" s="1180"/>
    </row>
    <row r="2347" spans="1:18">
      <c r="A2347" s="1180"/>
      <c r="B2347" s="1180"/>
      <c r="C2347" s="1180"/>
      <c r="D2347" s="1180"/>
      <c r="E2347" s="1180"/>
      <c r="F2347" s="1180"/>
      <c r="G2347" s="1180"/>
      <c r="H2347" s="1180"/>
      <c r="I2347" s="1180"/>
      <c r="J2347" s="1180"/>
      <c r="K2347" s="1180"/>
      <c r="L2347" s="1180"/>
      <c r="M2347" s="1180"/>
      <c r="N2347" s="1180"/>
      <c r="O2347" s="1180"/>
      <c r="P2347" s="1180"/>
      <c r="Q2347" s="1180"/>
      <c r="R2347" s="1180"/>
    </row>
    <row r="2348" spans="1:18">
      <c r="A2348" s="1180"/>
      <c r="B2348" s="1180"/>
      <c r="C2348" s="1180"/>
      <c r="D2348" s="1180"/>
      <c r="E2348" s="1180"/>
      <c r="F2348" s="1180"/>
      <c r="G2348" s="1180"/>
      <c r="H2348" s="1180"/>
      <c r="I2348" s="1180"/>
      <c r="J2348" s="1180"/>
      <c r="K2348" s="1180"/>
      <c r="L2348" s="1180"/>
      <c r="M2348" s="1180"/>
      <c r="N2348" s="1180"/>
      <c r="O2348" s="1180"/>
      <c r="P2348" s="1180"/>
      <c r="Q2348" s="1180"/>
      <c r="R2348" s="1180"/>
    </row>
    <row r="2349" spans="1:18">
      <c r="A2349" s="1180"/>
      <c r="B2349" s="1180"/>
      <c r="C2349" s="1180"/>
      <c r="D2349" s="1180"/>
      <c r="E2349" s="1180"/>
      <c r="F2349" s="1180"/>
      <c r="G2349" s="1180"/>
      <c r="H2349" s="1180"/>
      <c r="I2349" s="1180"/>
      <c r="J2349" s="1180"/>
      <c r="K2349" s="1180"/>
      <c r="L2349" s="1180"/>
      <c r="M2349" s="1180"/>
      <c r="N2349" s="1180"/>
      <c r="O2349" s="1180"/>
      <c r="P2349" s="1180"/>
      <c r="Q2349" s="1180"/>
      <c r="R2349" s="1180"/>
    </row>
    <row r="2350" spans="1:18">
      <c r="A2350" s="1180"/>
      <c r="B2350" s="1180"/>
      <c r="C2350" s="1180"/>
      <c r="D2350" s="1180"/>
      <c r="E2350" s="1180"/>
      <c r="F2350" s="1180"/>
      <c r="G2350" s="1180"/>
      <c r="H2350" s="1180"/>
      <c r="I2350" s="1180"/>
      <c r="J2350" s="1180"/>
      <c r="K2350" s="1180"/>
      <c r="L2350" s="1180"/>
      <c r="M2350" s="1180"/>
      <c r="N2350" s="1180"/>
      <c r="O2350" s="1180"/>
      <c r="P2350" s="1180"/>
      <c r="Q2350" s="1180"/>
      <c r="R2350" s="1180"/>
    </row>
    <row r="2351" spans="1:18">
      <c r="A2351" s="1180"/>
      <c r="B2351" s="1180"/>
      <c r="C2351" s="1180"/>
      <c r="D2351" s="1180"/>
      <c r="E2351" s="1180"/>
      <c r="F2351" s="1180"/>
      <c r="G2351" s="1180"/>
      <c r="H2351" s="1180"/>
      <c r="I2351" s="1180"/>
      <c r="J2351" s="1180"/>
      <c r="K2351" s="1180"/>
      <c r="L2351" s="1180"/>
      <c r="M2351" s="1180"/>
      <c r="N2351" s="1180"/>
      <c r="O2351" s="1180"/>
      <c r="P2351" s="1180"/>
      <c r="Q2351" s="1180"/>
      <c r="R2351" s="1180"/>
    </row>
    <row r="2352" spans="1:18">
      <c r="A2352" s="1180"/>
      <c r="B2352" s="1180"/>
      <c r="C2352" s="1180"/>
      <c r="D2352" s="1180"/>
      <c r="E2352" s="1180"/>
      <c r="F2352" s="1180"/>
      <c r="G2352" s="1180"/>
      <c r="H2352" s="1180"/>
      <c r="I2352" s="1180"/>
      <c r="J2352" s="1180"/>
      <c r="K2352" s="1180"/>
      <c r="L2352" s="1180"/>
      <c r="M2352" s="1180"/>
      <c r="N2352" s="1180"/>
      <c r="O2352" s="1180"/>
      <c r="P2352" s="1180"/>
      <c r="Q2352" s="1180"/>
      <c r="R2352" s="1180"/>
    </row>
    <row r="2353" spans="1:18">
      <c r="A2353" s="1180"/>
      <c r="B2353" s="1180"/>
      <c r="C2353" s="1180"/>
      <c r="D2353" s="1180"/>
      <c r="E2353" s="1180"/>
      <c r="F2353" s="1180"/>
      <c r="G2353" s="1180"/>
      <c r="H2353" s="1180"/>
      <c r="I2353" s="1180"/>
      <c r="J2353" s="1180"/>
      <c r="K2353" s="1180"/>
      <c r="L2353" s="1180"/>
      <c r="M2353" s="1180"/>
      <c r="N2353" s="1180"/>
      <c r="O2353" s="1180"/>
      <c r="P2353" s="1180"/>
      <c r="Q2353" s="1180"/>
      <c r="R2353" s="1180"/>
    </row>
    <row r="2354" spans="1:18">
      <c r="A2354" s="1180"/>
      <c r="B2354" s="1180"/>
      <c r="C2354" s="1180"/>
      <c r="D2354" s="1180"/>
      <c r="E2354" s="1180"/>
      <c r="F2354" s="1180"/>
      <c r="G2354" s="1180"/>
      <c r="H2354" s="1180"/>
      <c r="I2354" s="1180"/>
      <c r="J2354" s="1180"/>
      <c r="K2354" s="1180"/>
      <c r="L2354" s="1180"/>
      <c r="M2354" s="1180"/>
      <c r="N2354" s="1180"/>
      <c r="O2354" s="1180"/>
      <c r="P2354" s="1180"/>
      <c r="Q2354" s="1180"/>
      <c r="R2354" s="1180"/>
    </row>
    <row r="2355" spans="1:18">
      <c r="A2355" s="1180"/>
      <c r="B2355" s="1180"/>
      <c r="C2355" s="1180"/>
      <c r="D2355" s="1180"/>
      <c r="E2355" s="1180"/>
      <c r="F2355" s="1180"/>
      <c r="G2355" s="1180"/>
      <c r="H2355" s="1180"/>
      <c r="I2355" s="1180"/>
      <c r="J2355" s="1180"/>
      <c r="K2355" s="1180"/>
      <c r="L2355" s="1180"/>
      <c r="M2355" s="1180"/>
      <c r="N2355" s="1180"/>
      <c r="O2355" s="1180"/>
      <c r="P2355" s="1180"/>
      <c r="Q2355" s="1180"/>
      <c r="R2355" s="1180"/>
    </row>
    <row r="2356" spans="1:18">
      <c r="A2356" s="1180"/>
      <c r="B2356" s="1180"/>
      <c r="C2356" s="1180"/>
      <c r="D2356" s="1180"/>
      <c r="E2356" s="1180"/>
      <c r="F2356" s="1180"/>
      <c r="G2356" s="1180"/>
      <c r="H2356" s="1180"/>
      <c r="I2356" s="1180"/>
      <c r="J2356" s="1180"/>
      <c r="K2356" s="1180"/>
      <c r="L2356" s="1180"/>
      <c r="M2356" s="1180"/>
      <c r="N2356" s="1180"/>
      <c r="O2356" s="1180"/>
      <c r="P2356" s="1180"/>
      <c r="Q2356" s="1180"/>
      <c r="R2356" s="1180"/>
    </row>
    <row r="2357" spans="1:18">
      <c r="A2357" s="1180"/>
      <c r="B2357" s="1180"/>
      <c r="C2357" s="1180"/>
      <c r="D2357" s="1180"/>
      <c r="E2357" s="1180"/>
      <c r="F2357" s="1180"/>
      <c r="G2357" s="1180"/>
      <c r="H2357" s="1180"/>
      <c r="I2357" s="1180"/>
      <c r="J2357" s="1180"/>
      <c r="K2357" s="1180"/>
      <c r="L2357" s="1180"/>
      <c r="M2357" s="1180"/>
      <c r="N2357" s="1180"/>
      <c r="O2357" s="1180"/>
      <c r="P2357" s="1180"/>
      <c r="Q2357" s="1180"/>
      <c r="R2357" s="1180"/>
    </row>
    <row r="2358" spans="1:18">
      <c r="A2358" s="1180"/>
      <c r="B2358" s="1180"/>
      <c r="C2358" s="1180"/>
      <c r="D2358" s="1180"/>
      <c r="E2358" s="1180"/>
      <c r="F2358" s="1180"/>
      <c r="G2358" s="1180"/>
      <c r="H2358" s="1180"/>
      <c r="I2358" s="1180"/>
      <c r="J2358" s="1180"/>
      <c r="K2358" s="1180"/>
      <c r="L2358" s="1180"/>
      <c r="M2358" s="1180"/>
      <c r="N2358" s="1180"/>
      <c r="O2358" s="1180"/>
      <c r="P2358" s="1180"/>
      <c r="Q2358" s="1180"/>
      <c r="R2358" s="1180"/>
    </row>
    <row r="2359" spans="1:18">
      <c r="A2359" s="1180"/>
      <c r="B2359" s="1180"/>
      <c r="C2359" s="1180"/>
      <c r="D2359" s="1180"/>
      <c r="E2359" s="1180"/>
      <c r="F2359" s="1180"/>
      <c r="G2359" s="1180"/>
      <c r="H2359" s="1180"/>
      <c r="I2359" s="1180"/>
      <c r="J2359" s="1180"/>
      <c r="K2359" s="1180"/>
      <c r="L2359" s="1180"/>
      <c r="M2359" s="1180"/>
      <c r="N2359" s="1180"/>
      <c r="O2359" s="1180"/>
      <c r="P2359" s="1180"/>
      <c r="Q2359" s="1180"/>
      <c r="R2359" s="1180"/>
    </row>
    <row r="2360" spans="1:18">
      <c r="A2360" s="1180"/>
      <c r="B2360" s="1180"/>
      <c r="C2360" s="1180"/>
      <c r="D2360" s="1180"/>
      <c r="E2360" s="1180"/>
      <c r="F2360" s="1180"/>
      <c r="G2360" s="1180"/>
      <c r="H2360" s="1180"/>
      <c r="I2360" s="1180"/>
      <c r="J2360" s="1180"/>
      <c r="K2360" s="1180"/>
      <c r="L2360" s="1180"/>
      <c r="M2360" s="1180"/>
      <c r="N2360" s="1180"/>
      <c r="O2360" s="1180"/>
      <c r="P2360" s="1180"/>
      <c r="Q2360" s="1180"/>
      <c r="R2360" s="1180"/>
    </row>
    <row r="2361" spans="1:18">
      <c r="A2361" s="1180"/>
      <c r="B2361" s="1180"/>
      <c r="C2361" s="1180"/>
      <c r="D2361" s="1180"/>
      <c r="E2361" s="1180"/>
      <c r="F2361" s="1180"/>
      <c r="G2361" s="1180"/>
      <c r="H2361" s="1180"/>
      <c r="I2361" s="1180"/>
      <c r="J2361" s="1180"/>
      <c r="K2361" s="1180"/>
      <c r="L2361" s="1180"/>
      <c r="M2361" s="1180"/>
      <c r="N2361" s="1180"/>
      <c r="O2361" s="1180"/>
      <c r="P2361" s="1180"/>
      <c r="Q2361" s="1180"/>
      <c r="R2361" s="1180"/>
    </row>
    <row r="2362" spans="1:18">
      <c r="A2362" s="1180"/>
      <c r="B2362" s="1180"/>
      <c r="C2362" s="1180"/>
      <c r="D2362" s="1180"/>
      <c r="E2362" s="1180"/>
      <c r="F2362" s="1180"/>
      <c r="G2362" s="1180"/>
      <c r="H2362" s="1180"/>
      <c r="I2362" s="1180"/>
      <c r="J2362" s="1180"/>
      <c r="K2362" s="1180"/>
      <c r="L2362" s="1180"/>
      <c r="M2362" s="1180"/>
      <c r="N2362" s="1180"/>
      <c r="O2362" s="1180"/>
      <c r="P2362" s="1180"/>
      <c r="Q2362" s="1180"/>
      <c r="R2362" s="1180"/>
    </row>
    <row r="2363" spans="1:18">
      <c r="A2363" s="1180"/>
      <c r="B2363" s="1180"/>
      <c r="C2363" s="1180"/>
      <c r="D2363" s="1180"/>
      <c r="E2363" s="1180"/>
      <c r="F2363" s="1180"/>
      <c r="G2363" s="1180"/>
      <c r="H2363" s="1180"/>
      <c r="I2363" s="1180"/>
      <c r="J2363" s="1180"/>
      <c r="K2363" s="1180"/>
      <c r="L2363" s="1180"/>
      <c r="M2363" s="1180"/>
      <c r="N2363" s="1180"/>
      <c r="O2363" s="1180"/>
      <c r="P2363" s="1180"/>
      <c r="Q2363" s="1180"/>
      <c r="R2363" s="1180"/>
    </row>
    <row r="2364" spans="1:18">
      <c r="A2364" s="1180"/>
      <c r="B2364" s="1180"/>
      <c r="C2364" s="1180"/>
      <c r="D2364" s="1180"/>
      <c r="E2364" s="1180"/>
      <c r="F2364" s="1180"/>
      <c r="G2364" s="1180"/>
      <c r="H2364" s="1180"/>
      <c r="I2364" s="1180"/>
      <c r="J2364" s="1180"/>
      <c r="K2364" s="1180"/>
      <c r="L2364" s="1180"/>
      <c r="M2364" s="1180"/>
      <c r="N2364" s="1180"/>
      <c r="O2364" s="1180"/>
      <c r="P2364" s="1180"/>
      <c r="Q2364" s="1180"/>
      <c r="R2364" s="1180"/>
    </row>
    <row r="2365" spans="1:18">
      <c r="A2365" s="1180"/>
      <c r="B2365" s="1180"/>
      <c r="C2365" s="1180"/>
      <c r="D2365" s="1180"/>
      <c r="E2365" s="1180"/>
      <c r="F2365" s="1180"/>
      <c r="G2365" s="1180"/>
      <c r="H2365" s="1180"/>
      <c r="I2365" s="1180"/>
      <c r="J2365" s="1180"/>
      <c r="K2365" s="1180"/>
      <c r="L2365" s="1180"/>
      <c r="M2365" s="1180"/>
      <c r="N2365" s="1180"/>
      <c r="O2365" s="1180"/>
      <c r="P2365" s="1180"/>
      <c r="Q2365" s="1180"/>
      <c r="R2365" s="1180"/>
    </row>
    <row r="2366" spans="1:18">
      <c r="A2366" s="1180"/>
      <c r="B2366" s="1180"/>
      <c r="C2366" s="1180"/>
      <c r="D2366" s="1180"/>
      <c r="E2366" s="1180"/>
      <c r="F2366" s="1180"/>
      <c r="G2366" s="1180"/>
      <c r="H2366" s="1180"/>
      <c r="I2366" s="1180"/>
      <c r="J2366" s="1180"/>
      <c r="K2366" s="1180"/>
      <c r="L2366" s="1180"/>
      <c r="M2366" s="1180"/>
      <c r="N2366" s="1180"/>
      <c r="O2366" s="1180"/>
      <c r="P2366" s="1180"/>
      <c r="Q2366" s="1180"/>
      <c r="R2366" s="1180"/>
    </row>
    <row r="2367" spans="1:18">
      <c r="A2367" s="1180"/>
      <c r="B2367" s="1180"/>
      <c r="C2367" s="1180"/>
      <c r="D2367" s="1180"/>
      <c r="E2367" s="1180"/>
      <c r="F2367" s="1180"/>
      <c r="G2367" s="1180"/>
      <c r="H2367" s="1180"/>
      <c r="I2367" s="1180"/>
      <c r="J2367" s="1180"/>
      <c r="K2367" s="1180"/>
      <c r="L2367" s="1180"/>
      <c r="M2367" s="1180"/>
      <c r="N2367" s="1180"/>
      <c r="O2367" s="1180"/>
      <c r="P2367" s="1180"/>
      <c r="Q2367" s="1180"/>
      <c r="R2367" s="1180"/>
    </row>
    <row r="2368" spans="1:18">
      <c r="A2368" s="1180"/>
      <c r="B2368" s="1180"/>
      <c r="C2368" s="1180"/>
      <c r="D2368" s="1180"/>
      <c r="E2368" s="1180"/>
      <c r="F2368" s="1180"/>
      <c r="G2368" s="1180"/>
      <c r="H2368" s="1180"/>
      <c r="I2368" s="1180"/>
      <c r="J2368" s="1180"/>
      <c r="K2368" s="1180"/>
      <c r="L2368" s="1180"/>
      <c r="M2368" s="1180"/>
      <c r="N2368" s="1180"/>
      <c r="O2368" s="1180"/>
      <c r="P2368" s="1180"/>
      <c r="Q2368" s="1180"/>
      <c r="R2368" s="1180"/>
    </row>
    <row r="2369" spans="1:18">
      <c r="A2369" s="1180"/>
      <c r="B2369" s="1180"/>
      <c r="C2369" s="1180"/>
      <c r="D2369" s="1180"/>
      <c r="E2369" s="1180"/>
      <c r="F2369" s="1180"/>
      <c r="G2369" s="1180"/>
      <c r="H2369" s="1180"/>
      <c r="I2369" s="1180"/>
      <c r="J2369" s="1180"/>
      <c r="K2369" s="1180"/>
      <c r="L2369" s="1180"/>
      <c r="M2369" s="1180"/>
      <c r="N2369" s="1180"/>
      <c r="O2369" s="1180"/>
      <c r="P2369" s="1180"/>
      <c r="Q2369" s="1180"/>
      <c r="R2369" s="1180"/>
    </row>
    <row r="2370" spans="1:18">
      <c r="A2370" s="1180"/>
      <c r="B2370" s="1180"/>
      <c r="C2370" s="1180"/>
      <c r="D2370" s="1180"/>
      <c r="E2370" s="1180"/>
      <c r="F2370" s="1180"/>
      <c r="G2370" s="1180"/>
      <c r="H2370" s="1180"/>
      <c r="I2370" s="1180"/>
      <c r="J2370" s="1180"/>
      <c r="K2370" s="1180"/>
      <c r="L2370" s="1180"/>
      <c r="M2370" s="1180"/>
      <c r="N2370" s="1180"/>
      <c r="O2370" s="1180"/>
      <c r="P2370" s="1180"/>
      <c r="Q2370" s="1180"/>
      <c r="R2370" s="1180"/>
    </row>
    <row r="2371" spans="1:18">
      <c r="A2371" s="1180"/>
      <c r="B2371" s="1180"/>
      <c r="C2371" s="1180"/>
      <c r="D2371" s="1180"/>
      <c r="E2371" s="1180"/>
      <c r="F2371" s="1180"/>
      <c r="G2371" s="1180"/>
      <c r="H2371" s="1180"/>
      <c r="I2371" s="1180"/>
      <c r="J2371" s="1180"/>
      <c r="K2371" s="1180"/>
      <c r="L2371" s="1180"/>
      <c r="M2371" s="1180"/>
      <c r="N2371" s="1180"/>
      <c r="O2371" s="1180"/>
      <c r="P2371" s="1180"/>
      <c r="Q2371" s="1180"/>
      <c r="R2371" s="1180"/>
    </row>
    <row r="2372" spans="1:18">
      <c r="A2372" s="1180"/>
      <c r="B2372" s="1180"/>
      <c r="C2372" s="1180"/>
      <c r="D2372" s="1180"/>
      <c r="E2372" s="1180"/>
      <c r="F2372" s="1180"/>
      <c r="G2372" s="1180"/>
      <c r="H2372" s="1180"/>
      <c r="I2372" s="1180"/>
      <c r="J2372" s="1180"/>
      <c r="K2372" s="1180"/>
      <c r="L2372" s="1180"/>
      <c r="M2372" s="1180"/>
      <c r="N2372" s="1180"/>
      <c r="O2372" s="1180"/>
      <c r="P2372" s="1180"/>
      <c r="Q2372" s="1180"/>
      <c r="R2372" s="1180"/>
    </row>
    <row r="2373" spans="1:18">
      <c r="A2373" s="1180"/>
      <c r="B2373" s="1180"/>
      <c r="C2373" s="1180"/>
      <c r="D2373" s="1180"/>
      <c r="E2373" s="1180"/>
      <c r="F2373" s="1180"/>
      <c r="G2373" s="1180"/>
      <c r="H2373" s="1180"/>
      <c r="I2373" s="1180"/>
      <c r="J2373" s="1180"/>
      <c r="K2373" s="1180"/>
      <c r="L2373" s="1180"/>
      <c r="M2373" s="1180"/>
      <c r="N2373" s="1180"/>
      <c r="O2373" s="1180"/>
      <c r="P2373" s="1180"/>
      <c r="Q2373" s="1180"/>
      <c r="R2373" s="1180"/>
    </row>
    <row r="2374" spans="1:18">
      <c r="A2374" s="1180"/>
      <c r="B2374" s="1180"/>
      <c r="C2374" s="1180"/>
      <c r="D2374" s="1180"/>
      <c r="E2374" s="1180"/>
      <c r="F2374" s="1180"/>
      <c r="G2374" s="1180"/>
      <c r="H2374" s="1180"/>
      <c r="I2374" s="1180"/>
      <c r="J2374" s="1180"/>
      <c r="K2374" s="1180"/>
      <c r="L2374" s="1180"/>
      <c r="M2374" s="1180"/>
      <c r="N2374" s="1180"/>
      <c r="O2374" s="1180"/>
      <c r="P2374" s="1180"/>
      <c r="Q2374" s="1180"/>
      <c r="R2374" s="1180"/>
    </row>
    <row r="2375" spans="1:18">
      <c r="A2375" s="1180"/>
      <c r="B2375" s="1180"/>
      <c r="C2375" s="1180"/>
      <c r="D2375" s="1180"/>
      <c r="E2375" s="1180"/>
      <c r="F2375" s="1180"/>
      <c r="G2375" s="1180"/>
      <c r="H2375" s="1180"/>
      <c r="I2375" s="1180"/>
      <c r="J2375" s="1180"/>
      <c r="K2375" s="1180"/>
      <c r="L2375" s="1180"/>
      <c r="M2375" s="1180"/>
      <c r="N2375" s="1180"/>
      <c r="O2375" s="1180"/>
      <c r="P2375" s="1180"/>
      <c r="Q2375" s="1180"/>
      <c r="R2375" s="1180"/>
    </row>
    <row r="2376" spans="1:18">
      <c r="A2376" s="1180"/>
      <c r="B2376" s="1180"/>
      <c r="C2376" s="1180"/>
      <c r="D2376" s="1180"/>
      <c r="E2376" s="1180"/>
      <c r="F2376" s="1180"/>
      <c r="G2376" s="1180"/>
      <c r="H2376" s="1180"/>
      <c r="I2376" s="1180"/>
      <c r="J2376" s="1180"/>
      <c r="K2376" s="1180"/>
      <c r="L2376" s="1180"/>
      <c r="M2376" s="1180"/>
      <c r="N2376" s="1180"/>
      <c r="O2376" s="1180"/>
      <c r="P2376" s="1180"/>
      <c r="Q2376" s="1180"/>
      <c r="R2376" s="1180"/>
    </row>
    <row r="2377" spans="1:18">
      <c r="A2377" s="1180"/>
      <c r="B2377" s="1180"/>
      <c r="C2377" s="1180"/>
      <c r="D2377" s="1180"/>
      <c r="E2377" s="1180"/>
      <c r="F2377" s="1180"/>
      <c r="G2377" s="1180"/>
      <c r="H2377" s="1180"/>
      <c r="I2377" s="1180"/>
      <c r="J2377" s="1180"/>
      <c r="K2377" s="1180"/>
      <c r="L2377" s="1180"/>
      <c r="M2377" s="1180"/>
      <c r="N2377" s="1180"/>
      <c r="O2377" s="1180"/>
      <c r="P2377" s="1180"/>
      <c r="Q2377" s="1180"/>
      <c r="R2377" s="1180"/>
    </row>
    <row r="2378" spans="1:18">
      <c r="A2378" s="1180"/>
      <c r="B2378" s="1180"/>
      <c r="C2378" s="1180"/>
      <c r="D2378" s="1180"/>
      <c r="E2378" s="1180"/>
      <c r="F2378" s="1180"/>
      <c r="G2378" s="1180"/>
      <c r="H2378" s="1180"/>
      <c r="I2378" s="1180"/>
      <c r="J2378" s="1180"/>
      <c r="K2378" s="1180"/>
      <c r="L2378" s="1180"/>
      <c r="M2378" s="1180"/>
      <c r="N2378" s="1180"/>
      <c r="O2378" s="1180"/>
      <c r="P2378" s="1180"/>
      <c r="Q2378" s="1180"/>
      <c r="R2378" s="1180"/>
    </row>
    <row r="2379" spans="1:18">
      <c r="A2379" s="1180"/>
      <c r="B2379" s="1180"/>
      <c r="C2379" s="1180"/>
      <c r="D2379" s="1180"/>
      <c r="E2379" s="1180"/>
      <c r="F2379" s="1180"/>
      <c r="G2379" s="1180"/>
      <c r="H2379" s="1180"/>
      <c r="I2379" s="1180"/>
      <c r="J2379" s="1180"/>
      <c r="K2379" s="1180"/>
      <c r="L2379" s="1180"/>
      <c r="M2379" s="1180"/>
      <c r="N2379" s="1180"/>
      <c r="O2379" s="1180"/>
      <c r="P2379" s="1180"/>
      <c r="Q2379" s="1180"/>
      <c r="R2379" s="1180"/>
    </row>
    <row r="2380" spans="1:18">
      <c r="A2380" s="1180"/>
      <c r="B2380" s="1180"/>
      <c r="C2380" s="1180"/>
      <c r="D2380" s="1180"/>
      <c r="E2380" s="1180"/>
      <c r="F2380" s="1180"/>
      <c r="G2380" s="1180"/>
      <c r="H2380" s="1180"/>
      <c r="I2380" s="1180"/>
      <c r="J2380" s="1180"/>
      <c r="K2380" s="1180"/>
      <c r="L2380" s="1180"/>
      <c r="M2380" s="1180"/>
      <c r="N2380" s="1180"/>
      <c r="O2380" s="1180"/>
      <c r="P2380" s="1180"/>
      <c r="Q2380" s="1180"/>
      <c r="R2380" s="1180"/>
    </row>
    <row r="2381" spans="1:18">
      <c r="A2381" s="1180"/>
      <c r="B2381" s="1180"/>
      <c r="C2381" s="1180"/>
      <c r="D2381" s="1180"/>
      <c r="E2381" s="1180"/>
      <c r="F2381" s="1180"/>
      <c r="G2381" s="1180"/>
      <c r="H2381" s="1180"/>
      <c r="I2381" s="1180"/>
      <c r="J2381" s="1180"/>
      <c r="K2381" s="1180"/>
      <c r="L2381" s="1180"/>
      <c r="M2381" s="1180"/>
      <c r="N2381" s="1180"/>
      <c r="O2381" s="1180"/>
      <c r="P2381" s="1180"/>
      <c r="Q2381" s="1180"/>
      <c r="R2381" s="1180"/>
    </row>
    <row r="2382" spans="1:18">
      <c r="A2382" s="1180"/>
      <c r="B2382" s="1180"/>
      <c r="C2382" s="1180"/>
      <c r="D2382" s="1180"/>
      <c r="E2382" s="1180"/>
      <c r="F2382" s="1180"/>
      <c r="G2382" s="1180"/>
      <c r="H2382" s="1180"/>
      <c r="I2382" s="1180"/>
      <c r="J2382" s="1180"/>
      <c r="K2382" s="1180"/>
      <c r="L2382" s="1180"/>
      <c r="M2382" s="1180"/>
      <c r="N2382" s="1180"/>
      <c r="O2382" s="1180"/>
      <c r="P2382" s="1180"/>
      <c r="Q2382" s="1180"/>
      <c r="R2382" s="1180"/>
    </row>
    <row r="2383" spans="1:18">
      <c r="A2383" s="1180"/>
      <c r="B2383" s="1180"/>
      <c r="C2383" s="1180"/>
      <c r="D2383" s="1180"/>
      <c r="E2383" s="1180"/>
      <c r="F2383" s="1180"/>
      <c r="G2383" s="1180"/>
      <c r="H2383" s="1180"/>
      <c r="I2383" s="1180"/>
      <c r="J2383" s="1180"/>
      <c r="K2383" s="1180"/>
      <c r="L2383" s="1180"/>
      <c r="M2383" s="1180"/>
      <c r="N2383" s="1180"/>
      <c r="O2383" s="1180"/>
      <c r="P2383" s="1180"/>
      <c r="Q2383" s="1180"/>
      <c r="R2383" s="1180"/>
    </row>
    <row r="2384" spans="1:18">
      <c r="A2384" s="1180"/>
      <c r="B2384" s="1180"/>
      <c r="C2384" s="1180"/>
      <c r="D2384" s="1180"/>
      <c r="E2384" s="1180"/>
      <c r="F2384" s="1180"/>
      <c r="G2384" s="1180"/>
      <c r="H2384" s="1180"/>
      <c r="I2384" s="1180"/>
      <c r="J2384" s="1180"/>
      <c r="K2384" s="1180"/>
      <c r="L2384" s="1180"/>
      <c r="M2384" s="1180"/>
      <c r="N2384" s="1180"/>
      <c r="O2384" s="1180"/>
      <c r="P2384" s="1180"/>
      <c r="Q2384" s="1180"/>
      <c r="R2384" s="1180"/>
    </row>
    <row r="2385" spans="1:18">
      <c r="A2385" s="1180"/>
      <c r="B2385" s="1180"/>
      <c r="C2385" s="1180"/>
      <c r="D2385" s="1180"/>
      <c r="E2385" s="1180"/>
      <c r="F2385" s="1180"/>
      <c r="G2385" s="1180"/>
      <c r="H2385" s="1180"/>
      <c r="I2385" s="1180"/>
      <c r="J2385" s="1180"/>
      <c r="K2385" s="1180"/>
      <c r="L2385" s="1180"/>
      <c r="M2385" s="1180"/>
      <c r="N2385" s="1180"/>
      <c r="O2385" s="1180"/>
      <c r="P2385" s="1180"/>
      <c r="Q2385" s="1180"/>
      <c r="R2385" s="1180"/>
    </row>
    <row r="2386" spans="1:18">
      <c r="A2386" s="1180"/>
      <c r="B2386" s="1180"/>
      <c r="C2386" s="1180"/>
      <c r="D2386" s="1180"/>
      <c r="E2386" s="1180"/>
      <c r="F2386" s="1180"/>
      <c r="G2386" s="1180"/>
      <c r="H2386" s="1180"/>
      <c r="I2386" s="1180"/>
      <c r="J2386" s="1180"/>
      <c r="K2386" s="1180"/>
      <c r="L2386" s="1180"/>
      <c r="M2386" s="1180"/>
      <c r="N2386" s="1180"/>
      <c r="O2386" s="1180"/>
      <c r="P2386" s="1180"/>
      <c r="Q2386" s="1180"/>
      <c r="R2386" s="1180"/>
    </row>
    <row r="2387" spans="1:18">
      <c r="A2387" s="1180"/>
      <c r="B2387" s="1180"/>
      <c r="C2387" s="1180"/>
      <c r="D2387" s="1180"/>
      <c r="E2387" s="1180"/>
      <c r="F2387" s="1180"/>
      <c r="G2387" s="1180"/>
      <c r="H2387" s="1180"/>
      <c r="I2387" s="1180"/>
      <c r="J2387" s="1180"/>
      <c r="K2387" s="1180"/>
      <c r="L2387" s="1180"/>
      <c r="M2387" s="1180"/>
      <c r="N2387" s="1180"/>
      <c r="O2387" s="1180"/>
      <c r="P2387" s="1180"/>
      <c r="Q2387" s="1180"/>
      <c r="R2387" s="1180"/>
    </row>
    <row r="2388" spans="1:18">
      <c r="A2388" s="1180"/>
      <c r="B2388" s="1180"/>
      <c r="C2388" s="1180"/>
      <c r="D2388" s="1180"/>
      <c r="E2388" s="1180"/>
      <c r="F2388" s="1180"/>
      <c r="G2388" s="1180"/>
      <c r="H2388" s="1180"/>
      <c r="I2388" s="1180"/>
      <c r="J2388" s="1180"/>
      <c r="K2388" s="1180"/>
      <c r="L2388" s="1180"/>
      <c r="M2388" s="1180"/>
      <c r="N2388" s="1180"/>
      <c r="O2388" s="1180"/>
      <c r="P2388" s="1180"/>
      <c r="Q2388" s="1180"/>
      <c r="R2388" s="1180"/>
    </row>
    <row r="2389" spans="1:18">
      <c r="A2389" s="1180"/>
      <c r="B2389" s="1180"/>
      <c r="C2389" s="1180"/>
      <c r="D2389" s="1180"/>
      <c r="E2389" s="1180"/>
      <c r="F2389" s="1180"/>
      <c r="G2389" s="1180"/>
      <c r="H2389" s="1180"/>
      <c r="I2389" s="1180"/>
      <c r="J2389" s="1180"/>
      <c r="K2389" s="1180"/>
      <c r="L2389" s="1180"/>
      <c r="M2389" s="1180"/>
      <c r="N2389" s="1180"/>
      <c r="O2389" s="1180"/>
      <c r="P2389" s="1180"/>
      <c r="Q2389" s="1180"/>
      <c r="R2389" s="1180"/>
    </row>
    <row r="2390" spans="1:18">
      <c r="A2390" s="1180"/>
      <c r="B2390" s="1180"/>
      <c r="C2390" s="1180"/>
      <c r="D2390" s="1180"/>
      <c r="E2390" s="1180"/>
      <c r="F2390" s="1180"/>
      <c r="G2390" s="1180"/>
      <c r="H2390" s="1180"/>
      <c r="I2390" s="1180"/>
      <c r="J2390" s="1180"/>
      <c r="K2390" s="1180"/>
      <c r="L2390" s="1180"/>
      <c r="M2390" s="1180"/>
      <c r="N2390" s="1180"/>
      <c r="O2390" s="1180"/>
      <c r="P2390" s="1180"/>
      <c r="Q2390" s="1180"/>
      <c r="R2390" s="1180"/>
    </row>
    <row r="2391" spans="1:18">
      <c r="A2391" s="1180"/>
      <c r="B2391" s="1180"/>
      <c r="C2391" s="1180"/>
      <c r="D2391" s="1180"/>
      <c r="E2391" s="1180"/>
      <c r="F2391" s="1180"/>
      <c r="G2391" s="1180"/>
      <c r="H2391" s="1180"/>
      <c r="I2391" s="1180"/>
      <c r="J2391" s="1180"/>
      <c r="K2391" s="1180"/>
      <c r="L2391" s="1180"/>
      <c r="M2391" s="1180"/>
      <c r="N2391" s="1180"/>
      <c r="O2391" s="1180"/>
      <c r="P2391" s="1180"/>
      <c r="Q2391" s="1180"/>
      <c r="R2391" s="1180"/>
    </row>
    <row r="2392" spans="1:18">
      <c r="A2392" s="1180"/>
      <c r="B2392" s="1180"/>
      <c r="C2392" s="1180"/>
      <c r="D2392" s="1180"/>
      <c r="E2392" s="1180"/>
      <c r="F2392" s="1180"/>
      <c r="G2392" s="1180"/>
      <c r="H2392" s="1180"/>
      <c r="I2392" s="1180"/>
      <c r="J2392" s="1180"/>
      <c r="K2392" s="1180"/>
      <c r="L2392" s="1180"/>
      <c r="M2392" s="1180"/>
      <c r="N2392" s="1180"/>
      <c r="O2392" s="1180"/>
      <c r="P2392" s="1180"/>
      <c r="Q2392" s="1180"/>
      <c r="R2392" s="1180"/>
    </row>
    <row r="2393" spans="1:18">
      <c r="A2393" s="1180"/>
      <c r="B2393" s="1180"/>
      <c r="C2393" s="1180"/>
      <c r="D2393" s="1180"/>
      <c r="E2393" s="1180"/>
      <c r="F2393" s="1180"/>
      <c r="G2393" s="1180"/>
      <c r="H2393" s="1180"/>
      <c r="I2393" s="1180"/>
      <c r="J2393" s="1180"/>
      <c r="K2393" s="1180"/>
      <c r="L2393" s="1180"/>
      <c r="M2393" s="1180"/>
      <c r="N2393" s="1180"/>
      <c r="O2393" s="1180"/>
      <c r="P2393" s="1180"/>
      <c r="Q2393" s="1180"/>
      <c r="R2393" s="1180"/>
    </row>
    <row r="2394" spans="1:18">
      <c r="A2394" s="1180"/>
      <c r="B2394" s="1180"/>
      <c r="C2394" s="1180"/>
      <c r="D2394" s="1180"/>
      <c r="E2394" s="1180"/>
      <c r="F2394" s="1180"/>
      <c r="G2394" s="1180"/>
      <c r="H2394" s="1180"/>
      <c r="I2394" s="1180"/>
      <c r="J2394" s="1180"/>
      <c r="K2394" s="1180"/>
      <c r="L2394" s="1180"/>
      <c r="M2394" s="1180"/>
      <c r="N2394" s="1180"/>
      <c r="O2394" s="1180"/>
      <c r="P2394" s="1180"/>
      <c r="Q2394" s="1180"/>
      <c r="R2394" s="1180"/>
    </row>
    <row r="2395" spans="1:18">
      <c r="A2395" s="1180"/>
      <c r="B2395" s="1180"/>
      <c r="C2395" s="1180"/>
      <c r="D2395" s="1180"/>
      <c r="E2395" s="1180"/>
      <c r="F2395" s="1180"/>
      <c r="G2395" s="1180"/>
      <c r="H2395" s="1180"/>
      <c r="I2395" s="1180"/>
      <c r="J2395" s="1180"/>
      <c r="K2395" s="1180"/>
      <c r="L2395" s="1180"/>
      <c r="M2395" s="1180"/>
      <c r="N2395" s="1180"/>
      <c r="O2395" s="1180"/>
      <c r="P2395" s="1180"/>
      <c r="Q2395" s="1180"/>
      <c r="R2395" s="1180"/>
    </row>
    <row r="2396" spans="1:18">
      <c r="A2396" s="1180"/>
      <c r="B2396" s="1180"/>
      <c r="C2396" s="1180"/>
      <c r="D2396" s="1180"/>
      <c r="E2396" s="1180"/>
      <c r="F2396" s="1180"/>
      <c r="G2396" s="1180"/>
      <c r="H2396" s="1180"/>
      <c r="I2396" s="1180"/>
      <c r="J2396" s="1180"/>
      <c r="K2396" s="1180"/>
      <c r="L2396" s="1180"/>
      <c r="M2396" s="1180"/>
      <c r="N2396" s="1180"/>
      <c r="O2396" s="1180"/>
      <c r="P2396" s="1180"/>
      <c r="Q2396" s="1180"/>
      <c r="R2396" s="1180"/>
    </row>
    <row r="2397" spans="1:18">
      <c r="A2397" s="1180"/>
      <c r="B2397" s="1180"/>
      <c r="C2397" s="1180"/>
      <c r="D2397" s="1180"/>
      <c r="E2397" s="1180"/>
      <c r="F2397" s="1180"/>
      <c r="G2397" s="1180"/>
      <c r="H2397" s="1180"/>
      <c r="I2397" s="1180"/>
      <c r="J2397" s="1180"/>
      <c r="K2397" s="1180"/>
      <c r="L2397" s="1180"/>
      <c r="M2397" s="1180"/>
      <c r="N2397" s="1180"/>
      <c r="O2397" s="1180"/>
      <c r="P2397" s="1180"/>
      <c r="Q2397" s="1180"/>
      <c r="R2397" s="1180"/>
    </row>
    <row r="2398" spans="1:18">
      <c r="A2398" s="1180"/>
      <c r="B2398" s="1180"/>
      <c r="C2398" s="1180"/>
      <c r="D2398" s="1180"/>
      <c r="E2398" s="1180"/>
      <c r="F2398" s="1180"/>
      <c r="G2398" s="1180"/>
      <c r="H2398" s="1180"/>
      <c r="I2398" s="1180"/>
      <c r="J2398" s="1180"/>
      <c r="K2398" s="1180"/>
      <c r="L2398" s="1180"/>
      <c r="M2398" s="1180"/>
      <c r="N2398" s="1180"/>
      <c r="O2398" s="1180"/>
      <c r="P2398" s="1180"/>
      <c r="Q2398" s="1180"/>
      <c r="R2398" s="1180"/>
    </row>
    <row r="2399" spans="1:18">
      <c r="A2399" s="1180"/>
      <c r="B2399" s="1180"/>
      <c r="C2399" s="1180"/>
      <c r="D2399" s="1180"/>
      <c r="E2399" s="1180"/>
      <c r="F2399" s="1180"/>
      <c r="G2399" s="1180"/>
      <c r="H2399" s="1180"/>
      <c r="I2399" s="1180"/>
      <c r="J2399" s="1180"/>
      <c r="K2399" s="1180"/>
      <c r="L2399" s="1180"/>
      <c r="M2399" s="1180"/>
      <c r="N2399" s="1180"/>
      <c r="O2399" s="1180"/>
      <c r="P2399" s="1180"/>
      <c r="Q2399" s="1180"/>
      <c r="R2399" s="1180"/>
    </row>
    <row r="2400" spans="1:18">
      <c r="A2400" s="1180"/>
      <c r="B2400" s="1180"/>
      <c r="C2400" s="1180"/>
      <c r="D2400" s="1180"/>
      <c r="E2400" s="1180"/>
      <c r="F2400" s="1180"/>
      <c r="G2400" s="1180"/>
      <c r="H2400" s="1180"/>
      <c r="I2400" s="1180"/>
      <c r="J2400" s="1180"/>
      <c r="K2400" s="1180"/>
      <c r="L2400" s="1180"/>
      <c r="M2400" s="1180"/>
      <c r="N2400" s="1180"/>
      <c r="O2400" s="1180"/>
      <c r="P2400" s="1180"/>
      <c r="Q2400" s="1180"/>
      <c r="R2400" s="1180"/>
    </row>
    <row r="2401" spans="1:18">
      <c r="A2401" s="1180"/>
      <c r="B2401" s="1180"/>
      <c r="C2401" s="1180"/>
      <c r="D2401" s="1180"/>
      <c r="E2401" s="1180"/>
      <c r="F2401" s="1180"/>
      <c r="G2401" s="1180"/>
      <c r="H2401" s="1180"/>
      <c r="I2401" s="1180"/>
      <c r="J2401" s="1180"/>
      <c r="K2401" s="1180"/>
      <c r="L2401" s="1180"/>
      <c r="M2401" s="1180"/>
      <c r="N2401" s="1180"/>
      <c r="O2401" s="1180"/>
      <c r="P2401" s="1180"/>
      <c r="Q2401" s="1180"/>
      <c r="R2401" s="1180"/>
    </row>
    <row r="2402" spans="1:18">
      <c r="A2402" s="1180"/>
      <c r="B2402" s="1180"/>
      <c r="C2402" s="1180"/>
      <c r="D2402" s="1180"/>
      <c r="E2402" s="1180"/>
      <c r="F2402" s="1180"/>
      <c r="G2402" s="1180"/>
      <c r="H2402" s="1180"/>
      <c r="I2402" s="1180"/>
      <c r="J2402" s="1180"/>
      <c r="K2402" s="1180"/>
      <c r="L2402" s="1180"/>
      <c r="M2402" s="1180"/>
      <c r="N2402" s="1180"/>
      <c r="O2402" s="1180"/>
      <c r="P2402" s="1180"/>
      <c r="Q2402" s="1180"/>
      <c r="R2402" s="1180"/>
    </row>
    <row r="2403" spans="1:18">
      <c r="A2403" s="1180"/>
      <c r="B2403" s="1180"/>
      <c r="C2403" s="1180"/>
      <c r="D2403" s="1180"/>
      <c r="E2403" s="1180"/>
      <c r="F2403" s="1180"/>
      <c r="G2403" s="1180"/>
      <c r="H2403" s="1180"/>
      <c r="I2403" s="1180"/>
      <c r="J2403" s="1180"/>
      <c r="K2403" s="1180"/>
      <c r="L2403" s="1180"/>
      <c r="M2403" s="1180"/>
      <c r="N2403" s="1180"/>
      <c r="O2403" s="1180"/>
      <c r="P2403" s="1180"/>
      <c r="Q2403" s="1180"/>
      <c r="R2403" s="1180"/>
    </row>
    <row r="2404" spans="1:18">
      <c r="A2404" s="1180"/>
      <c r="B2404" s="1180"/>
      <c r="C2404" s="1180"/>
      <c r="D2404" s="1180"/>
      <c r="E2404" s="1180"/>
      <c r="F2404" s="1180"/>
      <c r="G2404" s="1180"/>
      <c r="H2404" s="1180"/>
      <c r="I2404" s="1180"/>
      <c r="J2404" s="1180"/>
      <c r="K2404" s="1180"/>
      <c r="L2404" s="1180"/>
      <c r="M2404" s="1180"/>
      <c r="N2404" s="1180"/>
      <c r="O2404" s="1180"/>
      <c r="P2404" s="1180"/>
      <c r="Q2404" s="1180"/>
      <c r="R2404" s="1180"/>
    </row>
    <row r="2405" spans="1:18">
      <c r="A2405" s="1180"/>
      <c r="B2405" s="1180"/>
      <c r="C2405" s="1180"/>
      <c r="D2405" s="1180"/>
      <c r="E2405" s="1180"/>
      <c r="F2405" s="1180"/>
      <c r="G2405" s="1180"/>
      <c r="H2405" s="1180"/>
      <c r="I2405" s="1180"/>
      <c r="J2405" s="1180"/>
      <c r="K2405" s="1180"/>
      <c r="L2405" s="1180"/>
      <c r="M2405" s="1180"/>
      <c r="N2405" s="1180"/>
      <c r="O2405" s="1180"/>
      <c r="P2405" s="1180"/>
      <c r="Q2405" s="1180"/>
      <c r="R2405" s="1180"/>
    </row>
    <row r="2406" spans="1:18">
      <c r="A2406" s="1180"/>
      <c r="B2406" s="1180"/>
      <c r="C2406" s="1180"/>
      <c r="D2406" s="1180"/>
      <c r="E2406" s="1180"/>
      <c r="F2406" s="1180"/>
      <c r="G2406" s="1180"/>
      <c r="H2406" s="1180"/>
      <c r="I2406" s="1180"/>
      <c r="J2406" s="1180"/>
      <c r="K2406" s="1180"/>
      <c r="L2406" s="1180"/>
      <c r="M2406" s="1180"/>
      <c r="N2406" s="1180"/>
      <c r="O2406" s="1180"/>
      <c r="P2406" s="1180"/>
      <c r="Q2406" s="1180"/>
      <c r="R2406" s="1180"/>
    </row>
    <row r="2407" spans="1:18">
      <c r="A2407" s="1180"/>
      <c r="B2407" s="1180"/>
      <c r="C2407" s="1180"/>
      <c r="D2407" s="1180"/>
      <c r="E2407" s="1180"/>
      <c r="F2407" s="1180"/>
      <c r="G2407" s="1180"/>
      <c r="H2407" s="1180"/>
      <c r="I2407" s="1180"/>
      <c r="J2407" s="1180"/>
      <c r="K2407" s="1180"/>
      <c r="L2407" s="1180"/>
      <c r="M2407" s="1180"/>
      <c r="N2407" s="1180"/>
      <c r="O2407" s="1180"/>
      <c r="P2407" s="1180"/>
      <c r="Q2407" s="1180"/>
      <c r="R2407" s="1180"/>
    </row>
    <row r="2408" spans="1:18">
      <c r="A2408" s="1180"/>
      <c r="B2408" s="1180"/>
      <c r="C2408" s="1180"/>
      <c r="D2408" s="1180"/>
      <c r="E2408" s="1180"/>
      <c r="F2408" s="1180"/>
      <c r="G2408" s="1180"/>
      <c r="H2408" s="1180"/>
      <c r="I2408" s="1180"/>
      <c r="J2408" s="1180"/>
      <c r="K2408" s="1180"/>
      <c r="L2408" s="1180"/>
      <c r="M2408" s="1180"/>
      <c r="N2408" s="1180"/>
      <c r="O2408" s="1180"/>
      <c r="P2408" s="1180"/>
      <c r="Q2408" s="1180"/>
      <c r="R2408" s="1180"/>
    </row>
    <row r="2409" spans="1:18">
      <c r="A2409" s="1180"/>
      <c r="B2409" s="1180"/>
      <c r="C2409" s="1180"/>
      <c r="D2409" s="1180"/>
      <c r="E2409" s="1180"/>
      <c r="F2409" s="1180"/>
      <c r="G2409" s="1180"/>
      <c r="H2409" s="1180"/>
      <c r="I2409" s="1180"/>
      <c r="J2409" s="1180"/>
      <c r="K2409" s="1180"/>
      <c r="L2409" s="1180"/>
      <c r="M2409" s="1180"/>
      <c r="N2409" s="1180"/>
      <c r="O2409" s="1180"/>
      <c r="P2409" s="1180"/>
      <c r="Q2409" s="1180"/>
      <c r="R2409" s="1180"/>
    </row>
    <row r="2410" spans="1:18">
      <c r="A2410" s="1180"/>
      <c r="B2410" s="1180"/>
      <c r="C2410" s="1180"/>
      <c r="D2410" s="1180"/>
      <c r="E2410" s="1180"/>
      <c r="F2410" s="1180"/>
      <c r="G2410" s="1180"/>
      <c r="H2410" s="1180"/>
      <c r="I2410" s="1180"/>
      <c r="J2410" s="1180"/>
      <c r="K2410" s="1180"/>
      <c r="L2410" s="1180"/>
      <c r="M2410" s="1180"/>
      <c r="N2410" s="1180"/>
      <c r="O2410" s="1180"/>
      <c r="P2410" s="1180"/>
      <c r="Q2410" s="1180"/>
      <c r="R2410" s="1180"/>
    </row>
    <row r="2411" spans="1:18">
      <c r="A2411" s="1180"/>
      <c r="B2411" s="1180"/>
      <c r="C2411" s="1180"/>
      <c r="D2411" s="1180"/>
      <c r="E2411" s="1180"/>
      <c r="F2411" s="1180"/>
      <c r="G2411" s="1180"/>
      <c r="H2411" s="1180"/>
      <c r="I2411" s="1180"/>
      <c r="J2411" s="1180"/>
      <c r="K2411" s="1180"/>
      <c r="L2411" s="1180"/>
      <c r="M2411" s="1180"/>
      <c r="N2411" s="1180"/>
      <c r="O2411" s="1180"/>
      <c r="P2411" s="1180"/>
      <c r="Q2411" s="1180"/>
      <c r="R2411" s="1180"/>
    </row>
    <row r="2412" spans="1:18">
      <c r="A2412" s="1180"/>
      <c r="B2412" s="1180"/>
      <c r="C2412" s="1180"/>
      <c r="D2412" s="1180"/>
      <c r="E2412" s="1180"/>
      <c r="F2412" s="1180"/>
      <c r="G2412" s="1180"/>
      <c r="H2412" s="1180"/>
      <c r="I2412" s="1180"/>
      <c r="J2412" s="1180"/>
      <c r="K2412" s="1180"/>
      <c r="L2412" s="1180"/>
      <c r="M2412" s="1180"/>
      <c r="N2412" s="1180"/>
      <c r="O2412" s="1180"/>
      <c r="P2412" s="1180"/>
      <c r="Q2412" s="1180"/>
      <c r="R2412" s="1180"/>
    </row>
    <row r="2413" spans="1:18">
      <c r="A2413" s="1180"/>
      <c r="B2413" s="1180"/>
      <c r="C2413" s="1180"/>
      <c r="D2413" s="1180"/>
      <c r="E2413" s="1180"/>
      <c r="F2413" s="1180"/>
      <c r="G2413" s="1180"/>
      <c r="H2413" s="1180"/>
      <c r="I2413" s="1180"/>
      <c r="J2413" s="1180"/>
      <c r="K2413" s="1180"/>
      <c r="L2413" s="1180"/>
      <c r="M2413" s="1180"/>
      <c r="N2413" s="1180"/>
      <c r="O2413" s="1180"/>
      <c r="P2413" s="1180"/>
      <c r="Q2413" s="1180"/>
      <c r="R2413" s="1180"/>
    </row>
    <row r="2414" spans="1:18">
      <c r="A2414" s="1180"/>
      <c r="B2414" s="1180"/>
      <c r="C2414" s="1180"/>
      <c r="D2414" s="1180"/>
      <c r="E2414" s="1180"/>
      <c r="F2414" s="1180"/>
      <c r="G2414" s="1180"/>
      <c r="H2414" s="1180"/>
      <c r="I2414" s="1180"/>
      <c r="J2414" s="1180"/>
      <c r="K2414" s="1180"/>
      <c r="L2414" s="1180"/>
      <c r="M2414" s="1180"/>
      <c r="N2414" s="1180"/>
      <c r="O2414" s="1180"/>
      <c r="P2414" s="1180"/>
      <c r="Q2414" s="1180"/>
      <c r="R2414" s="1180"/>
    </row>
    <row r="2415" spans="1:18">
      <c r="A2415" s="1180"/>
      <c r="B2415" s="1180"/>
      <c r="C2415" s="1180"/>
      <c r="D2415" s="1180"/>
      <c r="E2415" s="1180"/>
      <c r="F2415" s="1180"/>
      <c r="G2415" s="1180"/>
      <c r="H2415" s="1180"/>
      <c r="I2415" s="1180"/>
      <c r="J2415" s="1180"/>
      <c r="K2415" s="1180"/>
      <c r="L2415" s="1180"/>
      <c r="M2415" s="1180"/>
      <c r="N2415" s="1180"/>
      <c r="O2415" s="1180"/>
      <c r="P2415" s="1180"/>
      <c r="Q2415" s="1180"/>
      <c r="R2415" s="1180"/>
    </row>
    <row r="2416" spans="1:18">
      <c r="A2416" s="1180"/>
      <c r="B2416" s="1180"/>
      <c r="C2416" s="1180"/>
      <c r="D2416" s="1180"/>
      <c r="E2416" s="1180"/>
      <c r="F2416" s="1180"/>
      <c r="G2416" s="1180"/>
      <c r="H2416" s="1180"/>
      <c r="I2416" s="1180"/>
      <c r="J2416" s="1180"/>
      <c r="K2416" s="1180"/>
      <c r="L2416" s="1180"/>
      <c r="M2416" s="1180"/>
      <c r="N2416" s="1180"/>
      <c r="O2416" s="1180"/>
      <c r="P2416" s="1180"/>
      <c r="Q2416" s="1180"/>
      <c r="R2416" s="1180"/>
    </row>
    <row r="2417" spans="1:18">
      <c r="A2417" s="1180"/>
      <c r="B2417" s="1180"/>
      <c r="C2417" s="1180"/>
      <c r="D2417" s="1180"/>
      <c r="E2417" s="1180"/>
      <c r="F2417" s="1180"/>
      <c r="G2417" s="1180"/>
      <c r="H2417" s="1180"/>
      <c r="I2417" s="1180"/>
      <c r="J2417" s="1180"/>
      <c r="K2417" s="1180"/>
      <c r="L2417" s="1180"/>
      <c r="M2417" s="1180"/>
      <c r="N2417" s="1180"/>
      <c r="O2417" s="1180"/>
      <c r="P2417" s="1180"/>
      <c r="Q2417" s="1180"/>
      <c r="R2417" s="1180"/>
    </row>
    <row r="2418" spans="1:18">
      <c r="A2418" s="1180"/>
      <c r="B2418" s="1180"/>
      <c r="C2418" s="1180"/>
      <c r="D2418" s="1180"/>
      <c r="E2418" s="1180"/>
      <c r="F2418" s="1180"/>
      <c r="G2418" s="1180"/>
      <c r="H2418" s="1180"/>
      <c r="I2418" s="1180"/>
      <c r="J2418" s="1180"/>
      <c r="K2418" s="1180"/>
      <c r="L2418" s="1180"/>
      <c r="M2418" s="1180"/>
      <c r="N2418" s="1180"/>
      <c r="O2418" s="1180"/>
      <c r="P2418" s="1180"/>
      <c r="Q2418" s="1180"/>
      <c r="R2418" s="1180"/>
    </row>
    <row r="2419" spans="1:18">
      <c r="A2419" s="1180"/>
      <c r="B2419" s="1180"/>
      <c r="C2419" s="1180"/>
      <c r="D2419" s="1180"/>
      <c r="E2419" s="1180"/>
      <c r="F2419" s="1180"/>
      <c r="G2419" s="1180"/>
      <c r="H2419" s="1180"/>
      <c r="I2419" s="1180"/>
      <c r="J2419" s="1180"/>
      <c r="K2419" s="1180"/>
      <c r="L2419" s="1180"/>
      <c r="M2419" s="1180"/>
      <c r="N2419" s="1180"/>
      <c r="O2419" s="1180"/>
      <c r="P2419" s="1180"/>
      <c r="Q2419" s="1180"/>
      <c r="R2419" s="1180"/>
    </row>
    <row r="2420" spans="1:18">
      <c r="A2420" s="1180"/>
      <c r="B2420" s="1180"/>
      <c r="C2420" s="1180"/>
      <c r="D2420" s="1180"/>
      <c r="E2420" s="1180"/>
      <c r="F2420" s="1180"/>
      <c r="G2420" s="1180"/>
      <c r="H2420" s="1180"/>
      <c r="I2420" s="1180"/>
      <c r="J2420" s="1180"/>
      <c r="K2420" s="1180"/>
      <c r="L2420" s="1180"/>
      <c r="M2420" s="1180"/>
      <c r="N2420" s="1180"/>
      <c r="O2420" s="1180"/>
      <c r="P2420" s="1180"/>
      <c r="Q2420" s="1180"/>
      <c r="R2420" s="1180"/>
    </row>
    <row r="2421" spans="1:18">
      <c r="A2421" s="1180"/>
      <c r="B2421" s="1180"/>
      <c r="C2421" s="1180"/>
      <c r="D2421" s="1180"/>
      <c r="E2421" s="1180"/>
      <c r="F2421" s="1180"/>
      <c r="G2421" s="1180"/>
      <c r="H2421" s="1180"/>
      <c r="I2421" s="1180"/>
      <c r="J2421" s="1180"/>
      <c r="K2421" s="1180"/>
      <c r="L2421" s="1180"/>
      <c r="M2421" s="1180"/>
      <c r="N2421" s="1180"/>
      <c r="O2421" s="1180"/>
      <c r="P2421" s="1180"/>
      <c r="Q2421" s="1180"/>
      <c r="R2421" s="1180"/>
    </row>
    <row r="2422" spans="1:18">
      <c r="A2422" s="1180"/>
      <c r="B2422" s="1180"/>
      <c r="C2422" s="1180"/>
      <c r="D2422" s="1180"/>
      <c r="E2422" s="1180"/>
      <c r="F2422" s="1180"/>
      <c r="G2422" s="1180"/>
      <c r="H2422" s="1180"/>
      <c r="I2422" s="1180"/>
      <c r="J2422" s="1180"/>
      <c r="K2422" s="1180"/>
      <c r="L2422" s="1180"/>
      <c r="M2422" s="1180"/>
      <c r="N2422" s="1180"/>
      <c r="O2422" s="1180"/>
      <c r="P2422" s="1180"/>
      <c r="Q2422" s="1180"/>
      <c r="R2422" s="1180"/>
    </row>
    <row r="2423" spans="1:18">
      <c r="A2423" s="1180"/>
      <c r="B2423" s="1180"/>
      <c r="C2423" s="1180"/>
      <c r="D2423" s="1180"/>
      <c r="E2423" s="1180"/>
      <c r="F2423" s="1180"/>
      <c r="G2423" s="1180"/>
      <c r="H2423" s="1180"/>
      <c r="I2423" s="1180"/>
      <c r="J2423" s="1180"/>
      <c r="K2423" s="1180"/>
      <c r="L2423" s="1180"/>
      <c r="M2423" s="1180"/>
      <c r="N2423" s="1180"/>
      <c r="O2423" s="1180"/>
      <c r="P2423" s="1180"/>
      <c r="Q2423" s="1180"/>
      <c r="R2423" s="1180"/>
    </row>
    <row r="2424" spans="1:18">
      <c r="A2424" s="1180"/>
      <c r="B2424" s="1180"/>
      <c r="C2424" s="1180"/>
      <c r="D2424" s="1180"/>
      <c r="E2424" s="1180"/>
      <c r="F2424" s="1180"/>
      <c r="G2424" s="1180"/>
      <c r="H2424" s="1180"/>
      <c r="I2424" s="1180"/>
      <c r="J2424" s="1180"/>
      <c r="K2424" s="1180"/>
      <c r="L2424" s="1180"/>
      <c r="M2424" s="1180"/>
      <c r="N2424" s="1180"/>
      <c r="O2424" s="1180"/>
      <c r="P2424" s="1180"/>
      <c r="Q2424" s="1180"/>
      <c r="R2424" s="1180"/>
    </row>
    <row r="2425" spans="1:18">
      <c r="A2425" s="1180"/>
      <c r="B2425" s="1180"/>
      <c r="C2425" s="1180"/>
      <c r="D2425" s="1180"/>
      <c r="E2425" s="1180"/>
      <c r="F2425" s="1180"/>
      <c r="G2425" s="1180"/>
      <c r="H2425" s="1180"/>
      <c r="I2425" s="1180"/>
      <c r="J2425" s="1180"/>
      <c r="K2425" s="1180"/>
      <c r="L2425" s="1180"/>
      <c r="M2425" s="1180"/>
      <c r="N2425" s="1180"/>
      <c r="O2425" s="1180"/>
      <c r="P2425" s="1180"/>
      <c r="Q2425" s="1180"/>
      <c r="R2425" s="1180"/>
    </row>
    <row r="2426" spans="1:18">
      <c r="A2426" s="1180"/>
      <c r="B2426" s="1180"/>
      <c r="C2426" s="1180"/>
      <c r="D2426" s="1180"/>
      <c r="E2426" s="1180"/>
      <c r="F2426" s="1180"/>
      <c r="G2426" s="1180"/>
      <c r="H2426" s="1180"/>
      <c r="I2426" s="1180"/>
      <c r="J2426" s="1180"/>
      <c r="K2426" s="1180"/>
      <c r="L2426" s="1180"/>
      <c r="M2426" s="1180"/>
      <c r="N2426" s="1180"/>
      <c r="O2426" s="1180"/>
      <c r="P2426" s="1180"/>
      <c r="Q2426" s="1180"/>
      <c r="R2426" s="1180"/>
    </row>
    <row r="2427" spans="1:18">
      <c r="A2427" s="1180"/>
      <c r="B2427" s="1180"/>
      <c r="C2427" s="1180"/>
      <c r="D2427" s="1180"/>
      <c r="E2427" s="1180"/>
      <c r="F2427" s="1180"/>
      <c r="G2427" s="1180"/>
      <c r="H2427" s="1180"/>
      <c r="I2427" s="1180"/>
      <c r="J2427" s="1180"/>
      <c r="K2427" s="1180"/>
      <c r="L2427" s="1180"/>
      <c r="M2427" s="1180"/>
      <c r="N2427" s="1180"/>
      <c r="O2427" s="1180"/>
      <c r="P2427" s="1180"/>
      <c r="Q2427" s="1180"/>
      <c r="R2427" s="1180"/>
    </row>
    <row r="2428" spans="1:18">
      <c r="A2428" s="1180"/>
      <c r="B2428" s="1180"/>
      <c r="C2428" s="1180"/>
      <c r="D2428" s="1180"/>
      <c r="E2428" s="1180"/>
      <c r="F2428" s="1180"/>
      <c r="G2428" s="1180"/>
      <c r="H2428" s="1180"/>
      <c r="I2428" s="1180"/>
      <c r="J2428" s="1180"/>
      <c r="K2428" s="1180"/>
      <c r="L2428" s="1180"/>
      <c r="M2428" s="1180"/>
      <c r="N2428" s="1180"/>
      <c r="O2428" s="1180"/>
      <c r="P2428" s="1180"/>
      <c r="Q2428" s="1180"/>
      <c r="R2428" s="1180"/>
    </row>
    <row r="2429" spans="1:18">
      <c r="A2429" s="1180"/>
      <c r="B2429" s="1180"/>
      <c r="C2429" s="1180"/>
      <c r="D2429" s="1180"/>
      <c r="E2429" s="1180"/>
      <c r="F2429" s="1180"/>
      <c r="G2429" s="1180"/>
      <c r="H2429" s="1180"/>
      <c r="I2429" s="1180"/>
      <c r="J2429" s="1180"/>
      <c r="K2429" s="1180"/>
      <c r="L2429" s="1180"/>
      <c r="M2429" s="1180"/>
      <c r="N2429" s="1180"/>
      <c r="O2429" s="1180"/>
      <c r="P2429" s="1180"/>
      <c r="Q2429" s="1180"/>
      <c r="R2429" s="1180"/>
    </row>
    <row r="2430" spans="1:18">
      <c r="A2430" s="1180"/>
      <c r="B2430" s="1180"/>
      <c r="C2430" s="1180"/>
      <c r="D2430" s="1180"/>
      <c r="E2430" s="1180"/>
      <c r="F2430" s="1180"/>
      <c r="G2430" s="1180"/>
      <c r="H2430" s="1180"/>
      <c r="I2430" s="1180"/>
      <c r="J2430" s="1180"/>
      <c r="K2430" s="1180"/>
      <c r="L2430" s="1180"/>
      <c r="M2430" s="1180"/>
      <c r="N2430" s="1180"/>
      <c r="O2430" s="1180"/>
      <c r="P2430" s="1180"/>
      <c r="Q2430" s="1180"/>
      <c r="R2430" s="1180"/>
    </row>
    <row r="2431" spans="1:18">
      <c r="A2431" s="1180"/>
      <c r="B2431" s="1180"/>
      <c r="C2431" s="1180"/>
      <c r="D2431" s="1180"/>
      <c r="E2431" s="1180"/>
      <c r="F2431" s="1180"/>
      <c r="G2431" s="1180"/>
      <c r="H2431" s="1180"/>
      <c r="I2431" s="1180"/>
      <c r="J2431" s="1180"/>
      <c r="K2431" s="1180"/>
      <c r="L2431" s="1180"/>
      <c r="M2431" s="1180"/>
      <c r="N2431" s="1180"/>
      <c r="O2431" s="1180"/>
      <c r="P2431" s="1180"/>
      <c r="Q2431" s="1180"/>
      <c r="R2431" s="1180"/>
    </row>
    <row r="2432" spans="1:18">
      <c r="A2432" s="1180"/>
      <c r="B2432" s="1180"/>
      <c r="C2432" s="1180"/>
      <c r="D2432" s="1180"/>
      <c r="E2432" s="1180"/>
      <c r="F2432" s="1180"/>
      <c r="G2432" s="1180"/>
      <c r="H2432" s="1180"/>
      <c r="I2432" s="1180"/>
      <c r="J2432" s="1180"/>
      <c r="K2432" s="1180"/>
      <c r="L2432" s="1180"/>
      <c r="M2432" s="1180"/>
      <c r="N2432" s="1180"/>
      <c r="O2432" s="1180"/>
      <c r="P2432" s="1180"/>
      <c r="Q2432" s="1180"/>
      <c r="R2432" s="1180"/>
    </row>
    <row r="2433" spans="1:18">
      <c r="A2433" s="1180"/>
      <c r="B2433" s="1180"/>
      <c r="C2433" s="1180"/>
      <c r="D2433" s="1180"/>
      <c r="E2433" s="1180"/>
      <c r="F2433" s="1180"/>
      <c r="G2433" s="1180"/>
      <c r="H2433" s="1180"/>
      <c r="I2433" s="1180"/>
      <c r="J2433" s="1180"/>
      <c r="K2433" s="1180"/>
      <c r="L2433" s="1180"/>
      <c r="M2433" s="1180"/>
      <c r="N2433" s="1180"/>
      <c r="O2433" s="1180"/>
      <c r="P2433" s="1180"/>
      <c r="Q2433" s="1180"/>
      <c r="R2433" s="1180"/>
    </row>
    <row r="2434" spans="1:18">
      <c r="A2434" s="1180"/>
      <c r="B2434" s="1180"/>
      <c r="C2434" s="1180"/>
      <c r="D2434" s="1180"/>
      <c r="E2434" s="1180"/>
      <c r="F2434" s="1180"/>
      <c r="G2434" s="1180"/>
      <c r="H2434" s="1180"/>
      <c r="I2434" s="1180"/>
      <c r="J2434" s="1180"/>
      <c r="K2434" s="1180"/>
      <c r="L2434" s="1180"/>
      <c r="M2434" s="1180"/>
      <c r="N2434" s="1180"/>
      <c r="O2434" s="1180"/>
      <c r="P2434" s="1180"/>
      <c r="Q2434" s="1180"/>
      <c r="R2434" s="1180"/>
    </row>
    <row r="2435" spans="1:18">
      <c r="A2435" s="1180"/>
      <c r="B2435" s="1180"/>
      <c r="C2435" s="1180"/>
      <c r="D2435" s="1180"/>
      <c r="E2435" s="1180"/>
      <c r="F2435" s="1180"/>
      <c r="G2435" s="1180"/>
      <c r="H2435" s="1180"/>
      <c r="I2435" s="1180"/>
      <c r="J2435" s="1180"/>
      <c r="K2435" s="1180"/>
      <c r="L2435" s="1180"/>
      <c r="M2435" s="1180"/>
      <c r="N2435" s="1180"/>
      <c r="O2435" s="1180"/>
      <c r="P2435" s="1180"/>
      <c r="Q2435" s="1180"/>
      <c r="R2435" s="1180"/>
    </row>
    <row r="2436" spans="1:18">
      <c r="A2436" s="1180"/>
      <c r="B2436" s="1180"/>
      <c r="C2436" s="1180"/>
      <c r="D2436" s="1180"/>
      <c r="E2436" s="1180"/>
      <c r="F2436" s="1180"/>
      <c r="G2436" s="1180"/>
      <c r="H2436" s="1180"/>
      <c r="I2436" s="1180"/>
      <c r="J2436" s="1180"/>
      <c r="K2436" s="1180"/>
      <c r="L2436" s="1180"/>
      <c r="M2436" s="1180"/>
      <c r="N2436" s="1180"/>
      <c r="O2436" s="1180"/>
      <c r="P2436" s="1180"/>
      <c r="Q2436" s="1180"/>
      <c r="R2436" s="1180"/>
    </row>
    <row r="2437" spans="1:18">
      <c r="A2437" s="1180"/>
      <c r="B2437" s="1180"/>
      <c r="C2437" s="1180"/>
      <c r="D2437" s="1180"/>
      <c r="E2437" s="1180"/>
      <c r="F2437" s="1180"/>
      <c r="G2437" s="1180"/>
      <c r="H2437" s="1180"/>
      <c r="I2437" s="1180"/>
      <c r="J2437" s="1180"/>
      <c r="K2437" s="1180"/>
      <c r="L2437" s="1180"/>
      <c r="M2437" s="1180"/>
      <c r="N2437" s="1180"/>
      <c r="O2437" s="1180"/>
      <c r="P2437" s="1180"/>
      <c r="Q2437" s="1180"/>
      <c r="R2437" s="1180"/>
    </row>
    <row r="2438" spans="1:18">
      <c r="A2438" s="1180"/>
      <c r="B2438" s="1180"/>
      <c r="C2438" s="1180"/>
      <c r="D2438" s="1180"/>
      <c r="E2438" s="1180"/>
      <c r="F2438" s="1180"/>
      <c r="G2438" s="1180"/>
      <c r="H2438" s="1180"/>
      <c r="I2438" s="1180"/>
      <c r="J2438" s="1180"/>
      <c r="K2438" s="1180"/>
      <c r="L2438" s="1180"/>
      <c r="M2438" s="1180"/>
      <c r="N2438" s="1180"/>
      <c r="O2438" s="1180"/>
      <c r="P2438" s="1180"/>
      <c r="Q2438" s="1180"/>
      <c r="R2438" s="1180"/>
    </row>
    <row r="2439" spans="1:18">
      <c r="A2439" s="1180"/>
      <c r="B2439" s="1180"/>
      <c r="C2439" s="1180"/>
      <c r="D2439" s="1180"/>
      <c r="E2439" s="1180"/>
      <c r="F2439" s="1180"/>
      <c r="G2439" s="1180"/>
      <c r="H2439" s="1180"/>
      <c r="I2439" s="1180"/>
      <c r="J2439" s="1180"/>
      <c r="K2439" s="1180"/>
      <c r="L2439" s="1180"/>
      <c r="M2439" s="1180"/>
      <c r="N2439" s="1180"/>
      <c r="O2439" s="1180"/>
      <c r="P2439" s="1180"/>
      <c r="Q2439" s="1180"/>
      <c r="R2439" s="1180"/>
    </row>
    <row r="2440" spans="1:18">
      <c r="A2440" s="1180"/>
      <c r="B2440" s="1180"/>
      <c r="C2440" s="1180"/>
      <c r="D2440" s="1180"/>
      <c r="E2440" s="1180"/>
      <c r="F2440" s="1180"/>
      <c r="G2440" s="1180"/>
      <c r="H2440" s="1180"/>
      <c r="I2440" s="1180"/>
      <c r="J2440" s="1180"/>
      <c r="K2440" s="1180"/>
      <c r="L2440" s="1180"/>
      <c r="M2440" s="1180"/>
      <c r="N2440" s="1180"/>
      <c r="O2440" s="1180"/>
      <c r="P2440" s="1180"/>
      <c r="Q2440" s="1180"/>
      <c r="R2440" s="1180"/>
    </row>
    <row r="2441" spans="1:18">
      <c r="A2441" s="1180"/>
      <c r="B2441" s="1180"/>
      <c r="C2441" s="1180"/>
      <c r="D2441" s="1180"/>
      <c r="E2441" s="1180"/>
      <c r="F2441" s="1180"/>
      <c r="G2441" s="1180"/>
      <c r="H2441" s="1180"/>
      <c r="I2441" s="1180"/>
      <c r="J2441" s="1180"/>
      <c r="K2441" s="1180"/>
      <c r="L2441" s="1180"/>
      <c r="M2441" s="1180"/>
      <c r="N2441" s="1180"/>
      <c r="O2441" s="1180"/>
      <c r="P2441" s="1180"/>
      <c r="Q2441" s="1180"/>
      <c r="R2441" s="1180"/>
    </row>
    <row r="2442" spans="1:18">
      <c r="A2442" s="1180"/>
      <c r="B2442" s="1180"/>
      <c r="C2442" s="1180"/>
      <c r="D2442" s="1180"/>
      <c r="E2442" s="1180"/>
      <c r="F2442" s="1180"/>
      <c r="G2442" s="1180"/>
      <c r="H2442" s="1180"/>
      <c r="I2442" s="1180"/>
      <c r="J2442" s="1180"/>
      <c r="K2442" s="1180"/>
      <c r="L2442" s="1180"/>
      <c r="M2442" s="1180"/>
      <c r="N2442" s="1180"/>
      <c r="O2442" s="1180"/>
      <c r="P2442" s="1180"/>
      <c r="Q2442" s="1180"/>
      <c r="R2442" s="1180"/>
    </row>
    <row r="2443" spans="1:18">
      <c r="A2443" s="1180"/>
      <c r="B2443" s="1180"/>
      <c r="C2443" s="1180"/>
      <c r="D2443" s="1180"/>
      <c r="E2443" s="1180"/>
      <c r="F2443" s="1180"/>
      <c r="G2443" s="1180"/>
      <c r="H2443" s="1180"/>
      <c r="I2443" s="1180"/>
      <c r="J2443" s="1180"/>
      <c r="K2443" s="1180"/>
      <c r="L2443" s="1180"/>
      <c r="M2443" s="1180"/>
      <c r="N2443" s="1180"/>
      <c r="O2443" s="1180"/>
      <c r="P2443" s="1180"/>
      <c r="Q2443" s="1180"/>
      <c r="R2443" s="1180"/>
    </row>
    <row r="2444" spans="1:18">
      <c r="A2444" s="1180"/>
      <c r="B2444" s="1180"/>
      <c r="C2444" s="1180"/>
      <c r="D2444" s="1180"/>
      <c r="E2444" s="1180"/>
      <c r="F2444" s="1180"/>
      <c r="G2444" s="1180"/>
      <c r="H2444" s="1180"/>
      <c r="I2444" s="1180"/>
      <c r="J2444" s="1180"/>
      <c r="K2444" s="1180"/>
      <c r="L2444" s="1180"/>
      <c r="M2444" s="1180"/>
      <c r="N2444" s="1180"/>
      <c r="O2444" s="1180"/>
      <c r="P2444" s="1180"/>
      <c r="Q2444" s="1180"/>
      <c r="R2444" s="1180"/>
    </row>
    <row r="2445" spans="1:18">
      <c r="A2445" s="1180"/>
      <c r="B2445" s="1180"/>
      <c r="C2445" s="1180"/>
      <c r="D2445" s="1180"/>
      <c r="E2445" s="1180"/>
      <c r="F2445" s="1180"/>
      <c r="G2445" s="1180"/>
      <c r="H2445" s="1180"/>
      <c r="I2445" s="1180"/>
      <c r="J2445" s="1180"/>
      <c r="K2445" s="1180"/>
      <c r="L2445" s="1180"/>
      <c r="M2445" s="1180"/>
      <c r="N2445" s="1180"/>
      <c r="O2445" s="1180"/>
      <c r="P2445" s="1180"/>
      <c r="Q2445" s="1180"/>
      <c r="R2445" s="1180"/>
    </row>
    <row r="2446" spans="1:18">
      <c r="A2446" s="1180"/>
      <c r="B2446" s="1180"/>
      <c r="C2446" s="1180"/>
      <c r="D2446" s="1180"/>
      <c r="E2446" s="1180"/>
      <c r="F2446" s="1180"/>
      <c r="G2446" s="1180"/>
      <c r="H2446" s="1180"/>
      <c r="I2446" s="1180"/>
      <c r="J2446" s="1180"/>
      <c r="K2446" s="1180"/>
      <c r="L2446" s="1180"/>
      <c r="M2446" s="1180"/>
      <c r="N2446" s="1180"/>
      <c r="O2446" s="1180"/>
      <c r="P2446" s="1180"/>
      <c r="Q2446" s="1180"/>
      <c r="R2446" s="1180"/>
    </row>
    <row r="2447" spans="1:18">
      <c r="A2447" s="1180"/>
      <c r="B2447" s="1180"/>
      <c r="C2447" s="1180"/>
      <c r="D2447" s="1180"/>
      <c r="E2447" s="1180"/>
      <c r="F2447" s="1180"/>
      <c r="G2447" s="1180"/>
      <c r="H2447" s="1180"/>
      <c r="I2447" s="1180"/>
      <c r="J2447" s="1180"/>
      <c r="K2447" s="1180"/>
      <c r="L2447" s="1180"/>
      <c r="M2447" s="1180"/>
      <c r="N2447" s="1180"/>
      <c r="O2447" s="1180"/>
      <c r="P2447" s="1180"/>
      <c r="Q2447" s="1180"/>
      <c r="R2447" s="1180"/>
    </row>
    <row r="2448" spans="1:18">
      <c r="A2448" s="1180"/>
      <c r="B2448" s="1180"/>
      <c r="C2448" s="1180"/>
      <c r="D2448" s="1180"/>
      <c r="E2448" s="1180"/>
      <c r="F2448" s="1180"/>
      <c r="G2448" s="1180"/>
      <c r="H2448" s="1180"/>
      <c r="I2448" s="1180"/>
      <c r="J2448" s="1180"/>
      <c r="K2448" s="1180"/>
      <c r="L2448" s="1180"/>
      <c r="M2448" s="1180"/>
      <c r="N2448" s="1180"/>
      <c r="O2448" s="1180"/>
      <c r="P2448" s="1180"/>
      <c r="Q2448" s="1180"/>
      <c r="R2448" s="1180"/>
    </row>
    <row r="2449" spans="1:18">
      <c r="A2449" s="1180"/>
      <c r="B2449" s="1180"/>
      <c r="C2449" s="1180"/>
      <c r="D2449" s="1180"/>
      <c r="E2449" s="1180"/>
      <c r="F2449" s="1180"/>
      <c r="G2449" s="1180"/>
      <c r="H2449" s="1180"/>
      <c r="I2449" s="1180"/>
      <c r="J2449" s="1180"/>
      <c r="K2449" s="1180"/>
      <c r="L2449" s="1180"/>
      <c r="M2449" s="1180"/>
      <c r="N2449" s="1180"/>
      <c r="O2449" s="1180"/>
      <c r="P2449" s="1180"/>
      <c r="Q2449" s="1180"/>
      <c r="R2449" s="1180"/>
    </row>
    <row r="2450" spans="1:18">
      <c r="A2450" s="1180"/>
      <c r="B2450" s="1180"/>
      <c r="C2450" s="1180"/>
      <c r="D2450" s="1180"/>
      <c r="E2450" s="1180"/>
      <c r="F2450" s="1180"/>
      <c r="G2450" s="1180"/>
      <c r="H2450" s="1180"/>
      <c r="I2450" s="1180"/>
      <c r="J2450" s="1180"/>
      <c r="K2450" s="1180"/>
      <c r="L2450" s="1180"/>
      <c r="M2450" s="1180"/>
      <c r="N2450" s="1180"/>
      <c r="O2450" s="1180"/>
      <c r="P2450" s="1180"/>
      <c r="Q2450" s="1180"/>
      <c r="R2450" s="1180"/>
    </row>
    <row r="2451" spans="1:18">
      <c r="A2451" s="1180"/>
      <c r="B2451" s="1180"/>
      <c r="C2451" s="1180"/>
      <c r="D2451" s="1180"/>
      <c r="E2451" s="1180"/>
      <c r="F2451" s="1180"/>
      <c r="G2451" s="1180"/>
      <c r="H2451" s="1180"/>
      <c r="I2451" s="1180"/>
      <c r="J2451" s="1180"/>
      <c r="K2451" s="1180"/>
      <c r="L2451" s="1180"/>
      <c r="M2451" s="1180"/>
      <c r="N2451" s="1180"/>
      <c r="O2451" s="1180"/>
      <c r="P2451" s="1180"/>
      <c r="Q2451" s="1180"/>
      <c r="R2451" s="1180"/>
    </row>
    <row r="2452" spans="1:18">
      <c r="A2452" s="1180"/>
      <c r="B2452" s="1180"/>
      <c r="C2452" s="1180"/>
      <c r="D2452" s="1180"/>
      <c r="E2452" s="1180"/>
      <c r="F2452" s="1180"/>
      <c r="G2452" s="1180"/>
      <c r="H2452" s="1180"/>
      <c r="I2452" s="1180"/>
      <c r="J2452" s="1180"/>
      <c r="K2452" s="1180"/>
      <c r="L2452" s="1180"/>
      <c r="M2452" s="1180"/>
      <c r="N2452" s="1180"/>
      <c r="O2452" s="1180"/>
      <c r="P2452" s="1180"/>
      <c r="Q2452" s="1180"/>
      <c r="R2452" s="1180"/>
    </row>
    <row r="2453" spans="1:18">
      <c r="A2453" s="1180"/>
      <c r="B2453" s="1180"/>
      <c r="C2453" s="1180"/>
      <c r="D2453" s="1180"/>
      <c r="E2453" s="1180"/>
      <c r="F2453" s="1180"/>
      <c r="G2453" s="1180"/>
      <c r="H2453" s="1180"/>
      <c r="I2453" s="1180"/>
      <c r="J2453" s="1180"/>
      <c r="K2453" s="1180"/>
      <c r="L2453" s="1180"/>
      <c r="M2453" s="1180"/>
      <c r="N2453" s="1180"/>
      <c r="O2453" s="1180"/>
      <c r="P2453" s="1180"/>
      <c r="Q2453" s="1180"/>
      <c r="R2453" s="1180"/>
    </row>
    <row r="2454" spans="1:18">
      <c r="A2454" s="1180"/>
      <c r="B2454" s="1180"/>
      <c r="C2454" s="1180"/>
      <c r="D2454" s="1180"/>
      <c r="E2454" s="1180"/>
      <c r="F2454" s="1180"/>
      <c r="G2454" s="1180"/>
      <c r="H2454" s="1180"/>
      <c r="I2454" s="1180"/>
      <c r="J2454" s="1180"/>
      <c r="K2454" s="1180"/>
      <c r="L2454" s="1180"/>
      <c r="M2454" s="1180"/>
      <c r="N2454" s="1180"/>
      <c r="O2454" s="1180"/>
      <c r="P2454" s="1180"/>
      <c r="Q2454" s="1180"/>
      <c r="R2454" s="1180"/>
    </row>
    <row r="2455" spans="1:18">
      <c r="A2455" s="1180"/>
      <c r="B2455" s="1180"/>
      <c r="C2455" s="1180"/>
      <c r="D2455" s="1180"/>
      <c r="E2455" s="1180"/>
      <c r="F2455" s="1180"/>
      <c r="G2455" s="1180"/>
      <c r="H2455" s="1180"/>
      <c r="I2455" s="1180"/>
      <c r="J2455" s="1180"/>
      <c r="K2455" s="1180"/>
      <c r="L2455" s="1180"/>
      <c r="M2455" s="1180"/>
      <c r="N2455" s="1180"/>
      <c r="O2455" s="1180"/>
      <c r="P2455" s="1180"/>
      <c r="Q2455" s="1180"/>
      <c r="R2455" s="1180"/>
    </row>
    <row r="2456" spans="1:18">
      <c r="A2456" s="1180"/>
      <c r="B2456" s="1180"/>
      <c r="C2456" s="1180"/>
      <c r="D2456" s="1180"/>
      <c r="E2456" s="1180"/>
      <c r="F2456" s="1180"/>
      <c r="G2456" s="1180"/>
      <c r="H2456" s="1180"/>
      <c r="I2456" s="1180"/>
      <c r="J2456" s="1180"/>
      <c r="K2456" s="1180"/>
      <c r="L2456" s="1180"/>
      <c r="M2456" s="1180"/>
      <c r="N2456" s="1180"/>
      <c r="O2456" s="1180"/>
      <c r="P2456" s="1180"/>
      <c r="Q2456" s="1180"/>
      <c r="R2456" s="1180"/>
    </row>
    <row r="2457" spans="1:18">
      <c r="A2457" s="1180"/>
      <c r="B2457" s="1180"/>
      <c r="C2457" s="1180"/>
      <c r="D2457" s="1180"/>
      <c r="E2457" s="1180"/>
      <c r="F2457" s="1180"/>
      <c r="G2457" s="1180"/>
      <c r="H2457" s="1180"/>
      <c r="I2457" s="1180"/>
      <c r="J2457" s="1180"/>
      <c r="K2457" s="1180"/>
      <c r="L2457" s="1180"/>
      <c r="M2457" s="1180"/>
      <c r="N2457" s="1180"/>
      <c r="O2457" s="1180"/>
      <c r="P2457" s="1180"/>
      <c r="Q2457" s="1180"/>
      <c r="R2457" s="1180"/>
    </row>
    <row r="2458" spans="1:18">
      <c r="A2458" s="1180"/>
      <c r="B2458" s="1180"/>
      <c r="C2458" s="1180"/>
      <c r="D2458" s="1180"/>
      <c r="E2458" s="1180"/>
      <c r="F2458" s="1180"/>
      <c r="G2458" s="1180"/>
      <c r="H2458" s="1180"/>
      <c r="I2458" s="1180"/>
      <c r="J2458" s="1180"/>
      <c r="K2458" s="1180"/>
      <c r="L2458" s="1180"/>
      <c r="M2458" s="1180"/>
      <c r="N2458" s="1180"/>
      <c r="O2458" s="1180"/>
      <c r="P2458" s="1180"/>
      <c r="Q2458" s="1180"/>
      <c r="R2458" s="1180"/>
    </row>
    <row r="2459" spans="1:18">
      <c r="A2459" s="1180"/>
      <c r="B2459" s="1180"/>
      <c r="C2459" s="1180"/>
      <c r="D2459" s="1180"/>
      <c r="E2459" s="1180"/>
      <c r="F2459" s="1180"/>
      <c r="G2459" s="1180"/>
      <c r="H2459" s="1180"/>
      <c r="I2459" s="1180"/>
      <c r="J2459" s="1180"/>
      <c r="K2459" s="1180"/>
      <c r="L2459" s="1180"/>
      <c r="M2459" s="1180"/>
      <c r="N2459" s="1180"/>
      <c r="O2459" s="1180"/>
      <c r="P2459" s="1180"/>
      <c r="Q2459" s="1180"/>
      <c r="R2459" s="1180"/>
    </row>
    <row r="2460" spans="1:18">
      <c r="A2460" s="1180"/>
      <c r="B2460" s="1180"/>
      <c r="C2460" s="1180"/>
      <c r="D2460" s="1180"/>
      <c r="E2460" s="1180"/>
      <c r="F2460" s="1180"/>
      <c r="G2460" s="1180"/>
      <c r="H2460" s="1180"/>
      <c r="I2460" s="1180"/>
      <c r="J2460" s="1180"/>
      <c r="K2460" s="1180"/>
      <c r="L2460" s="1180"/>
      <c r="M2460" s="1180"/>
      <c r="N2460" s="1180"/>
      <c r="O2460" s="1180"/>
      <c r="P2460" s="1180"/>
      <c r="Q2460" s="1180"/>
      <c r="R2460" s="1180"/>
    </row>
    <row r="2461" spans="1:18">
      <c r="A2461" s="1180"/>
      <c r="B2461" s="1180"/>
      <c r="C2461" s="1180"/>
      <c r="D2461" s="1180"/>
      <c r="E2461" s="1180"/>
      <c r="F2461" s="1180"/>
      <c r="G2461" s="1180"/>
      <c r="H2461" s="1180"/>
      <c r="I2461" s="1180"/>
      <c r="J2461" s="1180"/>
      <c r="K2461" s="1180"/>
      <c r="L2461" s="1180"/>
      <c r="M2461" s="1180"/>
      <c r="N2461" s="1180"/>
      <c r="O2461" s="1180"/>
      <c r="P2461" s="1180"/>
      <c r="Q2461" s="1180"/>
      <c r="R2461" s="1180"/>
    </row>
    <row r="2462" spans="1:18">
      <c r="A2462" s="1180"/>
      <c r="B2462" s="1180"/>
      <c r="C2462" s="1180"/>
      <c r="D2462" s="1180"/>
      <c r="E2462" s="1180"/>
      <c r="F2462" s="1180"/>
      <c r="G2462" s="1180"/>
      <c r="H2462" s="1180"/>
      <c r="I2462" s="1180"/>
      <c r="J2462" s="1180"/>
      <c r="K2462" s="1180"/>
      <c r="L2462" s="1180"/>
      <c r="M2462" s="1180"/>
      <c r="N2462" s="1180"/>
      <c r="O2462" s="1180"/>
      <c r="P2462" s="1180"/>
      <c r="Q2462" s="1180"/>
      <c r="R2462" s="1180"/>
    </row>
    <row r="2463" spans="1:18">
      <c r="A2463" s="1180"/>
      <c r="B2463" s="1180"/>
      <c r="C2463" s="1180"/>
      <c r="D2463" s="1180"/>
      <c r="E2463" s="1180"/>
      <c r="F2463" s="1180"/>
      <c r="G2463" s="1180"/>
      <c r="H2463" s="1180"/>
      <c r="I2463" s="1180"/>
      <c r="J2463" s="1180"/>
      <c r="K2463" s="1180"/>
      <c r="L2463" s="1180"/>
      <c r="M2463" s="1180"/>
      <c r="N2463" s="1180"/>
      <c r="O2463" s="1180"/>
      <c r="P2463" s="1180"/>
      <c r="Q2463" s="1180"/>
      <c r="R2463" s="1180"/>
    </row>
    <row r="2464" spans="1:18">
      <c r="A2464" s="1180"/>
      <c r="B2464" s="1180"/>
      <c r="C2464" s="1180"/>
      <c r="D2464" s="1180"/>
      <c r="E2464" s="1180"/>
      <c r="F2464" s="1180"/>
      <c r="G2464" s="1180"/>
      <c r="H2464" s="1180"/>
      <c r="I2464" s="1180"/>
      <c r="J2464" s="1180"/>
      <c r="K2464" s="1180"/>
      <c r="L2464" s="1180"/>
      <c r="M2464" s="1180"/>
      <c r="N2464" s="1180"/>
      <c r="O2464" s="1180"/>
      <c r="P2464" s="1180"/>
      <c r="Q2464" s="1180"/>
      <c r="R2464" s="1180"/>
    </row>
    <row r="2465" spans="1:18">
      <c r="A2465" s="1180"/>
      <c r="B2465" s="1180"/>
      <c r="C2465" s="1180"/>
      <c r="D2465" s="1180"/>
      <c r="E2465" s="1180"/>
      <c r="F2465" s="1180"/>
      <c r="G2465" s="1180"/>
      <c r="H2465" s="1180"/>
      <c r="I2465" s="1180"/>
      <c r="J2465" s="1180"/>
      <c r="K2465" s="1180"/>
      <c r="L2465" s="1180"/>
      <c r="M2465" s="1180"/>
      <c r="N2465" s="1180"/>
      <c r="O2465" s="1180"/>
      <c r="P2465" s="1180"/>
      <c r="Q2465" s="1180"/>
      <c r="R2465" s="1180"/>
    </row>
    <row r="2466" spans="1:18">
      <c r="A2466" s="1180"/>
      <c r="B2466" s="1180"/>
      <c r="C2466" s="1180"/>
      <c r="D2466" s="1180"/>
      <c r="E2466" s="1180"/>
      <c r="F2466" s="1180"/>
      <c r="G2466" s="1180"/>
      <c r="H2466" s="1180"/>
      <c r="I2466" s="1180"/>
      <c r="J2466" s="1180"/>
      <c r="K2466" s="1180"/>
      <c r="L2466" s="1180"/>
      <c r="M2466" s="1180"/>
      <c r="N2466" s="1180"/>
      <c r="O2466" s="1180"/>
      <c r="P2466" s="1180"/>
      <c r="Q2466" s="1180"/>
      <c r="R2466" s="1180"/>
    </row>
    <row r="2467" spans="1:18">
      <c r="A2467" s="1180"/>
      <c r="B2467" s="1180"/>
      <c r="C2467" s="1180"/>
      <c r="D2467" s="1180"/>
      <c r="E2467" s="1180"/>
      <c r="F2467" s="1180"/>
      <c r="G2467" s="1180"/>
      <c r="H2467" s="1180"/>
      <c r="I2467" s="1180"/>
      <c r="J2467" s="1180"/>
      <c r="K2467" s="1180"/>
      <c r="L2467" s="1180"/>
      <c r="M2467" s="1180"/>
      <c r="N2467" s="1180"/>
      <c r="O2467" s="1180"/>
      <c r="P2467" s="1180"/>
      <c r="Q2467" s="1180"/>
      <c r="R2467" s="1180"/>
    </row>
    <row r="2468" spans="1:18">
      <c r="A2468" s="1180"/>
      <c r="B2468" s="1180"/>
      <c r="C2468" s="1180"/>
      <c r="D2468" s="1180"/>
      <c r="E2468" s="1180"/>
      <c r="F2468" s="1180"/>
      <c r="G2468" s="1180"/>
      <c r="H2468" s="1180"/>
      <c r="I2468" s="1180"/>
      <c r="J2468" s="1180"/>
      <c r="K2468" s="1180"/>
      <c r="L2468" s="1180"/>
      <c r="M2468" s="1180"/>
      <c r="N2468" s="1180"/>
      <c r="O2468" s="1180"/>
      <c r="P2468" s="1180"/>
      <c r="Q2468" s="1180"/>
      <c r="R2468" s="1180"/>
    </row>
    <row r="2469" spans="1:18">
      <c r="A2469" s="1180"/>
      <c r="B2469" s="1180"/>
      <c r="C2469" s="1180"/>
      <c r="D2469" s="1180"/>
      <c r="E2469" s="1180"/>
      <c r="F2469" s="1180"/>
      <c r="G2469" s="1180"/>
      <c r="H2469" s="1180"/>
      <c r="I2469" s="1180"/>
      <c r="J2469" s="1180"/>
      <c r="K2469" s="1180"/>
      <c r="L2469" s="1180"/>
      <c r="M2469" s="1180"/>
      <c r="N2469" s="1180"/>
      <c r="O2469" s="1180"/>
      <c r="P2469" s="1180"/>
      <c r="Q2469" s="1180"/>
      <c r="R2469" s="1180"/>
    </row>
    <row r="2470" spans="1:18">
      <c r="A2470" s="1180"/>
      <c r="B2470" s="1180"/>
      <c r="C2470" s="1180"/>
      <c r="D2470" s="1180"/>
      <c r="E2470" s="1180"/>
      <c r="F2470" s="1180"/>
      <c r="G2470" s="1180"/>
      <c r="H2470" s="1180"/>
      <c r="I2470" s="1180"/>
      <c r="J2470" s="1180"/>
      <c r="K2470" s="1180"/>
      <c r="L2470" s="1180"/>
      <c r="M2470" s="1180"/>
      <c r="N2470" s="1180"/>
      <c r="O2470" s="1180"/>
      <c r="P2470" s="1180"/>
      <c r="Q2470" s="1180"/>
      <c r="R2470" s="1180"/>
    </row>
    <row r="2471" spans="1:18">
      <c r="A2471" s="1180"/>
      <c r="B2471" s="1180"/>
      <c r="C2471" s="1180"/>
      <c r="D2471" s="1180"/>
      <c r="E2471" s="1180"/>
      <c r="F2471" s="1180"/>
      <c r="G2471" s="1180"/>
      <c r="H2471" s="1180"/>
      <c r="I2471" s="1180"/>
      <c r="J2471" s="1180"/>
      <c r="K2471" s="1180"/>
      <c r="L2471" s="1180"/>
      <c r="M2471" s="1180"/>
      <c r="N2471" s="1180"/>
      <c r="O2471" s="1180"/>
      <c r="P2471" s="1180"/>
      <c r="Q2471" s="1180"/>
      <c r="R2471" s="1180"/>
    </row>
    <row r="2472" spans="1:18">
      <c r="A2472" s="1180"/>
      <c r="B2472" s="1180"/>
      <c r="C2472" s="1180"/>
      <c r="D2472" s="1180"/>
      <c r="E2472" s="1180"/>
      <c r="F2472" s="1180"/>
      <c r="G2472" s="1180"/>
      <c r="H2472" s="1180"/>
      <c r="I2472" s="1180"/>
      <c r="J2472" s="1180"/>
      <c r="K2472" s="1180"/>
      <c r="L2472" s="1180"/>
      <c r="M2472" s="1180"/>
      <c r="N2472" s="1180"/>
      <c r="O2472" s="1180"/>
      <c r="P2472" s="1180"/>
      <c r="Q2472" s="1180"/>
      <c r="R2472" s="1180"/>
    </row>
    <row r="2473" spans="1:18">
      <c r="A2473" s="1180"/>
      <c r="B2473" s="1180"/>
      <c r="C2473" s="1180"/>
      <c r="D2473" s="1180"/>
      <c r="E2473" s="1180"/>
      <c r="F2473" s="1180"/>
      <c r="G2473" s="1180"/>
      <c r="H2473" s="1180"/>
      <c r="I2473" s="1180"/>
      <c r="J2473" s="1180"/>
      <c r="K2473" s="1180"/>
      <c r="L2473" s="1180"/>
      <c r="M2473" s="1180"/>
      <c r="N2473" s="1180"/>
      <c r="O2473" s="1180"/>
      <c r="P2473" s="1180"/>
      <c r="Q2473" s="1180"/>
      <c r="R2473" s="1180"/>
    </row>
    <row r="2474" spans="1:18">
      <c r="A2474" s="1180"/>
      <c r="B2474" s="1180"/>
      <c r="C2474" s="1180"/>
      <c r="D2474" s="1180"/>
      <c r="E2474" s="1180"/>
      <c r="F2474" s="1180"/>
      <c r="G2474" s="1180"/>
      <c r="H2474" s="1180"/>
      <c r="I2474" s="1180"/>
      <c r="J2474" s="1180"/>
      <c r="K2474" s="1180"/>
      <c r="L2474" s="1180"/>
      <c r="M2474" s="1180"/>
      <c r="N2474" s="1180"/>
      <c r="O2474" s="1180"/>
      <c r="P2474" s="1180"/>
      <c r="Q2474" s="1180"/>
      <c r="R2474" s="1180"/>
    </row>
    <row r="2475" spans="1:18">
      <c r="A2475" s="1180"/>
      <c r="B2475" s="1180"/>
      <c r="C2475" s="1180"/>
      <c r="D2475" s="1180"/>
      <c r="E2475" s="1180"/>
      <c r="F2475" s="1180"/>
      <c r="G2475" s="1180"/>
      <c r="H2475" s="1180"/>
      <c r="I2475" s="1180"/>
      <c r="J2475" s="1180"/>
      <c r="K2475" s="1180"/>
      <c r="L2475" s="1180"/>
      <c r="M2475" s="1180"/>
      <c r="N2475" s="1180"/>
      <c r="O2475" s="1180"/>
      <c r="P2475" s="1180"/>
      <c r="Q2475" s="1180"/>
      <c r="R2475" s="1180"/>
    </row>
    <row r="2476" spans="1:18">
      <c r="A2476" s="1180"/>
      <c r="B2476" s="1180"/>
      <c r="C2476" s="1180"/>
      <c r="D2476" s="1180"/>
      <c r="E2476" s="1180"/>
      <c r="F2476" s="1180"/>
      <c r="G2476" s="1180"/>
      <c r="H2476" s="1180"/>
      <c r="I2476" s="1180"/>
      <c r="J2476" s="1180"/>
      <c r="K2476" s="1180"/>
      <c r="L2476" s="1180"/>
      <c r="M2476" s="1180"/>
      <c r="N2476" s="1180"/>
      <c r="O2476" s="1180"/>
      <c r="P2476" s="1180"/>
      <c r="Q2476" s="1180"/>
      <c r="R2476" s="1180"/>
    </row>
    <row r="2477" spans="1:18">
      <c r="A2477" s="1180"/>
      <c r="B2477" s="1180"/>
      <c r="C2477" s="1180"/>
      <c r="D2477" s="1180"/>
      <c r="E2477" s="1180"/>
      <c r="F2477" s="1180"/>
      <c r="G2477" s="1180"/>
      <c r="H2477" s="1180"/>
      <c r="I2477" s="1180"/>
      <c r="J2477" s="1180"/>
      <c r="K2477" s="1180"/>
      <c r="L2477" s="1180"/>
      <c r="M2477" s="1180"/>
      <c r="N2477" s="1180"/>
      <c r="O2477" s="1180"/>
      <c r="P2477" s="1180"/>
      <c r="Q2477" s="1180"/>
      <c r="R2477" s="1180"/>
    </row>
    <row r="2478" spans="1:18">
      <c r="A2478" s="1180"/>
      <c r="B2478" s="1180"/>
      <c r="C2478" s="1180"/>
      <c r="D2478" s="1180"/>
      <c r="E2478" s="1180"/>
      <c r="F2478" s="1180"/>
      <c r="G2478" s="1180"/>
      <c r="H2478" s="1180"/>
      <c r="I2478" s="1180"/>
      <c r="J2478" s="1180"/>
      <c r="K2478" s="1180"/>
      <c r="L2478" s="1180"/>
      <c r="M2478" s="1180"/>
      <c r="N2478" s="1180"/>
      <c r="O2478" s="1180"/>
      <c r="P2478" s="1180"/>
      <c r="Q2478" s="1180"/>
      <c r="R2478" s="1180"/>
    </row>
    <row r="2479" spans="1:18">
      <c r="A2479" s="1180"/>
      <c r="B2479" s="1180"/>
      <c r="C2479" s="1180"/>
      <c r="D2479" s="1180"/>
      <c r="E2479" s="1180"/>
      <c r="F2479" s="1180"/>
      <c r="G2479" s="1180"/>
      <c r="H2479" s="1180"/>
      <c r="I2479" s="1180"/>
      <c r="J2479" s="1180"/>
      <c r="K2479" s="1180"/>
      <c r="L2479" s="1180"/>
      <c r="M2479" s="1180"/>
      <c r="N2479" s="1180"/>
      <c r="O2479" s="1180"/>
      <c r="P2479" s="1180"/>
      <c r="Q2479" s="1180"/>
      <c r="R2479" s="1180"/>
    </row>
    <row r="2480" spans="1:18">
      <c r="A2480" s="1180"/>
      <c r="B2480" s="1180"/>
      <c r="C2480" s="1180"/>
      <c r="D2480" s="1180"/>
      <c r="E2480" s="1180"/>
      <c r="F2480" s="1180"/>
      <c r="G2480" s="1180"/>
      <c r="H2480" s="1180"/>
      <c r="I2480" s="1180"/>
      <c r="J2480" s="1180"/>
      <c r="K2480" s="1180"/>
      <c r="L2480" s="1180"/>
      <c r="M2480" s="1180"/>
      <c r="N2480" s="1180"/>
      <c r="O2480" s="1180"/>
      <c r="P2480" s="1180"/>
      <c r="Q2480" s="1180"/>
      <c r="R2480" s="1180"/>
    </row>
    <row r="2481" spans="1:18">
      <c r="A2481" s="1180"/>
      <c r="B2481" s="1180"/>
      <c r="C2481" s="1180"/>
      <c r="D2481" s="1180"/>
      <c r="E2481" s="1180"/>
      <c r="F2481" s="1180"/>
      <c r="G2481" s="1180"/>
      <c r="H2481" s="1180"/>
      <c r="I2481" s="1180"/>
      <c r="J2481" s="1180"/>
      <c r="K2481" s="1180"/>
      <c r="L2481" s="1180"/>
      <c r="M2481" s="1180"/>
      <c r="N2481" s="1180"/>
      <c r="O2481" s="1180"/>
      <c r="P2481" s="1180"/>
      <c r="Q2481" s="1180"/>
      <c r="R2481" s="1180"/>
    </row>
    <row r="2482" spans="1:18">
      <c r="A2482" s="1180"/>
      <c r="B2482" s="1180"/>
      <c r="C2482" s="1180"/>
      <c r="D2482" s="1180"/>
      <c r="E2482" s="1180"/>
      <c r="F2482" s="1180"/>
      <c r="G2482" s="1180"/>
      <c r="H2482" s="1180"/>
      <c r="I2482" s="1180"/>
      <c r="J2482" s="1180"/>
      <c r="K2482" s="1180"/>
      <c r="L2482" s="1180"/>
      <c r="M2482" s="1180"/>
      <c r="N2482" s="1180"/>
      <c r="O2482" s="1180"/>
      <c r="P2482" s="1180"/>
      <c r="Q2482" s="1180"/>
      <c r="R2482" s="1180"/>
    </row>
    <row r="2483" spans="1:18">
      <c r="A2483" s="1180"/>
      <c r="B2483" s="1180"/>
      <c r="C2483" s="1180"/>
      <c r="D2483" s="1180"/>
      <c r="E2483" s="1180"/>
      <c r="F2483" s="1180"/>
      <c r="G2483" s="1180"/>
      <c r="H2483" s="1180"/>
      <c r="I2483" s="1180"/>
      <c r="J2483" s="1180"/>
      <c r="K2483" s="1180"/>
      <c r="L2483" s="1180"/>
      <c r="M2483" s="1180"/>
      <c r="N2483" s="1180"/>
      <c r="O2483" s="1180"/>
      <c r="P2483" s="1180"/>
      <c r="Q2483" s="1180"/>
      <c r="R2483" s="1180"/>
    </row>
    <row r="2484" spans="1:18">
      <c r="A2484" s="1180"/>
      <c r="B2484" s="1180"/>
      <c r="C2484" s="1180"/>
      <c r="D2484" s="1180"/>
      <c r="E2484" s="1180"/>
      <c r="F2484" s="1180"/>
      <c r="G2484" s="1180"/>
      <c r="H2484" s="1180"/>
      <c r="I2484" s="1180"/>
      <c r="J2484" s="1180"/>
      <c r="K2484" s="1180"/>
      <c r="L2484" s="1180"/>
      <c r="M2484" s="1180"/>
      <c r="N2484" s="1180"/>
      <c r="O2484" s="1180"/>
      <c r="P2484" s="1180"/>
      <c r="Q2484" s="1180"/>
      <c r="R2484" s="1180"/>
    </row>
    <row r="2485" spans="1:18">
      <c r="A2485" s="1180"/>
      <c r="B2485" s="1180"/>
      <c r="C2485" s="1180"/>
      <c r="D2485" s="1180"/>
      <c r="E2485" s="1180"/>
      <c r="F2485" s="1180"/>
      <c r="G2485" s="1180"/>
      <c r="H2485" s="1180"/>
      <c r="I2485" s="1180"/>
      <c r="J2485" s="1180"/>
      <c r="K2485" s="1180"/>
      <c r="L2485" s="1180"/>
      <c r="M2485" s="1180"/>
      <c r="N2485" s="1180"/>
      <c r="O2485" s="1180"/>
      <c r="P2485" s="1180"/>
      <c r="Q2485" s="1180"/>
      <c r="R2485" s="1180"/>
    </row>
    <row r="2486" spans="1:18">
      <c r="A2486" s="1180"/>
      <c r="B2486" s="1180"/>
      <c r="C2486" s="1180"/>
      <c r="D2486" s="1180"/>
      <c r="E2486" s="1180"/>
      <c r="F2486" s="1180"/>
      <c r="G2486" s="1180"/>
      <c r="H2486" s="1180"/>
      <c r="I2486" s="1180"/>
      <c r="J2486" s="1180"/>
      <c r="K2486" s="1180"/>
      <c r="L2486" s="1180"/>
      <c r="M2486" s="1180"/>
      <c r="N2486" s="1180"/>
      <c r="O2486" s="1180"/>
      <c r="P2486" s="1180"/>
      <c r="Q2486" s="1180"/>
      <c r="R2486" s="1180"/>
    </row>
    <row r="2487" spans="1:18">
      <c r="A2487" s="1180"/>
      <c r="B2487" s="1180"/>
      <c r="C2487" s="1180"/>
      <c r="D2487" s="1180"/>
      <c r="E2487" s="1180"/>
      <c r="F2487" s="1180"/>
      <c r="G2487" s="1180"/>
      <c r="H2487" s="1180"/>
      <c r="I2487" s="1180"/>
      <c r="J2487" s="1180"/>
      <c r="K2487" s="1180"/>
      <c r="L2487" s="1180"/>
      <c r="M2487" s="1180"/>
      <c r="N2487" s="1180"/>
      <c r="O2487" s="1180"/>
      <c r="P2487" s="1180"/>
      <c r="Q2487" s="1180"/>
      <c r="R2487" s="1180"/>
    </row>
    <row r="2488" spans="1:18">
      <c r="A2488" s="1180"/>
      <c r="B2488" s="1180"/>
      <c r="C2488" s="1180"/>
      <c r="D2488" s="1180"/>
      <c r="E2488" s="1180"/>
      <c r="F2488" s="1180"/>
      <c r="G2488" s="1180"/>
      <c r="H2488" s="1180"/>
      <c r="I2488" s="1180"/>
      <c r="J2488" s="1180"/>
      <c r="K2488" s="1180"/>
      <c r="L2488" s="1180"/>
      <c r="M2488" s="1180"/>
      <c r="N2488" s="1180"/>
      <c r="O2488" s="1180"/>
      <c r="P2488" s="1180"/>
      <c r="Q2488" s="1180"/>
      <c r="R2488" s="1180"/>
    </row>
    <row r="2489" spans="1:18">
      <c r="A2489" s="1180"/>
      <c r="B2489" s="1180"/>
      <c r="C2489" s="1180"/>
      <c r="D2489" s="1180"/>
      <c r="E2489" s="1180"/>
      <c r="F2489" s="1180"/>
      <c r="G2489" s="1180"/>
      <c r="H2489" s="1180"/>
      <c r="I2489" s="1180"/>
      <c r="J2489" s="1180"/>
      <c r="K2489" s="1180"/>
      <c r="L2489" s="1180"/>
      <c r="M2489" s="1180"/>
      <c r="N2489" s="1180"/>
      <c r="O2489" s="1180"/>
      <c r="P2489" s="1180"/>
      <c r="Q2489" s="1180"/>
      <c r="R2489" s="1180"/>
    </row>
    <row r="2490" spans="1:18">
      <c r="A2490" s="1180"/>
      <c r="B2490" s="1180"/>
      <c r="C2490" s="1180"/>
      <c r="D2490" s="1180"/>
      <c r="E2490" s="1180"/>
      <c r="F2490" s="1180"/>
      <c r="G2490" s="1180"/>
      <c r="H2490" s="1180"/>
      <c r="I2490" s="1180"/>
      <c r="J2490" s="1180"/>
      <c r="K2490" s="1180"/>
      <c r="L2490" s="1180"/>
      <c r="M2490" s="1180"/>
      <c r="N2490" s="1180"/>
      <c r="O2490" s="1180"/>
      <c r="P2490" s="1180"/>
      <c r="Q2490" s="1180"/>
      <c r="R2490" s="1180"/>
    </row>
    <row r="2491" spans="1:18">
      <c r="A2491" s="1180"/>
      <c r="B2491" s="1180"/>
      <c r="C2491" s="1180"/>
      <c r="D2491" s="1180"/>
      <c r="E2491" s="1180"/>
      <c r="F2491" s="1180"/>
      <c r="G2491" s="1180"/>
      <c r="H2491" s="1180"/>
      <c r="I2491" s="1180"/>
      <c r="J2491" s="1180"/>
      <c r="K2491" s="1180"/>
      <c r="L2491" s="1180"/>
      <c r="M2491" s="1180"/>
      <c r="N2491" s="1180"/>
      <c r="O2491" s="1180"/>
      <c r="P2491" s="1180"/>
      <c r="Q2491" s="1180"/>
      <c r="R2491" s="1180"/>
    </row>
    <row r="2492" spans="1:18">
      <c r="A2492" s="1180"/>
      <c r="B2492" s="1180"/>
      <c r="C2492" s="1180"/>
      <c r="D2492" s="1180"/>
      <c r="E2492" s="1180"/>
      <c r="F2492" s="1180"/>
      <c r="G2492" s="1180"/>
      <c r="H2492" s="1180"/>
      <c r="I2492" s="1180"/>
      <c r="J2492" s="1180"/>
      <c r="K2492" s="1180"/>
      <c r="L2492" s="1180"/>
      <c r="M2492" s="1180"/>
      <c r="N2492" s="1180"/>
      <c r="O2492" s="1180"/>
      <c r="P2492" s="1180"/>
      <c r="Q2492" s="1180"/>
      <c r="R2492" s="1180"/>
    </row>
    <row r="2493" spans="1:18">
      <c r="A2493" s="1180"/>
      <c r="B2493" s="1180"/>
      <c r="C2493" s="1180"/>
      <c r="D2493" s="1180"/>
      <c r="E2493" s="1180"/>
      <c r="F2493" s="1180"/>
      <c r="G2493" s="1180"/>
      <c r="H2493" s="1180"/>
      <c r="I2493" s="1180"/>
      <c r="J2493" s="1180"/>
      <c r="K2493" s="1180"/>
      <c r="L2493" s="1180"/>
      <c r="M2493" s="1180"/>
      <c r="N2493" s="1180"/>
      <c r="O2493" s="1180"/>
      <c r="P2493" s="1180"/>
      <c r="Q2493" s="1180"/>
      <c r="R2493" s="1180"/>
    </row>
    <row r="2494" spans="1:18">
      <c r="A2494" s="1180"/>
      <c r="B2494" s="1180"/>
      <c r="C2494" s="1180"/>
      <c r="D2494" s="1180"/>
      <c r="E2494" s="1180"/>
      <c r="F2494" s="1180"/>
      <c r="G2494" s="1180"/>
      <c r="H2494" s="1180"/>
      <c r="I2494" s="1180"/>
      <c r="J2494" s="1180"/>
      <c r="K2494" s="1180"/>
      <c r="L2494" s="1180"/>
      <c r="M2494" s="1180"/>
      <c r="N2494" s="1180"/>
      <c r="O2494" s="1180"/>
      <c r="P2494" s="1180"/>
      <c r="Q2494" s="1180"/>
      <c r="R2494" s="1180"/>
    </row>
    <row r="2495" spans="1:18">
      <c r="A2495" s="1180"/>
      <c r="B2495" s="1180"/>
      <c r="C2495" s="1180"/>
      <c r="D2495" s="1180"/>
      <c r="E2495" s="1180"/>
      <c r="F2495" s="1180"/>
      <c r="G2495" s="1180"/>
      <c r="H2495" s="1180"/>
      <c r="I2495" s="1180"/>
      <c r="J2495" s="1180"/>
      <c r="K2495" s="1180"/>
      <c r="L2495" s="1180"/>
      <c r="M2495" s="1180"/>
      <c r="N2495" s="1180"/>
      <c r="O2495" s="1180"/>
      <c r="P2495" s="1180"/>
      <c r="Q2495" s="1180"/>
      <c r="R2495" s="1180"/>
    </row>
    <row r="2496" spans="1:18">
      <c r="A2496" s="1180"/>
      <c r="B2496" s="1180"/>
      <c r="C2496" s="1180"/>
      <c r="D2496" s="1180"/>
      <c r="E2496" s="1180"/>
      <c r="F2496" s="1180"/>
      <c r="G2496" s="1180"/>
      <c r="H2496" s="1180"/>
      <c r="I2496" s="1180"/>
      <c r="J2496" s="1180"/>
      <c r="K2496" s="1180"/>
      <c r="L2496" s="1180"/>
      <c r="M2496" s="1180"/>
      <c r="N2496" s="1180"/>
      <c r="O2496" s="1180"/>
      <c r="P2496" s="1180"/>
      <c r="Q2496" s="1180"/>
      <c r="R2496" s="1180"/>
    </row>
    <row r="2497" spans="1:18">
      <c r="A2497" s="1180"/>
      <c r="B2497" s="1180"/>
      <c r="C2497" s="1180"/>
      <c r="D2497" s="1180"/>
      <c r="E2497" s="1180"/>
      <c r="F2497" s="1180"/>
      <c r="G2497" s="1180"/>
      <c r="H2497" s="1180"/>
      <c r="I2497" s="1180"/>
      <c r="J2497" s="1180"/>
      <c r="K2497" s="1180"/>
      <c r="L2497" s="1180"/>
      <c r="M2497" s="1180"/>
      <c r="N2497" s="1180"/>
      <c r="O2497" s="1180"/>
      <c r="P2497" s="1180"/>
      <c r="Q2497" s="1180"/>
      <c r="R2497" s="1180"/>
    </row>
    <row r="2498" spans="1:18">
      <c r="A2498" s="1180"/>
      <c r="B2498" s="1180"/>
      <c r="C2498" s="1180"/>
      <c r="D2498" s="1180"/>
      <c r="E2498" s="1180"/>
      <c r="F2498" s="1180"/>
      <c r="G2498" s="1180"/>
      <c r="H2498" s="1180"/>
      <c r="I2498" s="1180"/>
      <c r="J2498" s="1180"/>
      <c r="K2498" s="1180"/>
      <c r="L2498" s="1180"/>
      <c r="M2498" s="1180"/>
      <c r="N2498" s="1180"/>
      <c r="O2498" s="1180"/>
      <c r="P2498" s="1180"/>
      <c r="Q2498" s="1180"/>
      <c r="R2498" s="1180"/>
    </row>
    <row r="2499" spans="1:18">
      <c r="A2499" s="1180"/>
      <c r="B2499" s="1180"/>
      <c r="C2499" s="1180"/>
      <c r="D2499" s="1180"/>
      <c r="E2499" s="1180"/>
      <c r="F2499" s="1180"/>
      <c r="G2499" s="1180"/>
      <c r="H2499" s="1180"/>
      <c r="I2499" s="1180"/>
      <c r="J2499" s="1180"/>
      <c r="K2499" s="1180"/>
      <c r="L2499" s="1180"/>
      <c r="M2499" s="1180"/>
      <c r="N2499" s="1180"/>
      <c r="O2499" s="1180"/>
      <c r="P2499" s="1180"/>
      <c r="Q2499" s="1180"/>
      <c r="R2499" s="1180"/>
    </row>
    <row r="2500" spans="1:18">
      <c r="A2500" s="1180"/>
      <c r="B2500" s="1180"/>
      <c r="C2500" s="1180"/>
      <c r="D2500" s="1180"/>
      <c r="E2500" s="1180"/>
      <c r="F2500" s="1180"/>
      <c r="G2500" s="1180"/>
      <c r="H2500" s="1180"/>
      <c r="I2500" s="1180"/>
      <c r="J2500" s="1180"/>
      <c r="K2500" s="1180"/>
      <c r="L2500" s="1180"/>
      <c r="M2500" s="1180"/>
      <c r="N2500" s="1180"/>
      <c r="O2500" s="1180"/>
      <c r="P2500" s="1180"/>
      <c r="Q2500" s="1180"/>
      <c r="R2500" s="1180"/>
    </row>
    <row r="2501" spans="1:18">
      <c r="A2501" s="1180"/>
      <c r="B2501" s="1180"/>
      <c r="C2501" s="1180"/>
      <c r="D2501" s="1180"/>
      <c r="E2501" s="1180"/>
      <c r="F2501" s="1180"/>
      <c r="G2501" s="1180"/>
      <c r="H2501" s="1180"/>
      <c r="I2501" s="1180"/>
      <c r="J2501" s="1180"/>
      <c r="K2501" s="1180"/>
      <c r="L2501" s="1180"/>
      <c r="M2501" s="1180"/>
      <c r="N2501" s="1180"/>
      <c r="O2501" s="1180"/>
      <c r="P2501" s="1180"/>
      <c r="Q2501" s="1180"/>
      <c r="R2501" s="1180"/>
    </row>
    <row r="2502" spans="1:18">
      <c r="A2502" s="1180"/>
      <c r="B2502" s="1180"/>
      <c r="C2502" s="1180"/>
      <c r="D2502" s="1180"/>
      <c r="E2502" s="1180"/>
      <c r="F2502" s="1180"/>
      <c r="G2502" s="1180"/>
      <c r="H2502" s="1180"/>
      <c r="I2502" s="1180"/>
      <c r="J2502" s="1180"/>
      <c r="K2502" s="1180"/>
      <c r="L2502" s="1180"/>
      <c r="M2502" s="1180"/>
      <c r="N2502" s="1180"/>
      <c r="O2502" s="1180"/>
      <c r="P2502" s="1180"/>
      <c r="Q2502" s="1180"/>
      <c r="R2502" s="1180"/>
    </row>
    <row r="2503" spans="1:18">
      <c r="A2503" s="1180"/>
      <c r="B2503" s="1180"/>
      <c r="C2503" s="1180"/>
      <c r="D2503" s="1180"/>
      <c r="E2503" s="1180"/>
      <c r="F2503" s="1180"/>
      <c r="G2503" s="1180"/>
      <c r="H2503" s="1180"/>
      <c r="I2503" s="1180"/>
      <c r="J2503" s="1180"/>
      <c r="K2503" s="1180"/>
      <c r="L2503" s="1180"/>
      <c r="M2503" s="1180"/>
      <c r="N2503" s="1180"/>
      <c r="O2503" s="1180"/>
      <c r="P2503" s="1180"/>
      <c r="Q2503" s="1180"/>
      <c r="R2503" s="1180"/>
    </row>
    <row r="2504" spans="1:18">
      <c r="A2504" s="1180"/>
      <c r="B2504" s="1180"/>
      <c r="C2504" s="1180"/>
      <c r="D2504" s="1180"/>
      <c r="E2504" s="1180"/>
      <c r="F2504" s="1180"/>
      <c r="G2504" s="1180"/>
      <c r="H2504" s="1180"/>
      <c r="I2504" s="1180"/>
      <c r="J2504" s="1180"/>
      <c r="K2504" s="1180"/>
      <c r="L2504" s="1180"/>
      <c r="M2504" s="1180"/>
      <c r="N2504" s="1180"/>
      <c r="O2504" s="1180"/>
      <c r="P2504" s="1180"/>
      <c r="Q2504" s="1180"/>
      <c r="R2504" s="1180"/>
    </row>
    <row r="2505" spans="1:18">
      <c r="A2505" s="1180"/>
      <c r="B2505" s="1180"/>
      <c r="C2505" s="1180"/>
      <c r="D2505" s="1180"/>
      <c r="E2505" s="1180"/>
      <c r="F2505" s="1180"/>
      <c r="G2505" s="1180"/>
      <c r="H2505" s="1180"/>
      <c r="I2505" s="1180"/>
      <c r="J2505" s="1180"/>
      <c r="K2505" s="1180"/>
      <c r="L2505" s="1180"/>
      <c r="M2505" s="1180"/>
      <c r="N2505" s="1180"/>
      <c r="O2505" s="1180"/>
      <c r="P2505" s="1180"/>
      <c r="Q2505" s="1180"/>
      <c r="R2505" s="1180"/>
    </row>
    <row r="2506" spans="1:18">
      <c r="A2506" s="1180"/>
      <c r="B2506" s="1180"/>
      <c r="C2506" s="1180"/>
      <c r="D2506" s="1180"/>
      <c r="E2506" s="1180"/>
      <c r="F2506" s="1180"/>
      <c r="G2506" s="1180"/>
      <c r="H2506" s="1180"/>
      <c r="I2506" s="1180"/>
      <c r="J2506" s="1180"/>
      <c r="K2506" s="1180"/>
      <c r="L2506" s="1180"/>
      <c r="M2506" s="1180"/>
      <c r="N2506" s="1180"/>
      <c r="O2506" s="1180"/>
      <c r="P2506" s="1180"/>
      <c r="Q2506" s="1180"/>
      <c r="R2506" s="1180"/>
    </row>
    <row r="2507" spans="1:18">
      <c r="A2507" s="1180"/>
      <c r="B2507" s="1180"/>
      <c r="C2507" s="1180"/>
      <c r="D2507" s="1180"/>
      <c r="E2507" s="1180"/>
      <c r="F2507" s="1180"/>
      <c r="G2507" s="1180"/>
      <c r="H2507" s="1180"/>
      <c r="I2507" s="1180"/>
      <c r="J2507" s="1180"/>
      <c r="K2507" s="1180"/>
      <c r="L2507" s="1180"/>
      <c r="M2507" s="1180"/>
      <c r="N2507" s="1180"/>
      <c r="O2507" s="1180"/>
      <c r="P2507" s="1180"/>
      <c r="Q2507" s="1180"/>
      <c r="R2507" s="1180"/>
    </row>
    <row r="2508" spans="1:18">
      <c r="A2508" s="1180"/>
      <c r="B2508" s="1180"/>
      <c r="C2508" s="1180"/>
      <c r="D2508" s="1180"/>
      <c r="E2508" s="1180"/>
      <c r="F2508" s="1180"/>
      <c r="G2508" s="1180"/>
      <c r="H2508" s="1180"/>
      <c r="I2508" s="1180"/>
      <c r="J2508" s="1180"/>
      <c r="K2508" s="1180"/>
      <c r="L2508" s="1180"/>
      <c r="M2508" s="1180"/>
      <c r="N2508" s="1180"/>
      <c r="O2508" s="1180"/>
      <c r="P2508" s="1180"/>
      <c r="Q2508" s="1180"/>
      <c r="R2508" s="1180"/>
    </row>
    <row r="2509" spans="1:18">
      <c r="A2509" s="1180"/>
      <c r="B2509" s="1180"/>
      <c r="C2509" s="1180"/>
      <c r="D2509" s="1180"/>
      <c r="E2509" s="1180"/>
      <c r="F2509" s="1180"/>
      <c r="G2509" s="1180"/>
      <c r="H2509" s="1180"/>
      <c r="I2509" s="1180"/>
      <c r="J2509" s="1180"/>
      <c r="K2509" s="1180"/>
      <c r="L2509" s="1180"/>
      <c r="M2509" s="1180"/>
      <c r="N2509" s="1180"/>
      <c r="O2509" s="1180"/>
      <c r="P2509" s="1180"/>
      <c r="Q2509" s="1180"/>
      <c r="R2509" s="1180"/>
    </row>
    <row r="2510" spans="1:18">
      <c r="A2510" s="1180"/>
      <c r="B2510" s="1180"/>
      <c r="C2510" s="1180"/>
      <c r="D2510" s="1180"/>
      <c r="E2510" s="1180"/>
      <c r="F2510" s="1180"/>
      <c r="G2510" s="1180"/>
      <c r="H2510" s="1180"/>
      <c r="I2510" s="1180"/>
      <c r="J2510" s="1180"/>
      <c r="K2510" s="1180"/>
      <c r="L2510" s="1180"/>
      <c r="M2510" s="1180"/>
      <c r="N2510" s="1180"/>
      <c r="O2510" s="1180"/>
      <c r="P2510" s="1180"/>
      <c r="Q2510" s="1180"/>
      <c r="R2510" s="1180"/>
    </row>
    <row r="2511" spans="1:18">
      <c r="A2511" s="1180"/>
      <c r="B2511" s="1180"/>
      <c r="C2511" s="1180"/>
      <c r="D2511" s="1180"/>
      <c r="E2511" s="1180"/>
      <c r="F2511" s="1180"/>
      <c r="G2511" s="1180"/>
      <c r="H2511" s="1180"/>
      <c r="I2511" s="1180"/>
      <c r="J2511" s="1180"/>
      <c r="K2511" s="1180"/>
      <c r="L2511" s="1180"/>
      <c r="M2511" s="1180"/>
      <c r="N2511" s="1180"/>
      <c r="O2511" s="1180"/>
      <c r="P2511" s="1180"/>
      <c r="Q2511" s="1180"/>
      <c r="R2511" s="1180"/>
    </row>
    <row r="2512" spans="1:18">
      <c r="A2512" s="1180"/>
      <c r="B2512" s="1180"/>
      <c r="C2512" s="1180"/>
      <c r="D2512" s="1180"/>
      <c r="E2512" s="1180"/>
      <c r="F2512" s="1180"/>
      <c r="G2512" s="1180"/>
      <c r="H2512" s="1180"/>
      <c r="I2512" s="1180"/>
      <c r="J2512" s="1180"/>
      <c r="K2512" s="1180"/>
      <c r="L2512" s="1180"/>
      <c r="M2512" s="1180"/>
      <c r="N2512" s="1180"/>
      <c r="O2512" s="1180"/>
      <c r="P2512" s="1180"/>
      <c r="Q2512" s="1180"/>
      <c r="R2512" s="1180"/>
    </row>
    <row r="2513" spans="1:18">
      <c r="A2513" s="1180"/>
      <c r="B2513" s="1180"/>
      <c r="C2513" s="1180"/>
      <c r="D2513" s="1180"/>
      <c r="E2513" s="1180"/>
      <c r="F2513" s="1180"/>
      <c r="G2513" s="1180"/>
      <c r="H2513" s="1180"/>
      <c r="I2513" s="1180"/>
      <c r="J2513" s="1180"/>
      <c r="K2513" s="1180"/>
      <c r="L2513" s="1180"/>
      <c r="M2513" s="1180"/>
      <c r="N2513" s="1180"/>
      <c r="O2513" s="1180"/>
      <c r="P2513" s="1180"/>
      <c r="Q2513" s="1180"/>
      <c r="R2513" s="1180"/>
    </row>
    <row r="2514" spans="1:18">
      <c r="A2514" s="1180"/>
      <c r="B2514" s="1180"/>
      <c r="C2514" s="1180"/>
      <c r="D2514" s="1180"/>
      <c r="E2514" s="1180"/>
      <c r="F2514" s="1180"/>
      <c r="G2514" s="1180"/>
      <c r="H2514" s="1180"/>
      <c r="I2514" s="1180"/>
      <c r="J2514" s="1180"/>
      <c r="K2514" s="1180"/>
      <c r="L2514" s="1180"/>
      <c r="M2514" s="1180"/>
      <c r="N2514" s="1180"/>
      <c r="O2514" s="1180"/>
      <c r="P2514" s="1180"/>
      <c r="Q2514" s="1180"/>
      <c r="R2514" s="1180"/>
    </row>
    <row r="2515" spans="1:18">
      <c r="A2515" s="1180"/>
      <c r="B2515" s="1180"/>
      <c r="C2515" s="1180"/>
      <c r="D2515" s="1180"/>
      <c r="E2515" s="1180"/>
      <c r="F2515" s="1180"/>
      <c r="G2515" s="1180"/>
      <c r="H2515" s="1180"/>
      <c r="I2515" s="1180"/>
      <c r="J2515" s="1180"/>
      <c r="K2515" s="1180"/>
      <c r="L2515" s="1180"/>
      <c r="M2515" s="1180"/>
      <c r="N2515" s="1180"/>
      <c r="O2515" s="1180"/>
      <c r="P2515" s="1180"/>
      <c r="Q2515" s="1180"/>
      <c r="R2515" s="1180"/>
    </row>
    <row r="2516" spans="1:18">
      <c r="A2516" s="1180"/>
      <c r="B2516" s="1180"/>
      <c r="C2516" s="1180"/>
      <c r="D2516" s="1180"/>
      <c r="E2516" s="1180"/>
      <c r="F2516" s="1180"/>
      <c r="G2516" s="1180"/>
      <c r="H2516" s="1180"/>
      <c r="I2516" s="1180"/>
      <c r="J2516" s="1180"/>
      <c r="K2516" s="1180"/>
      <c r="L2516" s="1180"/>
      <c r="M2516" s="1180"/>
      <c r="N2516" s="1180"/>
      <c r="O2516" s="1180"/>
      <c r="P2516" s="1180"/>
      <c r="Q2516" s="1180"/>
      <c r="R2516" s="1180"/>
    </row>
    <row r="2517" spans="1:18">
      <c r="A2517" s="1180"/>
      <c r="B2517" s="1180"/>
      <c r="C2517" s="1180"/>
      <c r="D2517" s="1180"/>
      <c r="E2517" s="1180"/>
      <c r="F2517" s="1180"/>
      <c r="G2517" s="1180"/>
      <c r="H2517" s="1180"/>
      <c r="I2517" s="1180"/>
      <c r="J2517" s="1180"/>
      <c r="K2517" s="1180"/>
      <c r="L2517" s="1180"/>
      <c r="M2517" s="1180"/>
      <c r="N2517" s="1180"/>
      <c r="O2517" s="1180"/>
      <c r="P2517" s="1180"/>
      <c r="Q2517" s="1180"/>
      <c r="R2517" s="1180"/>
    </row>
    <row r="2518" spans="1:18">
      <c r="A2518" s="1180"/>
      <c r="B2518" s="1180"/>
      <c r="C2518" s="1180"/>
      <c r="D2518" s="1180"/>
      <c r="E2518" s="1180"/>
      <c r="F2518" s="1180"/>
      <c r="G2518" s="1180"/>
      <c r="H2518" s="1180"/>
      <c r="I2518" s="1180"/>
      <c r="J2518" s="1180"/>
      <c r="K2518" s="1180"/>
      <c r="L2518" s="1180"/>
      <c r="M2518" s="1180"/>
      <c r="N2518" s="1180"/>
      <c r="O2518" s="1180"/>
      <c r="P2518" s="1180"/>
      <c r="Q2518" s="1180"/>
      <c r="R2518" s="1180"/>
    </row>
    <row r="2519" spans="1:18">
      <c r="A2519" s="1180"/>
      <c r="B2519" s="1180"/>
      <c r="C2519" s="1180"/>
      <c r="D2519" s="1180"/>
      <c r="E2519" s="1180"/>
      <c r="F2519" s="1180"/>
      <c r="G2519" s="1180"/>
      <c r="H2519" s="1180"/>
      <c r="I2519" s="1180"/>
      <c r="J2519" s="1180"/>
      <c r="K2519" s="1180"/>
      <c r="L2519" s="1180"/>
      <c r="M2519" s="1180"/>
      <c r="N2519" s="1180"/>
      <c r="O2519" s="1180"/>
      <c r="P2519" s="1180"/>
      <c r="Q2519" s="1180"/>
      <c r="R2519" s="1180"/>
    </row>
    <row r="2520" spans="1:18">
      <c r="A2520" s="1180"/>
      <c r="B2520" s="1180"/>
      <c r="C2520" s="1180"/>
      <c r="D2520" s="1180"/>
      <c r="E2520" s="1180"/>
      <c r="F2520" s="1180"/>
      <c r="G2520" s="1180"/>
      <c r="H2520" s="1180"/>
      <c r="I2520" s="1180"/>
      <c r="J2520" s="1180"/>
      <c r="K2520" s="1180"/>
      <c r="L2520" s="1180"/>
      <c r="M2520" s="1180"/>
      <c r="N2520" s="1180"/>
      <c r="O2520" s="1180"/>
      <c r="P2520" s="1180"/>
      <c r="Q2520" s="1180"/>
      <c r="R2520" s="1180"/>
    </row>
    <row r="2521" spans="1:18">
      <c r="A2521" s="1180"/>
      <c r="B2521" s="1180"/>
      <c r="C2521" s="1180"/>
      <c r="D2521" s="1180"/>
      <c r="E2521" s="1180"/>
      <c r="F2521" s="1180"/>
      <c r="G2521" s="1180"/>
      <c r="H2521" s="1180"/>
      <c r="I2521" s="1180"/>
      <c r="J2521" s="1180"/>
      <c r="K2521" s="1180"/>
      <c r="L2521" s="1180"/>
      <c r="M2521" s="1180"/>
      <c r="N2521" s="1180"/>
      <c r="O2521" s="1180"/>
      <c r="P2521" s="1180"/>
      <c r="Q2521" s="1180"/>
      <c r="R2521" s="1180"/>
    </row>
    <row r="2522" spans="1:18">
      <c r="A2522" s="1180"/>
      <c r="B2522" s="1180"/>
      <c r="C2522" s="1180"/>
      <c r="D2522" s="1180"/>
      <c r="E2522" s="1180"/>
      <c r="F2522" s="1180"/>
      <c r="G2522" s="1180"/>
      <c r="H2522" s="1180"/>
      <c r="I2522" s="1180"/>
      <c r="J2522" s="1180"/>
      <c r="K2522" s="1180"/>
      <c r="L2522" s="1180"/>
      <c r="M2522" s="1180"/>
      <c r="N2522" s="1180"/>
      <c r="O2522" s="1180"/>
      <c r="P2522" s="1180"/>
      <c r="Q2522" s="1180"/>
      <c r="R2522" s="1180"/>
    </row>
    <row r="2523" spans="1:18">
      <c r="A2523" s="1180"/>
      <c r="B2523" s="1180"/>
      <c r="C2523" s="1180"/>
      <c r="D2523" s="1180"/>
      <c r="E2523" s="1180"/>
      <c r="F2523" s="1180"/>
      <c r="G2523" s="1180"/>
      <c r="H2523" s="1180"/>
      <c r="I2523" s="1180"/>
      <c r="J2523" s="1180"/>
      <c r="K2523" s="1180"/>
      <c r="L2523" s="1180"/>
      <c r="M2523" s="1180"/>
      <c r="N2523" s="1180"/>
      <c r="O2523" s="1180"/>
      <c r="P2523" s="1180"/>
      <c r="Q2523" s="1180"/>
      <c r="R2523" s="1180"/>
    </row>
    <row r="2524" spans="1:18">
      <c r="A2524" s="1180"/>
      <c r="B2524" s="1180"/>
      <c r="C2524" s="1180"/>
      <c r="D2524" s="1180"/>
      <c r="E2524" s="1180"/>
      <c r="F2524" s="1180"/>
      <c r="G2524" s="1180"/>
      <c r="H2524" s="1180"/>
      <c r="I2524" s="1180"/>
      <c r="J2524" s="1180"/>
      <c r="K2524" s="1180"/>
      <c r="L2524" s="1180"/>
      <c r="M2524" s="1180"/>
      <c r="N2524" s="1180"/>
      <c r="O2524" s="1180"/>
      <c r="P2524" s="1180"/>
      <c r="Q2524" s="1180"/>
      <c r="R2524" s="1180"/>
    </row>
    <row r="2525" spans="1:18">
      <c r="A2525" s="1180"/>
      <c r="B2525" s="1180"/>
      <c r="C2525" s="1180"/>
      <c r="D2525" s="1180"/>
      <c r="E2525" s="1180"/>
      <c r="F2525" s="1180"/>
      <c r="G2525" s="1180"/>
      <c r="H2525" s="1180"/>
      <c r="I2525" s="1180"/>
      <c r="J2525" s="1180"/>
      <c r="K2525" s="1180"/>
      <c r="L2525" s="1180"/>
      <c r="M2525" s="1180"/>
      <c r="N2525" s="1180"/>
      <c r="O2525" s="1180"/>
      <c r="P2525" s="1180"/>
      <c r="Q2525" s="1180"/>
      <c r="R2525" s="1180"/>
    </row>
    <row r="2526" spans="1:18">
      <c r="A2526" s="1180"/>
      <c r="B2526" s="1180"/>
      <c r="C2526" s="1180"/>
      <c r="D2526" s="1180"/>
      <c r="E2526" s="1180"/>
      <c r="F2526" s="1180"/>
      <c r="G2526" s="1180"/>
      <c r="H2526" s="1180"/>
      <c r="I2526" s="1180"/>
      <c r="J2526" s="1180"/>
      <c r="K2526" s="1180"/>
      <c r="L2526" s="1180"/>
      <c r="M2526" s="1180"/>
      <c r="N2526" s="1180"/>
      <c r="O2526" s="1180"/>
      <c r="P2526" s="1180"/>
      <c r="Q2526" s="1180"/>
      <c r="R2526" s="1180"/>
    </row>
    <row r="2527" spans="1:18">
      <c r="A2527" s="1180"/>
      <c r="B2527" s="1180"/>
      <c r="C2527" s="1180"/>
      <c r="D2527" s="1180"/>
      <c r="E2527" s="1180"/>
      <c r="F2527" s="1180"/>
      <c r="G2527" s="1180"/>
      <c r="H2527" s="1180"/>
      <c r="I2527" s="1180"/>
      <c r="J2527" s="1180"/>
      <c r="K2527" s="1180"/>
      <c r="L2527" s="1180"/>
      <c r="M2527" s="1180"/>
      <c r="N2527" s="1180"/>
      <c r="O2527" s="1180"/>
      <c r="P2527" s="1180"/>
      <c r="Q2527" s="1180"/>
      <c r="R2527" s="1180"/>
    </row>
    <row r="2528" spans="1:18">
      <c r="A2528" s="1180"/>
      <c r="B2528" s="1180"/>
      <c r="C2528" s="1180"/>
      <c r="D2528" s="1180"/>
      <c r="E2528" s="1180"/>
      <c r="F2528" s="1180"/>
      <c r="G2528" s="1180"/>
      <c r="H2528" s="1180"/>
      <c r="I2528" s="1180"/>
      <c r="J2528" s="1180"/>
      <c r="K2528" s="1180"/>
      <c r="L2528" s="1180"/>
      <c r="M2528" s="1180"/>
      <c r="N2528" s="1180"/>
      <c r="O2528" s="1180"/>
      <c r="P2528" s="1180"/>
      <c r="Q2528" s="1180"/>
      <c r="R2528" s="1180"/>
    </row>
    <row r="2529" spans="1:18">
      <c r="A2529" s="1180"/>
      <c r="B2529" s="1180"/>
      <c r="C2529" s="1180"/>
      <c r="D2529" s="1180"/>
      <c r="E2529" s="1180"/>
      <c r="F2529" s="1180"/>
      <c r="G2529" s="1180"/>
      <c r="H2529" s="1180"/>
      <c r="I2529" s="1180"/>
      <c r="J2529" s="1180"/>
      <c r="K2529" s="1180"/>
      <c r="L2529" s="1180"/>
      <c r="M2529" s="1180"/>
      <c r="N2529" s="1180"/>
      <c r="O2529" s="1180"/>
      <c r="P2529" s="1180"/>
      <c r="Q2529" s="1180"/>
      <c r="R2529" s="1180"/>
    </row>
    <row r="2530" spans="1:18">
      <c r="A2530" s="1180"/>
      <c r="B2530" s="1180"/>
      <c r="C2530" s="1180"/>
      <c r="D2530" s="1180"/>
      <c r="E2530" s="1180"/>
      <c r="F2530" s="1180"/>
      <c r="G2530" s="1180"/>
      <c r="H2530" s="1180"/>
      <c r="I2530" s="1180"/>
      <c r="J2530" s="1180"/>
      <c r="K2530" s="1180"/>
      <c r="L2530" s="1180"/>
      <c r="M2530" s="1180"/>
      <c r="N2530" s="1180"/>
      <c r="O2530" s="1180"/>
      <c r="P2530" s="1180"/>
      <c r="Q2530" s="1180"/>
      <c r="R2530" s="1180"/>
    </row>
    <row r="2531" spans="1:18">
      <c r="A2531" s="1180"/>
      <c r="B2531" s="1180"/>
      <c r="C2531" s="1180"/>
      <c r="D2531" s="1180"/>
      <c r="E2531" s="1180"/>
      <c r="F2531" s="1180"/>
      <c r="G2531" s="1180"/>
      <c r="H2531" s="1180"/>
      <c r="I2531" s="1180"/>
      <c r="J2531" s="1180"/>
      <c r="K2531" s="1180"/>
      <c r="L2531" s="1180"/>
      <c r="M2531" s="1180"/>
      <c r="N2531" s="1180"/>
      <c r="O2531" s="1180"/>
      <c r="P2531" s="1180"/>
      <c r="Q2531" s="1180"/>
      <c r="R2531" s="1180"/>
    </row>
    <row r="2532" spans="1:18">
      <c r="A2532" s="1180"/>
      <c r="B2532" s="1180"/>
      <c r="C2532" s="1180"/>
      <c r="D2532" s="1180"/>
      <c r="E2532" s="1180"/>
      <c r="F2532" s="1180"/>
      <c r="G2532" s="1180"/>
      <c r="H2532" s="1180"/>
      <c r="I2532" s="1180"/>
      <c r="J2532" s="1180"/>
      <c r="K2532" s="1180"/>
      <c r="L2532" s="1180"/>
      <c r="M2532" s="1180"/>
      <c r="N2532" s="1180"/>
      <c r="O2532" s="1180"/>
      <c r="P2532" s="1180"/>
      <c r="Q2532" s="1180"/>
      <c r="R2532" s="1180"/>
    </row>
    <row r="2533" spans="1:18">
      <c r="A2533" s="1180"/>
      <c r="B2533" s="1180"/>
      <c r="C2533" s="1180"/>
      <c r="D2533" s="1180"/>
      <c r="E2533" s="1180"/>
      <c r="F2533" s="1180"/>
      <c r="G2533" s="1180"/>
      <c r="H2533" s="1180"/>
      <c r="I2533" s="1180"/>
      <c r="J2533" s="1180"/>
      <c r="K2533" s="1180"/>
      <c r="L2533" s="1180"/>
      <c r="M2533" s="1180"/>
      <c r="N2533" s="1180"/>
      <c r="O2533" s="1180"/>
      <c r="P2533" s="1180"/>
      <c r="Q2533" s="1180"/>
      <c r="R2533" s="1180"/>
    </row>
    <row r="2534" spans="1:18">
      <c r="A2534" s="1180"/>
      <c r="B2534" s="1180"/>
      <c r="C2534" s="1180"/>
      <c r="D2534" s="1180"/>
      <c r="E2534" s="1180"/>
      <c r="F2534" s="1180"/>
      <c r="G2534" s="1180"/>
      <c r="H2534" s="1180"/>
      <c r="I2534" s="1180"/>
      <c r="J2534" s="1180"/>
      <c r="K2534" s="1180"/>
      <c r="L2534" s="1180"/>
      <c r="M2534" s="1180"/>
      <c r="N2534" s="1180"/>
      <c r="O2534" s="1180"/>
      <c r="P2534" s="1180"/>
      <c r="Q2534" s="1180"/>
      <c r="R2534" s="1180"/>
    </row>
    <row r="2535" spans="1:18">
      <c r="A2535" s="1180"/>
      <c r="B2535" s="1180"/>
      <c r="C2535" s="1180"/>
      <c r="D2535" s="1180"/>
      <c r="E2535" s="1180"/>
      <c r="F2535" s="1180"/>
      <c r="G2535" s="1180"/>
      <c r="H2535" s="1180"/>
      <c r="I2535" s="1180"/>
      <c r="J2535" s="1180"/>
      <c r="K2535" s="1180"/>
      <c r="L2535" s="1180"/>
      <c r="M2535" s="1180"/>
      <c r="N2535" s="1180"/>
      <c r="O2535" s="1180"/>
      <c r="P2535" s="1180"/>
      <c r="Q2535" s="1180"/>
      <c r="R2535" s="1180"/>
    </row>
    <row r="2536" spans="1:18">
      <c r="A2536" s="1180"/>
      <c r="B2536" s="1180"/>
      <c r="C2536" s="1180"/>
      <c r="D2536" s="1180"/>
      <c r="E2536" s="1180"/>
      <c r="F2536" s="1180"/>
      <c r="G2536" s="1180"/>
      <c r="H2536" s="1180"/>
      <c r="I2536" s="1180"/>
      <c r="J2536" s="1180"/>
      <c r="K2536" s="1180"/>
      <c r="L2536" s="1180"/>
      <c r="M2536" s="1180"/>
      <c r="N2536" s="1180"/>
      <c r="O2536" s="1180"/>
      <c r="P2536" s="1180"/>
      <c r="Q2536" s="1180"/>
      <c r="R2536" s="1180"/>
    </row>
    <row r="2537" spans="1:18">
      <c r="A2537" s="1180"/>
      <c r="B2537" s="1180"/>
      <c r="C2537" s="1180"/>
      <c r="D2537" s="1180"/>
      <c r="E2537" s="1180"/>
      <c r="F2537" s="1180"/>
      <c r="G2537" s="1180"/>
      <c r="H2537" s="1180"/>
      <c r="I2537" s="1180"/>
      <c r="J2537" s="1180"/>
      <c r="K2537" s="1180"/>
      <c r="L2537" s="1180"/>
      <c r="M2537" s="1180"/>
      <c r="N2537" s="1180"/>
      <c r="O2537" s="1180"/>
      <c r="P2537" s="1180"/>
      <c r="Q2537" s="1180"/>
      <c r="R2537" s="1180"/>
    </row>
    <row r="2538" spans="1:18">
      <c r="A2538" s="1180"/>
      <c r="B2538" s="1180"/>
      <c r="C2538" s="1180"/>
      <c r="D2538" s="1180"/>
      <c r="E2538" s="1180"/>
      <c r="F2538" s="1180"/>
      <c r="G2538" s="1180"/>
      <c r="H2538" s="1180"/>
      <c r="I2538" s="1180"/>
      <c r="J2538" s="1180"/>
      <c r="K2538" s="1180"/>
      <c r="L2538" s="1180"/>
      <c r="M2538" s="1180"/>
      <c r="N2538" s="1180"/>
      <c r="O2538" s="1180"/>
      <c r="P2538" s="1180"/>
      <c r="Q2538" s="1180"/>
      <c r="R2538" s="1180"/>
    </row>
    <row r="2539" spans="1:18">
      <c r="A2539" s="1180"/>
      <c r="B2539" s="1180"/>
      <c r="C2539" s="1180"/>
      <c r="D2539" s="1180"/>
      <c r="E2539" s="1180"/>
      <c r="F2539" s="1180"/>
      <c r="G2539" s="1180"/>
      <c r="H2539" s="1180"/>
      <c r="I2539" s="1180"/>
      <c r="J2539" s="1180"/>
      <c r="K2539" s="1180"/>
      <c r="L2539" s="1180"/>
      <c r="M2539" s="1180"/>
      <c r="N2539" s="1180"/>
      <c r="O2539" s="1180"/>
      <c r="P2539" s="1180"/>
      <c r="Q2539" s="1180"/>
      <c r="R2539" s="1180"/>
    </row>
    <row r="2540" spans="1:18">
      <c r="A2540" s="1180"/>
      <c r="B2540" s="1180"/>
      <c r="C2540" s="1180"/>
      <c r="D2540" s="1180"/>
      <c r="E2540" s="1180"/>
      <c r="F2540" s="1180"/>
      <c r="G2540" s="1180"/>
      <c r="H2540" s="1180"/>
      <c r="I2540" s="1180"/>
      <c r="J2540" s="1180"/>
      <c r="K2540" s="1180"/>
      <c r="L2540" s="1180"/>
      <c r="M2540" s="1180"/>
      <c r="N2540" s="1180"/>
      <c r="O2540" s="1180"/>
      <c r="P2540" s="1180"/>
      <c r="Q2540" s="1180"/>
      <c r="R2540" s="1180"/>
    </row>
    <row r="2541" spans="1:18">
      <c r="A2541" s="1180"/>
      <c r="B2541" s="1180"/>
      <c r="C2541" s="1180"/>
      <c r="D2541" s="1180"/>
      <c r="E2541" s="1180"/>
      <c r="F2541" s="1180"/>
      <c r="G2541" s="1180"/>
      <c r="H2541" s="1180"/>
      <c r="I2541" s="1180"/>
      <c r="J2541" s="1180"/>
      <c r="K2541" s="1180"/>
      <c r="L2541" s="1180"/>
      <c r="M2541" s="1180"/>
      <c r="N2541" s="1180"/>
      <c r="O2541" s="1180"/>
      <c r="P2541" s="1180"/>
      <c r="Q2541" s="1180"/>
      <c r="R2541" s="1180"/>
    </row>
    <row r="2542" spans="1:18">
      <c r="A2542" s="1180"/>
      <c r="B2542" s="1180"/>
      <c r="C2542" s="1180"/>
      <c r="D2542" s="1180"/>
      <c r="E2542" s="1180"/>
      <c r="F2542" s="1180"/>
      <c r="G2542" s="1180"/>
      <c r="H2542" s="1180"/>
      <c r="I2542" s="1180"/>
      <c r="J2542" s="1180"/>
      <c r="K2542" s="1180"/>
      <c r="L2542" s="1180"/>
      <c r="M2542" s="1180"/>
      <c r="N2542" s="1180"/>
      <c r="O2542" s="1180"/>
      <c r="P2542" s="1180"/>
      <c r="Q2542" s="1180"/>
      <c r="R2542" s="1180"/>
    </row>
    <row r="2543" spans="1:18">
      <c r="A2543" s="1180"/>
      <c r="B2543" s="1180"/>
      <c r="C2543" s="1180"/>
      <c r="D2543" s="1180"/>
      <c r="E2543" s="1180"/>
      <c r="F2543" s="1180"/>
      <c r="G2543" s="1180"/>
      <c r="H2543" s="1180"/>
      <c r="I2543" s="1180"/>
      <c r="J2543" s="1180"/>
      <c r="K2543" s="1180"/>
      <c r="L2543" s="1180"/>
      <c r="M2543" s="1180"/>
      <c r="N2543" s="1180"/>
      <c r="O2543" s="1180"/>
      <c r="P2543" s="1180"/>
      <c r="Q2543" s="1180"/>
      <c r="R2543" s="1180"/>
    </row>
    <row r="2544" spans="1:18">
      <c r="A2544" s="1180"/>
      <c r="B2544" s="1180"/>
      <c r="C2544" s="1180"/>
      <c r="D2544" s="1180"/>
      <c r="E2544" s="1180"/>
      <c r="F2544" s="1180"/>
      <c r="G2544" s="1180"/>
      <c r="H2544" s="1180"/>
      <c r="I2544" s="1180"/>
      <c r="J2544" s="1180"/>
      <c r="K2544" s="1180"/>
      <c r="L2544" s="1180"/>
      <c r="M2544" s="1180"/>
      <c r="N2544" s="1180"/>
      <c r="O2544" s="1180"/>
      <c r="P2544" s="1180"/>
      <c r="Q2544" s="1180"/>
      <c r="R2544" s="1180"/>
    </row>
    <row r="2545" spans="1:18">
      <c r="A2545" s="1180"/>
      <c r="B2545" s="1180"/>
      <c r="C2545" s="1180"/>
      <c r="D2545" s="1180"/>
      <c r="E2545" s="1180"/>
      <c r="F2545" s="1180"/>
      <c r="G2545" s="1180"/>
      <c r="H2545" s="1180"/>
      <c r="I2545" s="1180"/>
      <c r="J2545" s="1180"/>
      <c r="K2545" s="1180"/>
      <c r="L2545" s="1180"/>
      <c r="M2545" s="1180"/>
      <c r="N2545" s="1180"/>
      <c r="O2545" s="1180"/>
      <c r="P2545" s="1180"/>
      <c r="Q2545" s="1180"/>
      <c r="R2545" s="1180"/>
    </row>
    <row r="2546" spans="1:18">
      <c r="A2546" s="1180"/>
      <c r="B2546" s="1180"/>
      <c r="C2546" s="1180"/>
      <c r="D2546" s="1180"/>
      <c r="E2546" s="1180"/>
      <c r="F2546" s="1180"/>
      <c r="G2546" s="1180"/>
      <c r="H2546" s="1180"/>
      <c r="I2546" s="1180"/>
      <c r="J2546" s="1180"/>
      <c r="K2546" s="1180"/>
      <c r="L2546" s="1180"/>
      <c r="M2546" s="1180"/>
      <c r="N2546" s="1180"/>
      <c r="O2546" s="1180"/>
      <c r="P2546" s="1180"/>
      <c r="Q2546" s="1180"/>
      <c r="R2546" s="1180"/>
    </row>
    <row r="2547" spans="1:18">
      <c r="A2547" s="1180"/>
      <c r="B2547" s="1180"/>
      <c r="C2547" s="1180"/>
      <c r="D2547" s="1180"/>
      <c r="E2547" s="1180"/>
      <c r="F2547" s="1180"/>
      <c r="G2547" s="1180"/>
      <c r="H2547" s="1180"/>
      <c r="I2547" s="1180"/>
      <c r="J2547" s="1180"/>
      <c r="K2547" s="1180"/>
      <c r="L2547" s="1180"/>
      <c r="M2547" s="1180"/>
      <c r="N2547" s="1180"/>
      <c r="O2547" s="1180"/>
      <c r="P2547" s="1180"/>
      <c r="Q2547" s="1180"/>
      <c r="R2547" s="1180"/>
    </row>
    <row r="2548" spans="1:18">
      <c r="A2548" s="1180"/>
      <c r="B2548" s="1180"/>
      <c r="C2548" s="1180"/>
      <c r="D2548" s="1180"/>
      <c r="E2548" s="1180"/>
      <c r="F2548" s="1180"/>
      <c r="G2548" s="1180"/>
      <c r="H2548" s="1180"/>
      <c r="I2548" s="1180"/>
      <c r="J2548" s="1180"/>
      <c r="K2548" s="1180"/>
      <c r="L2548" s="1180"/>
      <c r="M2548" s="1180"/>
      <c r="N2548" s="1180"/>
      <c r="O2548" s="1180"/>
      <c r="P2548" s="1180"/>
      <c r="Q2548" s="1180"/>
      <c r="R2548" s="1180"/>
    </row>
    <row r="2549" spans="1:18">
      <c r="A2549" s="1180"/>
      <c r="B2549" s="1180"/>
      <c r="C2549" s="1180"/>
      <c r="D2549" s="1180"/>
      <c r="E2549" s="1180"/>
      <c r="F2549" s="1180"/>
      <c r="G2549" s="1180"/>
      <c r="H2549" s="1180"/>
      <c r="I2549" s="1180"/>
      <c r="J2549" s="1180"/>
      <c r="K2549" s="1180"/>
      <c r="L2549" s="1180"/>
      <c r="M2549" s="1180"/>
      <c r="N2549" s="1180"/>
      <c r="O2549" s="1180"/>
      <c r="P2549" s="1180"/>
      <c r="Q2549" s="1180"/>
      <c r="R2549" s="1180"/>
    </row>
    <row r="2550" spans="1:18">
      <c r="A2550" s="1180"/>
      <c r="B2550" s="1180"/>
      <c r="C2550" s="1180"/>
      <c r="D2550" s="1180"/>
      <c r="E2550" s="1180"/>
      <c r="F2550" s="1180"/>
      <c r="G2550" s="1180"/>
      <c r="H2550" s="1180"/>
      <c r="I2550" s="1180"/>
      <c r="J2550" s="1180"/>
      <c r="K2550" s="1180"/>
      <c r="L2550" s="1180"/>
      <c r="M2550" s="1180"/>
      <c r="N2550" s="1180"/>
      <c r="O2550" s="1180"/>
      <c r="P2550" s="1180"/>
      <c r="Q2550" s="1180"/>
      <c r="R2550" s="1180"/>
    </row>
    <row r="2551" spans="1:18">
      <c r="A2551" s="1180"/>
      <c r="B2551" s="1180"/>
      <c r="C2551" s="1180"/>
      <c r="D2551" s="1180"/>
      <c r="E2551" s="1180"/>
      <c r="F2551" s="1180"/>
      <c r="G2551" s="1180"/>
      <c r="H2551" s="1180"/>
      <c r="I2551" s="1180"/>
      <c r="J2551" s="1180"/>
      <c r="K2551" s="1180"/>
      <c r="L2551" s="1180"/>
      <c r="M2551" s="1180"/>
      <c r="N2551" s="1180"/>
      <c r="O2551" s="1180"/>
      <c r="P2551" s="1180"/>
      <c r="Q2551" s="1180"/>
      <c r="R2551" s="1180"/>
    </row>
    <row r="2552" spans="1:18">
      <c r="A2552" s="1180"/>
      <c r="B2552" s="1180"/>
      <c r="C2552" s="1180"/>
      <c r="D2552" s="1180"/>
      <c r="E2552" s="1180"/>
      <c r="F2552" s="1180"/>
      <c r="G2552" s="1180"/>
      <c r="H2552" s="1180"/>
      <c r="I2552" s="1180"/>
      <c r="J2552" s="1180"/>
      <c r="K2552" s="1180"/>
      <c r="L2552" s="1180"/>
      <c r="M2552" s="1180"/>
      <c r="N2552" s="1180"/>
      <c r="O2552" s="1180"/>
      <c r="P2552" s="1180"/>
      <c r="Q2552" s="1180"/>
      <c r="R2552" s="1180"/>
    </row>
    <row r="2553" spans="1:18">
      <c r="A2553" s="1180"/>
      <c r="B2553" s="1180"/>
      <c r="C2553" s="1180"/>
      <c r="D2553" s="1180"/>
      <c r="E2553" s="1180"/>
      <c r="F2553" s="1180"/>
      <c r="G2553" s="1180"/>
      <c r="H2553" s="1180"/>
      <c r="I2553" s="1180"/>
      <c r="J2553" s="1180"/>
      <c r="K2553" s="1180"/>
      <c r="L2553" s="1180"/>
      <c r="M2553" s="1180"/>
      <c r="N2553" s="1180"/>
      <c r="O2553" s="1180"/>
      <c r="P2553" s="1180"/>
      <c r="Q2553" s="1180"/>
      <c r="R2553" s="1180"/>
    </row>
    <row r="2554" spans="1:18">
      <c r="A2554" s="1180"/>
      <c r="B2554" s="1180"/>
      <c r="C2554" s="1180"/>
      <c r="D2554" s="1180"/>
      <c r="E2554" s="1180"/>
      <c r="F2554" s="1180"/>
      <c r="G2554" s="1180"/>
      <c r="H2554" s="1180"/>
      <c r="I2554" s="1180"/>
      <c r="J2554" s="1180"/>
      <c r="K2554" s="1180"/>
      <c r="L2554" s="1180"/>
      <c r="M2554" s="1180"/>
      <c r="N2554" s="1180"/>
      <c r="O2554" s="1180"/>
      <c r="P2554" s="1180"/>
      <c r="Q2554" s="1180"/>
      <c r="R2554" s="1180"/>
    </row>
    <row r="2555" spans="1:18">
      <c r="A2555" s="1180"/>
      <c r="B2555" s="1180"/>
      <c r="C2555" s="1180"/>
      <c r="D2555" s="1180"/>
      <c r="E2555" s="1180"/>
      <c r="F2555" s="1180"/>
      <c r="G2555" s="1180"/>
      <c r="H2555" s="1180"/>
      <c r="I2555" s="1180"/>
      <c r="J2555" s="1180"/>
      <c r="K2555" s="1180"/>
      <c r="L2555" s="1180"/>
      <c r="M2555" s="1180"/>
      <c r="N2555" s="1180"/>
      <c r="O2555" s="1180"/>
      <c r="P2555" s="1180"/>
      <c r="Q2555" s="1180"/>
      <c r="R2555" s="1180"/>
    </row>
    <row r="2556" spans="1:18">
      <c r="A2556" s="1180"/>
      <c r="B2556" s="1180"/>
      <c r="C2556" s="1180"/>
      <c r="D2556" s="1180"/>
      <c r="E2556" s="1180"/>
      <c r="F2556" s="1180"/>
      <c r="G2556" s="1180"/>
      <c r="H2556" s="1180"/>
      <c r="I2556" s="1180"/>
      <c r="J2556" s="1180"/>
      <c r="K2556" s="1180"/>
      <c r="L2556" s="1180"/>
      <c r="M2556" s="1180"/>
      <c r="N2556" s="1180"/>
      <c r="O2556" s="1180"/>
      <c r="P2556" s="1180"/>
      <c r="Q2556" s="1180"/>
      <c r="R2556" s="1180"/>
    </row>
    <row r="2557" spans="1:18">
      <c r="A2557" s="1180"/>
      <c r="B2557" s="1180"/>
      <c r="C2557" s="1180"/>
      <c r="D2557" s="1180"/>
      <c r="E2557" s="1180"/>
      <c r="F2557" s="1180"/>
      <c r="G2557" s="1180"/>
      <c r="H2557" s="1180"/>
      <c r="I2557" s="1180"/>
      <c r="J2557" s="1180"/>
      <c r="K2557" s="1180"/>
      <c r="L2557" s="1180"/>
      <c r="M2557" s="1180"/>
      <c r="N2557" s="1180"/>
      <c r="O2557" s="1180"/>
      <c r="P2557" s="1180"/>
      <c r="Q2557" s="1180"/>
      <c r="R2557" s="1180"/>
    </row>
    <row r="2558" spans="1:18">
      <c r="A2558" s="1180"/>
      <c r="B2558" s="1180"/>
      <c r="C2558" s="1180"/>
      <c r="D2558" s="1180"/>
      <c r="E2558" s="1180"/>
      <c r="F2558" s="1180"/>
      <c r="G2558" s="1180"/>
      <c r="H2558" s="1180"/>
      <c r="I2558" s="1180"/>
      <c r="J2558" s="1180"/>
      <c r="K2558" s="1180"/>
      <c r="L2558" s="1180"/>
      <c r="M2558" s="1180"/>
      <c r="N2558" s="1180"/>
      <c r="O2558" s="1180"/>
      <c r="P2558" s="1180"/>
      <c r="Q2558" s="1180"/>
      <c r="R2558" s="1180"/>
    </row>
    <row r="2559" spans="1:18">
      <c r="A2559" s="1180"/>
      <c r="B2559" s="1180"/>
      <c r="C2559" s="1180"/>
      <c r="D2559" s="1180"/>
      <c r="E2559" s="1180"/>
      <c r="F2559" s="1180"/>
      <c r="G2559" s="1180"/>
      <c r="H2559" s="1180"/>
      <c r="I2559" s="1180"/>
      <c r="J2559" s="1180"/>
      <c r="K2559" s="1180"/>
      <c r="L2559" s="1180"/>
      <c r="M2559" s="1180"/>
      <c r="N2559" s="1180"/>
      <c r="O2559" s="1180"/>
      <c r="P2559" s="1180"/>
      <c r="Q2559" s="1180"/>
      <c r="R2559" s="1180"/>
    </row>
    <row r="2560" spans="1:18">
      <c r="A2560" s="1180"/>
      <c r="B2560" s="1180"/>
      <c r="C2560" s="1180"/>
      <c r="D2560" s="1180"/>
      <c r="E2560" s="1180"/>
      <c r="F2560" s="1180"/>
      <c r="G2560" s="1180"/>
      <c r="H2560" s="1180"/>
      <c r="I2560" s="1180"/>
      <c r="J2560" s="1180"/>
      <c r="K2560" s="1180"/>
      <c r="L2560" s="1180"/>
      <c r="M2560" s="1180"/>
      <c r="N2560" s="1180"/>
      <c r="O2560" s="1180"/>
      <c r="P2560" s="1180"/>
      <c r="Q2560" s="1180"/>
      <c r="R2560" s="1180"/>
    </row>
    <row r="2561" spans="1:18">
      <c r="A2561" s="1180"/>
      <c r="B2561" s="1180"/>
      <c r="C2561" s="1180"/>
      <c r="D2561" s="1180"/>
      <c r="E2561" s="1180"/>
      <c r="F2561" s="1180"/>
      <c r="G2561" s="1180"/>
      <c r="H2561" s="1180"/>
      <c r="I2561" s="1180"/>
      <c r="J2561" s="1180"/>
      <c r="K2561" s="1180"/>
      <c r="L2561" s="1180"/>
      <c r="M2561" s="1180"/>
      <c r="N2561" s="1180"/>
      <c r="O2561" s="1180"/>
      <c r="P2561" s="1180"/>
      <c r="Q2561" s="1180"/>
      <c r="R2561" s="1180"/>
    </row>
    <row r="2562" spans="1:18">
      <c r="A2562" s="1180"/>
      <c r="B2562" s="1180"/>
      <c r="C2562" s="1180"/>
      <c r="D2562" s="1180"/>
      <c r="E2562" s="1180"/>
      <c r="F2562" s="1180"/>
      <c r="G2562" s="1180"/>
      <c r="H2562" s="1180"/>
      <c r="I2562" s="1180"/>
      <c r="J2562" s="1180"/>
      <c r="K2562" s="1180"/>
      <c r="L2562" s="1180"/>
      <c r="M2562" s="1180"/>
      <c r="N2562" s="1180"/>
      <c r="O2562" s="1180"/>
      <c r="P2562" s="1180"/>
      <c r="Q2562" s="1180"/>
      <c r="R2562" s="1180"/>
    </row>
    <row r="2563" spans="1:18">
      <c r="A2563" s="1180"/>
      <c r="B2563" s="1180"/>
      <c r="C2563" s="1180"/>
      <c r="D2563" s="1180"/>
      <c r="E2563" s="1180"/>
      <c r="F2563" s="1180"/>
      <c r="G2563" s="1180"/>
      <c r="H2563" s="1180"/>
      <c r="I2563" s="1180"/>
      <c r="J2563" s="1180"/>
      <c r="K2563" s="1180"/>
      <c r="L2563" s="1180"/>
      <c r="M2563" s="1180"/>
      <c r="N2563" s="1180"/>
      <c r="O2563" s="1180"/>
      <c r="P2563" s="1180"/>
      <c r="Q2563" s="1180"/>
      <c r="R2563" s="1180"/>
    </row>
    <row r="2564" spans="1:18">
      <c r="A2564" s="1180"/>
      <c r="B2564" s="1180"/>
      <c r="C2564" s="1180"/>
      <c r="D2564" s="1180"/>
      <c r="E2564" s="1180"/>
      <c r="F2564" s="1180"/>
      <c r="G2564" s="1180"/>
      <c r="H2564" s="1180"/>
      <c r="I2564" s="1180"/>
      <c r="J2564" s="1180"/>
      <c r="K2564" s="1180"/>
      <c r="L2564" s="1180"/>
      <c r="M2564" s="1180"/>
      <c r="N2564" s="1180"/>
      <c r="O2564" s="1180"/>
      <c r="P2564" s="1180"/>
      <c r="Q2564" s="1180"/>
      <c r="R2564" s="1180"/>
    </row>
    <row r="2565" spans="1:18">
      <c r="A2565" s="1180"/>
      <c r="B2565" s="1180"/>
      <c r="C2565" s="1180"/>
      <c r="D2565" s="1180"/>
      <c r="E2565" s="1180"/>
      <c r="F2565" s="1180"/>
      <c r="G2565" s="1180"/>
      <c r="H2565" s="1180"/>
      <c r="I2565" s="1180"/>
      <c r="J2565" s="1180"/>
      <c r="K2565" s="1180"/>
      <c r="L2565" s="1180"/>
      <c r="M2565" s="1180"/>
      <c r="N2565" s="1180"/>
      <c r="O2565" s="1180"/>
      <c r="P2565" s="1180"/>
      <c r="Q2565" s="1180"/>
      <c r="R2565" s="1180"/>
    </row>
    <row r="2566" spans="1:18">
      <c r="A2566" s="1180"/>
      <c r="B2566" s="1180"/>
      <c r="C2566" s="1180"/>
      <c r="D2566" s="1180"/>
      <c r="E2566" s="1180"/>
      <c r="F2566" s="1180"/>
      <c r="G2566" s="1180"/>
      <c r="H2566" s="1180"/>
      <c r="I2566" s="1180"/>
      <c r="J2566" s="1180"/>
      <c r="K2566" s="1180"/>
      <c r="L2566" s="1180"/>
      <c r="M2566" s="1180"/>
      <c r="N2566" s="1180"/>
      <c r="O2566" s="1180"/>
      <c r="P2566" s="1180"/>
      <c r="Q2566" s="1180"/>
      <c r="R2566" s="1180"/>
    </row>
    <row r="2567" spans="1:18">
      <c r="A2567" s="1180"/>
      <c r="B2567" s="1180"/>
      <c r="C2567" s="1180"/>
      <c r="D2567" s="1180"/>
      <c r="E2567" s="1180"/>
      <c r="F2567" s="1180"/>
      <c r="G2567" s="1180"/>
      <c r="H2567" s="1180"/>
      <c r="I2567" s="1180"/>
      <c r="J2567" s="1180"/>
      <c r="K2567" s="1180"/>
      <c r="L2567" s="1180"/>
      <c r="M2567" s="1180"/>
      <c r="N2567" s="1180"/>
      <c r="O2567" s="1180"/>
      <c r="P2567" s="1180"/>
      <c r="Q2567" s="1180"/>
      <c r="R2567" s="1180"/>
    </row>
    <row r="2568" spans="1:18">
      <c r="A2568" s="1180"/>
      <c r="B2568" s="1180"/>
      <c r="C2568" s="1180"/>
      <c r="D2568" s="1180"/>
      <c r="E2568" s="1180"/>
      <c r="F2568" s="1180"/>
      <c r="G2568" s="1180"/>
      <c r="H2568" s="1180"/>
      <c r="I2568" s="1180"/>
      <c r="J2568" s="1180"/>
      <c r="K2568" s="1180"/>
      <c r="L2568" s="1180"/>
      <c r="M2568" s="1180"/>
      <c r="N2568" s="1180"/>
      <c r="O2568" s="1180"/>
      <c r="P2568" s="1180"/>
      <c r="Q2568" s="1180"/>
      <c r="R2568" s="1180"/>
    </row>
    <row r="2569" spans="1:18">
      <c r="A2569" s="1180"/>
      <c r="B2569" s="1180"/>
      <c r="C2569" s="1180"/>
      <c r="D2569" s="1180"/>
      <c r="E2569" s="1180"/>
      <c r="F2569" s="1180"/>
      <c r="G2569" s="1180"/>
      <c r="H2569" s="1180"/>
      <c r="I2569" s="1180"/>
      <c r="J2569" s="1180"/>
      <c r="K2569" s="1180"/>
      <c r="L2569" s="1180"/>
      <c r="M2569" s="1180"/>
      <c r="N2569" s="1180"/>
      <c r="O2569" s="1180"/>
      <c r="P2569" s="1180"/>
      <c r="Q2569" s="1180"/>
      <c r="R2569" s="1180"/>
    </row>
    <row r="2570" spans="1:18">
      <c r="A2570" s="1180"/>
      <c r="B2570" s="1180"/>
      <c r="C2570" s="1180"/>
      <c r="D2570" s="1180"/>
      <c r="E2570" s="1180"/>
      <c r="F2570" s="1180"/>
      <c r="G2570" s="1180"/>
      <c r="H2570" s="1180"/>
      <c r="I2570" s="1180"/>
      <c r="J2570" s="1180"/>
      <c r="K2570" s="1180"/>
      <c r="L2570" s="1180"/>
      <c r="M2570" s="1180"/>
      <c r="N2570" s="1180"/>
      <c r="O2570" s="1180"/>
      <c r="P2570" s="1180"/>
      <c r="Q2570" s="1180"/>
      <c r="R2570" s="1180"/>
    </row>
    <row r="2571" spans="1:18">
      <c r="A2571" s="1180"/>
      <c r="B2571" s="1180"/>
      <c r="C2571" s="1180"/>
      <c r="D2571" s="1180"/>
      <c r="E2571" s="1180"/>
      <c r="F2571" s="1180"/>
      <c r="G2571" s="1180"/>
      <c r="H2571" s="1180"/>
      <c r="I2571" s="1180"/>
      <c r="J2571" s="1180"/>
      <c r="K2571" s="1180"/>
      <c r="L2571" s="1180"/>
      <c r="M2571" s="1180"/>
      <c r="N2571" s="1180"/>
      <c r="O2571" s="1180"/>
      <c r="P2571" s="1180"/>
      <c r="Q2571" s="1180"/>
      <c r="R2571" s="1180"/>
    </row>
    <row r="2572" spans="1:18">
      <c r="A2572" s="1180"/>
      <c r="B2572" s="1180"/>
      <c r="C2572" s="1180"/>
      <c r="D2572" s="1180"/>
      <c r="E2572" s="1180"/>
      <c r="F2572" s="1180"/>
      <c r="G2572" s="1180"/>
      <c r="H2572" s="1180"/>
      <c r="I2572" s="1180"/>
      <c r="J2572" s="1180"/>
      <c r="K2572" s="1180"/>
      <c r="L2572" s="1180"/>
      <c r="M2572" s="1180"/>
      <c r="N2572" s="1180"/>
      <c r="O2572" s="1180"/>
      <c r="P2572" s="1180"/>
      <c r="Q2572" s="1180"/>
      <c r="R2572" s="1180"/>
    </row>
    <row r="2573" spans="1:18">
      <c r="A2573" s="1180"/>
      <c r="B2573" s="1180"/>
      <c r="C2573" s="1180"/>
      <c r="D2573" s="1180"/>
      <c r="E2573" s="1180"/>
      <c r="F2573" s="1180"/>
      <c r="G2573" s="1180"/>
      <c r="H2573" s="1180"/>
      <c r="I2573" s="1180"/>
      <c r="J2573" s="1180"/>
      <c r="K2573" s="1180"/>
      <c r="L2573" s="1180"/>
      <c r="M2573" s="1180"/>
      <c r="N2573" s="1180"/>
      <c r="O2573" s="1180"/>
      <c r="P2573" s="1180"/>
      <c r="Q2573" s="1180"/>
      <c r="R2573" s="1180"/>
    </row>
    <row r="2574" spans="1:18">
      <c r="A2574" s="1180"/>
      <c r="B2574" s="1180"/>
      <c r="C2574" s="1180"/>
      <c r="D2574" s="1180"/>
      <c r="E2574" s="1180"/>
      <c r="F2574" s="1180"/>
      <c r="G2574" s="1180"/>
      <c r="H2574" s="1180"/>
      <c r="I2574" s="1180"/>
      <c r="J2574" s="1180"/>
      <c r="K2574" s="1180"/>
      <c r="L2574" s="1180"/>
      <c r="M2574" s="1180"/>
      <c r="N2574" s="1180"/>
      <c r="O2574" s="1180"/>
      <c r="P2574" s="1180"/>
      <c r="Q2574" s="1180"/>
      <c r="R2574" s="1180"/>
    </row>
    <row r="2575" spans="1:18">
      <c r="A2575" s="1180"/>
      <c r="B2575" s="1180"/>
      <c r="C2575" s="1180"/>
      <c r="D2575" s="1180"/>
      <c r="E2575" s="1180"/>
      <c r="F2575" s="1180"/>
      <c r="G2575" s="1180"/>
      <c r="H2575" s="1180"/>
      <c r="I2575" s="1180"/>
      <c r="J2575" s="1180"/>
      <c r="K2575" s="1180"/>
      <c r="L2575" s="1180"/>
      <c r="M2575" s="1180"/>
      <c r="N2575" s="1180"/>
      <c r="O2575" s="1180"/>
      <c r="P2575" s="1180"/>
      <c r="Q2575" s="1180"/>
      <c r="R2575" s="1180"/>
    </row>
    <row r="2576" spans="1:18">
      <c r="A2576" s="1180"/>
      <c r="B2576" s="1180"/>
      <c r="C2576" s="1180"/>
      <c r="D2576" s="1180"/>
      <c r="E2576" s="1180"/>
      <c r="F2576" s="1180"/>
      <c r="G2576" s="1180"/>
      <c r="H2576" s="1180"/>
      <c r="I2576" s="1180"/>
      <c r="J2576" s="1180"/>
      <c r="K2576" s="1180"/>
      <c r="L2576" s="1180"/>
      <c r="M2576" s="1180"/>
      <c r="N2576" s="1180"/>
      <c r="O2576" s="1180"/>
      <c r="P2576" s="1180"/>
      <c r="Q2576" s="1180"/>
      <c r="R2576" s="1180"/>
    </row>
    <row r="2577" spans="1:18">
      <c r="A2577" s="1180"/>
      <c r="B2577" s="1180"/>
      <c r="C2577" s="1180"/>
      <c r="D2577" s="1180"/>
      <c r="E2577" s="1180"/>
      <c r="F2577" s="1180"/>
      <c r="G2577" s="1180"/>
      <c r="H2577" s="1180"/>
      <c r="I2577" s="1180"/>
      <c r="J2577" s="1180"/>
      <c r="K2577" s="1180"/>
      <c r="L2577" s="1180"/>
      <c r="M2577" s="1180"/>
      <c r="N2577" s="1180"/>
      <c r="O2577" s="1180"/>
      <c r="P2577" s="1180"/>
      <c r="Q2577" s="1180"/>
      <c r="R2577" s="1180"/>
    </row>
    <row r="2578" spans="1:18">
      <c r="A2578" s="1180"/>
      <c r="B2578" s="1180"/>
      <c r="C2578" s="1180"/>
      <c r="D2578" s="1180"/>
      <c r="E2578" s="1180"/>
      <c r="F2578" s="1180"/>
      <c r="G2578" s="1180"/>
      <c r="H2578" s="1180"/>
      <c r="I2578" s="1180"/>
      <c r="J2578" s="1180"/>
      <c r="K2578" s="1180"/>
      <c r="L2578" s="1180"/>
      <c r="M2578" s="1180"/>
      <c r="N2578" s="1180"/>
      <c r="O2578" s="1180"/>
      <c r="P2578" s="1180"/>
      <c r="Q2578" s="1180"/>
      <c r="R2578" s="1180"/>
    </row>
    <row r="2579" spans="1:18">
      <c r="A2579" s="1180"/>
      <c r="B2579" s="1180"/>
      <c r="C2579" s="1180"/>
      <c r="D2579" s="1180"/>
      <c r="E2579" s="1180"/>
      <c r="F2579" s="1180"/>
      <c r="G2579" s="1180"/>
      <c r="H2579" s="1180"/>
      <c r="I2579" s="1180"/>
      <c r="J2579" s="1180"/>
      <c r="K2579" s="1180"/>
      <c r="L2579" s="1180"/>
      <c r="M2579" s="1180"/>
      <c r="N2579" s="1180"/>
      <c r="O2579" s="1180"/>
      <c r="P2579" s="1180"/>
      <c r="Q2579" s="1180"/>
      <c r="R2579" s="1180"/>
    </row>
    <row r="2580" spans="1:18">
      <c r="A2580" s="1180"/>
      <c r="B2580" s="1180"/>
      <c r="C2580" s="1180"/>
      <c r="D2580" s="1180"/>
      <c r="E2580" s="1180"/>
      <c r="F2580" s="1180"/>
      <c r="G2580" s="1180"/>
      <c r="H2580" s="1180"/>
      <c r="I2580" s="1180"/>
      <c r="J2580" s="1180"/>
      <c r="K2580" s="1180"/>
      <c r="L2580" s="1180"/>
      <c r="M2580" s="1180"/>
      <c r="N2580" s="1180"/>
      <c r="O2580" s="1180"/>
      <c r="P2580" s="1180"/>
      <c r="Q2580" s="1180"/>
      <c r="R2580" s="1180"/>
    </row>
    <row r="2581" spans="1:18">
      <c r="A2581" s="1180"/>
      <c r="B2581" s="1180"/>
      <c r="C2581" s="1180"/>
      <c r="D2581" s="1180"/>
      <c r="E2581" s="1180"/>
      <c r="F2581" s="1180"/>
      <c r="G2581" s="1180"/>
      <c r="H2581" s="1180"/>
      <c r="I2581" s="1180"/>
      <c r="J2581" s="1180"/>
      <c r="K2581" s="1180"/>
      <c r="L2581" s="1180"/>
      <c r="M2581" s="1180"/>
      <c r="N2581" s="1180"/>
      <c r="O2581" s="1180"/>
      <c r="P2581" s="1180"/>
      <c r="Q2581" s="1180"/>
      <c r="R2581" s="1180"/>
    </row>
    <row r="2582" spans="1:18">
      <c r="A2582" s="1180"/>
      <c r="B2582" s="1180"/>
      <c r="C2582" s="1180"/>
      <c r="D2582" s="1180"/>
      <c r="E2582" s="1180"/>
      <c r="F2582" s="1180"/>
      <c r="G2582" s="1180"/>
      <c r="H2582" s="1180"/>
      <c r="I2582" s="1180"/>
      <c r="J2582" s="1180"/>
      <c r="K2582" s="1180"/>
      <c r="L2582" s="1180"/>
      <c r="M2582" s="1180"/>
      <c r="N2582" s="1180"/>
      <c r="O2582" s="1180"/>
      <c r="P2582" s="1180"/>
      <c r="Q2582" s="1180"/>
      <c r="R2582" s="1180"/>
    </row>
    <row r="2583" spans="1:18">
      <c r="A2583" s="1180"/>
      <c r="B2583" s="1180"/>
      <c r="C2583" s="1180"/>
      <c r="D2583" s="1180"/>
      <c r="E2583" s="1180"/>
      <c r="F2583" s="1180"/>
      <c r="G2583" s="1180"/>
      <c r="H2583" s="1180"/>
      <c r="I2583" s="1180"/>
      <c r="J2583" s="1180"/>
      <c r="K2583" s="1180"/>
      <c r="L2583" s="1180"/>
      <c r="M2583" s="1180"/>
      <c r="N2583" s="1180"/>
      <c r="O2583" s="1180"/>
      <c r="P2583" s="1180"/>
      <c r="Q2583" s="1180"/>
      <c r="R2583" s="1180"/>
    </row>
    <row r="2584" spans="1:18">
      <c r="A2584" s="1180"/>
      <c r="B2584" s="1180"/>
      <c r="C2584" s="1180"/>
      <c r="D2584" s="1180"/>
      <c r="E2584" s="1180"/>
      <c r="F2584" s="1180"/>
      <c r="G2584" s="1180"/>
      <c r="H2584" s="1180"/>
      <c r="I2584" s="1180"/>
      <c r="J2584" s="1180"/>
      <c r="K2584" s="1180"/>
      <c r="L2584" s="1180"/>
      <c r="M2584" s="1180"/>
      <c r="N2584" s="1180"/>
      <c r="O2584" s="1180"/>
      <c r="P2584" s="1180"/>
      <c r="Q2584" s="1180"/>
      <c r="R2584" s="1180"/>
    </row>
    <row r="2585" spans="1:18">
      <c r="A2585" s="1180"/>
      <c r="B2585" s="1180"/>
      <c r="C2585" s="1180"/>
      <c r="D2585" s="1180"/>
      <c r="E2585" s="1180"/>
      <c r="F2585" s="1180"/>
      <c r="G2585" s="1180"/>
      <c r="H2585" s="1180"/>
      <c r="I2585" s="1180"/>
      <c r="J2585" s="1180"/>
      <c r="K2585" s="1180"/>
      <c r="L2585" s="1180"/>
      <c r="M2585" s="1180"/>
      <c r="N2585" s="1180"/>
      <c r="O2585" s="1180"/>
      <c r="P2585" s="1180"/>
      <c r="Q2585" s="1180"/>
      <c r="R2585" s="1180"/>
    </row>
    <row r="2586" spans="1:18">
      <c r="A2586" s="1180"/>
      <c r="B2586" s="1180"/>
      <c r="C2586" s="1180"/>
      <c r="D2586" s="1180"/>
      <c r="E2586" s="1180"/>
      <c r="F2586" s="1180"/>
      <c r="G2586" s="1180"/>
      <c r="H2586" s="1180"/>
      <c r="I2586" s="1180"/>
      <c r="J2586" s="1180"/>
      <c r="K2586" s="1180"/>
      <c r="L2586" s="1180"/>
      <c r="M2586" s="1180"/>
      <c r="N2586" s="1180"/>
      <c r="O2586" s="1180"/>
      <c r="P2586" s="1180"/>
      <c r="Q2586" s="1180"/>
      <c r="R2586" s="1180"/>
    </row>
    <row r="2587" spans="1:18">
      <c r="A2587" s="1180"/>
      <c r="B2587" s="1180"/>
      <c r="C2587" s="1180"/>
      <c r="D2587" s="1180"/>
      <c r="E2587" s="1180"/>
      <c r="F2587" s="1180"/>
      <c r="G2587" s="1180"/>
      <c r="H2587" s="1180"/>
      <c r="I2587" s="1180"/>
      <c r="J2587" s="1180"/>
      <c r="K2587" s="1180"/>
      <c r="L2587" s="1180"/>
      <c r="M2587" s="1180"/>
      <c r="N2587" s="1180"/>
      <c r="O2587" s="1180"/>
      <c r="P2587" s="1180"/>
      <c r="Q2587" s="1180"/>
      <c r="R2587" s="1180"/>
    </row>
    <row r="2588" spans="1:18">
      <c r="A2588" s="1180"/>
      <c r="B2588" s="1180"/>
      <c r="C2588" s="1180"/>
      <c r="D2588" s="1180"/>
      <c r="E2588" s="1180"/>
      <c r="F2588" s="1180"/>
      <c r="G2588" s="1180"/>
      <c r="H2588" s="1180"/>
      <c r="I2588" s="1180"/>
      <c r="J2588" s="1180"/>
      <c r="K2588" s="1180"/>
      <c r="L2588" s="1180"/>
      <c r="M2588" s="1180"/>
      <c r="N2588" s="1180"/>
      <c r="O2588" s="1180"/>
      <c r="P2588" s="1180"/>
      <c r="Q2588" s="1180"/>
      <c r="R2588" s="1180"/>
    </row>
    <row r="2589" spans="1:18">
      <c r="A2589" s="1180"/>
      <c r="B2589" s="1180"/>
      <c r="C2589" s="1180"/>
      <c r="D2589" s="1180"/>
      <c r="E2589" s="1180"/>
      <c r="F2589" s="1180"/>
      <c r="G2589" s="1180"/>
      <c r="H2589" s="1180"/>
      <c r="I2589" s="1180"/>
      <c r="J2589" s="1180"/>
      <c r="K2589" s="1180"/>
      <c r="L2589" s="1180"/>
      <c r="M2589" s="1180"/>
      <c r="N2589" s="1180"/>
      <c r="O2589" s="1180"/>
      <c r="P2589" s="1180"/>
      <c r="Q2589" s="1180"/>
      <c r="R2589" s="1180"/>
    </row>
    <row r="2590" spans="1:18">
      <c r="A2590" s="1180"/>
      <c r="B2590" s="1180"/>
      <c r="C2590" s="1180"/>
      <c r="D2590" s="1180"/>
      <c r="E2590" s="1180"/>
      <c r="F2590" s="1180"/>
      <c r="G2590" s="1180"/>
      <c r="H2590" s="1180"/>
      <c r="I2590" s="1180"/>
      <c r="J2590" s="1180"/>
      <c r="K2590" s="1180"/>
      <c r="L2590" s="1180"/>
      <c r="M2590" s="1180"/>
      <c r="N2590" s="1180"/>
      <c r="O2590" s="1180"/>
      <c r="P2590" s="1180"/>
      <c r="Q2590" s="1180"/>
      <c r="R2590" s="1180"/>
    </row>
    <row r="2591" spans="1:18">
      <c r="A2591" s="1180"/>
      <c r="B2591" s="1180"/>
      <c r="C2591" s="1180"/>
      <c r="D2591" s="1180"/>
      <c r="E2591" s="1180"/>
      <c r="F2591" s="1180"/>
      <c r="G2591" s="1180"/>
      <c r="H2591" s="1180"/>
      <c r="I2591" s="1180"/>
      <c r="J2591" s="1180"/>
      <c r="K2591" s="1180"/>
      <c r="L2591" s="1180"/>
      <c r="M2591" s="1180"/>
      <c r="N2591" s="1180"/>
      <c r="O2591" s="1180"/>
      <c r="P2591" s="1180"/>
      <c r="Q2591" s="1180"/>
      <c r="R2591" s="1180"/>
    </row>
    <row r="2592" spans="1:18">
      <c r="A2592" s="1180"/>
      <c r="B2592" s="1180"/>
      <c r="C2592" s="1180"/>
      <c r="D2592" s="1180"/>
      <c r="E2592" s="1180"/>
      <c r="F2592" s="1180"/>
      <c r="G2592" s="1180"/>
      <c r="H2592" s="1180"/>
      <c r="I2592" s="1180"/>
      <c r="J2592" s="1180"/>
      <c r="K2592" s="1180"/>
      <c r="L2592" s="1180"/>
      <c r="M2592" s="1180"/>
      <c r="N2592" s="1180"/>
      <c r="O2592" s="1180"/>
      <c r="P2592" s="1180"/>
      <c r="Q2592" s="1180"/>
      <c r="R2592" s="1180"/>
    </row>
    <row r="2593" spans="1:18">
      <c r="A2593" s="1180"/>
      <c r="B2593" s="1180"/>
      <c r="C2593" s="1180"/>
      <c r="D2593" s="1180"/>
      <c r="E2593" s="1180"/>
      <c r="F2593" s="1180"/>
      <c r="G2593" s="1180"/>
      <c r="H2593" s="1180"/>
      <c r="I2593" s="1180"/>
      <c r="J2593" s="1180"/>
      <c r="K2593" s="1180"/>
      <c r="L2593" s="1180"/>
      <c r="M2593" s="1180"/>
      <c r="N2593" s="1180"/>
      <c r="O2593" s="1180"/>
      <c r="P2593" s="1180"/>
      <c r="Q2593" s="1180"/>
      <c r="R2593" s="1180"/>
    </row>
    <row r="2594" spans="1:18">
      <c r="A2594" s="1180"/>
      <c r="B2594" s="1180"/>
      <c r="C2594" s="1180"/>
      <c r="D2594" s="1180"/>
      <c r="E2594" s="1180"/>
      <c r="F2594" s="1180"/>
      <c r="G2594" s="1180"/>
      <c r="H2594" s="1180"/>
      <c r="I2594" s="1180"/>
      <c r="J2594" s="1180"/>
      <c r="K2594" s="1180"/>
      <c r="L2594" s="1180"/>
      <c r="M2594" s="1180"/>
      <c r="N2594" s="1180"/>
      <c r="O2594" s="1180"/>
      <c r="P2594" s="1180"/>
      <c r="Q2594" s="1180"/>
      <c r="R2594" s="1180"/>
    </row>
    <row r="2595" spans="1:18">
      <c r="A2595" s="1180"/>
      <c r="B2595" s="1180"/>
      <c r="C2595" s="1180"/>
      <c r="D2595" s="1180"/>
      <c r="E2595" s="1180"/>
      <c r="F2595" s="1180"/>
      <c r="G2595" s="1180"/>
      <c r="H2595" s="1180"/>
      <c r="I2595" s="1180"/>
      <c r="J2595" s="1180"/>
      <c r="K2595" s="1180"/>
      <c r="L2595" s="1180"/>
      <c r="M2595" s="1180"/>
      <c r="N2595" s="1180"/>
      <c r="O2595" s="1180"/>
      <c r="P2595" s="1180"/>
      <c r="Q2595" s="1180"/>
      <c r="R2595" s="1180"/>
    </row>
    <row r="2596" spans="1:18">
      <c r="A2596" s="1180"/>
      <c r="B2596" s="1180"/>
      <c r="C2596" s="1180"/>
      <c r="D2596" s="1180"/>
      <c r="E2596" s="1180"/>
      <c r="F2596" s="1180"/>
      <c r="G2596" s="1180"/>
      <c r="H2596" s="1180"/>
      <c r="I2596" s="1180"/>
      <c r="J2596" s="1180"/>
      <c r="K2596" s="1180"/>
      <c r="L2596" s="1180"/>
      <c r="M2596" s="1180"/>
      <c r="N2596" s="1180"/>
      <c r="O2596" s="1180"/>
      <c r="P2596" s="1180"/>
      <c r="Q2596" s="1180"/>
      <c r="R2596" s="1180"/>
    </row>
    <row r="2597" spans="1:18">
      <c r="A2597" s="1180"/>
      <c r="B2597" s="1180"/>
      <c r="C2597" s="1180"/>
      <c r="D2597" s="1180"/>
      <c r="E2597" s="1180"/>
      <c r="F2597" s="1180"/>
      <c r="G2597" s="1180"/>
      <c r="H2597" s="1180"/>
      <c r="I2597" s="1180"/>
      <c r="J2597" s="1180"/>
      <c r="K2597" s="1180"/>
      <c r="L2597" s="1180"/>
      <c r="M2597" s="1180"/>
      <c r="N2597" s="1180"/>
      <c r="O2597" s="1180"/>
      <c r="P2597" s="1180"/>
      <c r="Q2597" s="1180"/>
      <c r="R2597" s="1180"/>
    </row>
    <row r="2598" spans="1:18">
      <c r="A2598" s="1180"/>
      <c r="B2598" s="1180"/>
      <c r="C2598" s="1180"/>
      <c r="D2598" s="1180"/>
      <c r="E2598" s="1180"/>
      <c r="F2598" s="1180"/>
      <c r="G2598" s="1180"/>
      <c r="H2598" s="1180"/>
      <c r="I2598" s="1180"/>
      <c r="J2598" s="1180"/>
      <c r="K2598" s="1180"/>
      <c r="L2598" s="1180"/>
      <c r="M2598" s="1180"/>
      <c r="N2598" s="1180"/>
      <c r="O2598" s="1180"/>
      <c r="P2598" s="1180"/>
      <c r="Q2598" s="1180"/>
      <c r="R2598" s="1180"/>
    </row>
    <row r="2599" spans="1:18">
      <c r="A2599" s="1180"/>
      <c r="B2599" s="1180"/>
      <c r="C2599" s="1180"/>
      <c r="D2599" s="1180"/>
      <c r="E2599" s="1180"/>
      <c r="F2599" s="1180"/>
      <c r="G2599" s="1180"/>
      <c r="H2599" s="1180"/>
      <c r="I2599" s="1180"/>
      <c r="J2599" s="1180"/>
      <c r="K2599" s="1180"/>
      <c r="L2599" s="1180"/>
      <c r="M2599" s="1180"/>
      <c r="N2599" s="1180"/>
      <c r="O2599" s="1180"/>
      <c r="P2599" s="1180"/>
      <c r="Q2599" s="1180"/>
      <c r="R2599" s="1180"/>
    </row>
    <row r="2600" spans="1:18">
      <c r="A2600" s="1180"/>
      <c r="B2600" s="1180"/>
      <c r="C2600" s="1180"/>
      <c r="D2600" s="1180"/>
      <c r="E2600" s="1180"/>
      <c r="F2600" s="1180"/>
      <c r="G2600" s="1180"/>
      <c r="H2600" s="1180"/>
      <c r="I2600" s="1180"/>
      <c r="J2600" s="1180"/>
      <c r="K2600" s="1180"/>
      <c r="L2600" s="1180"/>
      <c r="M2600" s="1180"/>
      <c r="N2600" s="1180"/>
      <c r="O2600" s="1180"/>
      <c r="P2600" s="1180"/>
      <c r="Q2600" s="1180"/>
      <c r="R2600" s="1180"/>
    </row>
    <row r="2601" spans="1:18">
      <c r="A2601" s="1180"/>
      <c r="B2601" s="1180"/>
      <c r="C2601" s="1180"/>
      <c r="D2601" s="1180"/>
      <c r="E2601" s="1180"/>
      <c r="F2601" s="1180"/>
      <c r="G2601" s="1180"/>
      <c r="H2601" s="1180"/>
      <c r="I2601" s="1180"/>
      <c r="J2601" s="1180"/>
      <c r="K2601" s="1180"/>
      <c r="L2601" s="1180"/>
      <c r="M2601" s="1180"/>
      <c r="N2601" s="1180"/>
      <c r="O2601" s="1180"/>
      <c r="P2601" s="1180"/>
      <c r="Q2601" s="1180"/>
      <c r="R2601" s="1180"/>
    </row>
    <row r="2602" spans="1:18">
      <c r="A2602" s="1180"/>
      <c r="B2602" s="1180"/>
      <c r="C2602" s="1180"/>
      <c r="D2602" s="1180"/>
      <c r="E2602" s="1180"/>
      <c r="F2602" s="1180"/>
      <c r="G2602" s="1180"/>
      <c r="H2602" s="1180"/>
      <c r="I2602" s="1180"/>
      <c r="J2602" s="1180"/>
      <c r="K2602" s="1180"/>
      <c r="L2602" s="1180"/>
      <c r="M2602" s="1180"/>
      <c r="N2602" s="1180"/>
      <c r="O2602" s="1180"/>
      <c r="P2602" s="1180"/>
      <c r="Q2602" s="1180"/>
      <c r="R2602" s="1180"/>
    </row>
    <row r="2603" spans="1:18">
      <c r="A2603" s="1180"/>
      <c r="B2603" s="1180"/>
      <c r="C2603" s="1180"/>
      <c r="D2603" s="1180"/>
      <c r="E2603" s="1180"/>
      <c r="F2603" s="1180"/>
      <c r="G2603" s="1180"/>
      <c r="H2603" s="1180"/>
      <c r="I2603" s="1180"/>
      <c r="J2603" s="1180"/>
      <c r="K2603" s="1180"/>
      <c r="L2603" s="1180"/>
      <c r="M2603" s="1180"/>
      <c r="N2603" s="1180"/>
      <c r="O2603" s="1180"/>
      <c r="P2603" s="1180"/>
      <c r="Q2603" s="1180"/>
      <c r="R2603" s="1180"/>
    </row>
    <row r="2604" spans="1:18">
      <c r="A2604" s="1180"/>
      <c r="B2604" s="1180"/>
      <c r="C2604" s="1180"/>
      <c r="D2604" s="1180"/>
      <c r="E2604" s="1180"/>
      <c r="F2604" s="1180"/>
      <c r="G2604" s="1180"/>
      <c r="H2604" s="1180"/>
      <c r="I2604" s="1180"/>
      <c r="J2604" s="1180"/>
      <c r="K2604" s="1180"/>
      <c r="L2604" s="1180"/>
      <c r="M2604" s="1180"/>
      <c r="N2604" s="1180"/>
      <c r="O2604" s="1180"/>
      <c r="P2604" s="1180"/>
      <c r="Q2604" s="1180"/>
      <c r="R2604" s="1180"/>
    </row>
    <row r="2605" spans="1:18">
      <c r="A2605" s="1180"/>
      <c r="B2605" s="1180"/>
      <c r="C2605" s="1180"/>
      <c r="D2605" s="1180"/>
      <c r="E2605" s="1180"/>
      <c r="F2605" s="1180"/>
      <c r="G2605" s="1180"/>
      <c r="H2605" s="1180"/>
      <c r="I2605" s="1180"/>
      <c r="J2605" s="1180"/>
      <c r="K2605" s="1180"/>
      <c r="L2605" s="1180"/>
      <c r="M2605" s="1180"/>
      <c r="N2605" s="1180"/>
      <c r="O2605" s="1180"/>
      <c r="P2605" s="1180"/>
      <c r="Q2605" s="1180"/>
      <c r="R2605" s="1180"/>
    </row>
    <row r="2606" spans="1:18">
      <c r="A2606" s="1180"/>
      <c r="B2606" s="1180"/>
      <c r="C2606" s="1180"/>
      <c r="D2606" s="1180"/>
      <c r="E2606" s="1180"/>
      <c r="F2606" s="1180"/>
      <c r="G2606" s="1180"/>
      <c r="H2606" s="1180"/>
      <c r="I2606" s="1180"/>
      <c r="J2606" s="1180"/>
      <c r="K2606" s="1180"/>
      <c r="L2606" s="1180"/>
      <c r="M2606" s="1180"/>
      <c r="N2606" s="1180"/>
      <c r="O2606" s="1180"/>
      <c r="P2606" s="1180"/>
      <c r="Q2606" s="1180"/>
      <c r="R2606" s="1180"/>
    </row>
    <row r="2607" spans="1:18">
      <c r="A2607" s="1180"/>
      <c r="B2607" s="1180"/>
      <c r="C2607" s="1180"/>
      <c r="D2607" s="1180"/>
      <c r="E2607" s="1180"/>
      <c r="F2607" s="1180"/>
      <c r="G2607" s="1180"/>
      <c r="H2607" s="1180"/>
      <c r="I2607" s="1180"/>
      <c r="J2607" s="1180"/>
      <c r="K2607" s="1180"/>
      <c r="L2607" s="1180"/>
      <c r="M2607" s="1180"/>
      <c r="N2607" s="1180"/>
      <c r="O2607" s="1180"/>
      <c r="P2607" s="1180"/>
      <c r="Q2607" s="1180"/>
      <c r="R2607" s="1180"/>
    </row>
    <row r="2608" spans="1:18">
      <c r="A2608" s="1180"/>
      <c r="B2608" s="1180"/>
      <c r="C2608" s="1180"/>
      <c r="D2608" s="1180"/>
      <c r="E2608" s="1180"/>
      <c r="F2608" s="1180"/>
      <c r="G2608" s="1180"/>
      <c r="H2608" s="1180"/>
      <c r="I2608" s="1180"/>
      <c r="J2608" s="1180"/>
      <c r="K2608" s="1180"/>
      <c r="L2608" s="1180"/>
      <c r="M2608" s="1180"/>
      <c r="N2608" s="1180"/>
      <c r="O2608" s="1180"/>
      <c r="P2608" s="1180"/>
      <c r="Q2608" s="1180"/>
      <c r="R2608" s="1180"/>
    </row>
    <row r="2609" spans="1:18">
      <c r="A2609" s="1180"/>
      <c r="B2609" s="1180"/>
      <c r="C2609" s="1180"/>
      <c r="D2609" s="1180"/>
      <c r="E2609" s="1180"/>
      <c r="F2609" s="1180"/>
      <c r="G2609" s="1180"/>
      <c r="H2609" s="1180"/>
      <c r="I2609" s="1180"/>
      <c r="J2609" s="1180"/>
      <c r="K2609" s="1180"/>
      <c r="L2609" s="1180"/>
      <c r="M2609" s="1180"/>
      <c r="N2609" s="1180"/>
      <c r="O2609" s="1180"/>
      <c r="P2609" s="1180"/>
      <c r="Q2609" s="1180"/>
      <c r="R2609" s="1180"/>
    </row>
    <row r="2610" spans="1:18">
      <c r="A2610" s="1180"/>
      <c r="B2610" s="1180"/>
      <c r="C2610" s="1180"/>
      <c r="D2610" s="1180"/>
      <c r="E2610" s="1180"/>
      <c r="F2610" s="1180"/>
      <c r="G2610" s="1180"/>
      <c r="H2610" s="1180"/>
      <c r="I2610" s="1180"/>
      <c r="J2610" s="1180"/>
      <c r="K2610" s="1180"/>
      <c r="L2610" s="1180"/>
      <c r="M2610" s="1180"/>
      <c r="N2610" s="1180"/>
      <c r="O2610" s="1180"/>
      <c r="P2610" s="1180"/>
      <c r="Q2610" s="1180"/>
      <c r="R2610" s="1180"/>
    </row>
    <row r="2611" spans="1:18">
      <c r="A2611" s="1180"/>
      <c r="B2611" s="1180"/>
      <c r="C2611" s="1180"/>
      <c r="D2611" s="1180"/>
      <c r="E2611" s="1180"/>
      <c r="F2611" s="1180"/>
      <c r="G2611" s="1180"/>
      <c r="H2611" s="1180"/>
      <c r="I2611" s="1180"/>
      <c r="J2611" s="1180"/>
      <c r="K2611" s="1180"/>
      <c r="L2611" s="1180"/>
      <c r="M2611" s="1180"/>
      <c r="N2611" s="1180"/>
      <c r="O2611" s="1180"/>
      <c r="P2611" s="1180"/>
      <c r="Q2611" s="1180"/>
      <c r="R2611" s="1180"/>
    </row>
    <row r="2612" spans="1:18">
      <c r="A2612" s="1180"/>
      <c r="B2612" s="1180"/>
      <c r="C2612" s="1180"/>
      <c r="D2612" s="1180"/>
      <c r="E2612" s="1180"/>
      <c r="F2612" s="1180"/>
      <c r="G2612" s="1180"/>
      <c r="H2612" s="1180"/>
      <c r="I2612" s="1180"/>
      <c r="J2612" s="1180"/>
      <c r="K2612" s="1180"/>
      <c r="L2612" s="1180"/>
      <c r="M2612" s="1180"/>
      <c r="N2612" s="1180"/>
      <c r="O2612" s="1180"/>
      <c r="P2612" s="1180"/>
      <c r="Q2612" s="1180"/>
      <c r="R2612" s="1180"/>
    </row>
    <row r="2613" spans="1:18">
      <c r="A2613" s="1180"/>
      <c r="B2613" s="1180"/>
      <c r="C2613" s="1180"/>
      <c r="D2613" s="1180"/>
      <c r="E2613" s="1180"/>
      <c r="F2613" s="1180"/>
      <c r="G2613" s="1180"/>
      <c r="H2613" s="1180"/>
      <c r="I2613" s="1180"/>
      <c r="J2613" s="1180"/>
      <c r="K2613" s="1180"/>
      <c r="L2613" s="1180"/>
      <c r="M2613" s="1180"/>
      <c r="N2613" s="1180"/>
      <c r="O2613" s="1180"/>
      <c r="P2613" s="1180"/>
      <c r="Q2613" s="1180"/>
      <c r="R2613" s="1180"/>
    </row>
    <row r="2614" spans="1:18">
      <c r="A2614" s="1180"/>
      <c r="B2614" s="1180"/>
      <c r="C2614" s="1180"/>
      <c r="D2614" s="1180"/>
      <c r="E2614" s="1180"/>
      <c r="F2614" s="1180"/>
      <c r="G2614" s="1180"/>
      <c r="H2614" s="1180"/>
      <c r="I2614" s="1180"/>
      <c r="J2614" s="1180"/>
      <c r="K2614" s="1180"/>
      <c r="L2614" s="1180"/>
      <c r="M2614" s="1180"/>
      <c r="N2614" s="1180"/>
      <c r="O2614" s="1180"/>
      <c r="P2614" s="1180"/>
      <c r="Q2614" s="1180"/>
      <c r="R2614" s="1180"/>
    </row>
    <row r="2615" spans="1:18">
      <c r="A2615" s="1180"/>
      <c r="B2615" s="1180"/>
      <c r="C2615" s="1180"/>
      <c r="D2615" s="1180"/>
      <c r="E2615" s="1180"/>
      <c r="F2615" s="1180"/>
      <c r="G2615" s="1180"/>
      <c r="H2615" s="1180"/>
      <c r="I2615" s="1180"/>
      <c r="J2615" s="1180"/>
      <c r="K2615" s="1180"/>
      <c r="L2615" s="1180"/>
      <c r="M2615" s="1180"/>
      <c r="N2615" s="1180"/>
      <c r="O2615" s="1180"/>
      <c r="P2615" s="1180"/>
      <c r="Q2615" s="1180"/>
      <c r="R2615" s="1180"/>
    </row>
    <row r="2616" spans="1:18">
      <c r="A2616" s="1180"/>
      <c r="B2616" s="1180"/>
      <c r="C2616" s="1180"/>
      <c r="D2616" s="1180"/>
      <c r="E2616" s="1180"/>
      <c r="F2616" s="1180"/>
      <c r="G2616" s="1180"/>
      <c r="H2616" s="1180"/>
      <c r="I2616" s="1180"/>
      <c r="J2616" s="1180"/>
      <c r="K2616" s="1180"/>
      <c r="L2616" s="1180"/>
      <c r="M2616" s="1180"/>
      <c r="N2616" s="1180"/>
      <c r="O2616" s="1180"/>
      <c r="P2616" s="1180"/>
      <c r="Q2616" s="1180"/>
      <c r="R2616" s="1180"/>
    </row>
    <row r="2617" spans="1:18">
      <c r="A2617" s="1180"/>
      <c r="B2617" s="1180"/>
      <c r="C2617" s="1180"/>
      <c r="D2617" s="1180"/>
      <c r="E2617" s="1180"/>
      <c r="F2617" s="1180"/>
      <c r="G2617" s="1180"/>
      <c r="H2617" s="1180"/>
      <c r="I2617" s="1180"/>
      <c r="J2617" s="1180"/>
      <c r="K2617" s="1180"/>
      <c r="L2617" s="1180"/>
      <c r="M2617" s="1180"/>
      <c r="N2617" s="1180"/>
      <c r="O2617" s="1180"/>
      <c r="P2617" s="1180"/>
      <c r="Q2617" s="1180"/>
      <c r="R2617" s="1180"/>
    </row>
    <row r="2618" spans="1:18">
      <c r="A2618" s="1180"/>
      <c r="B2618" s="1180"/>
      <c r="C2618" s="1180"/>
      <c r="D2618" s="1180"/>
      <c r="E2618" s="1180"/>
      <c r="F2618" s="1180"/>
      <c r="G2618" s="1180"/>
      <c r="H2618" s="1180"/>
      <c r="I2618" s="1180"/>
      <c r="J2618" s="1180"/>
      <c r="K2618" s="1180"/>
      <c r="L2618" s="1180"/>
      <c r="M2618" s="1180"/>
      <c r="N2618" s="1180"/>
      <c r="O2618" s="1180"/>
      <c r="P2618" s="1180"/>
      <c r="Q2618" s="1180"/>
      <c r="R2618" s="1180"/>
    </row>
    <row r="2619" spans="1:18">
      <c r="A2619" s="1180"/>
      <c r="B2619" s="1180"/>
      <c r="C2619" s="1180"/>
      <c r="D2619" s="1180"/>
      <c r="E2619" s="1180"/>
      <c r="F2619" s="1180"/>
      <c r="G2619" s="1180"/>
      <c r="H2619" s="1180"/>
      <c r="I2619" s="1180"/>
      <c r="J2619" s="1180"/>
      <c r="K2619" s="1180"/>
      <c r="L2619" s="1180"/>
      <c r="M2619" s="1180"/>
      <c r="N2619" s="1180"/>
      <c r="O2619" s="1180"/>
      <c r="P2619" s="1180"/>
      <c r="Q2619" s="1180"/>
      <c r="R2619" s="1180"/>
    </row>
    <row r="2620" spans="1:18">
      <c r="A2620" s="1180"/>
      <c r="B2620" s="1180"/>
      <c r="C2620" s="1180"/>
      <c r="D2620" s="1180"/>
      <c r="E2620" s="1180"/>
      <c r="F2620" s="1180"/>
      <c r="G2620" s="1180"/>
      <c r="H2620" s="1180"/>
      <c r="I2620" s="1180"/>
      <c r="J2620" s="1180"/>
      <c r="K2620" s="1180"/>
      <c r="L2620" s="1180"/>
      <c r="M2620" s="1180"/>
      <c r="N2620" s="1180"/>
      <c r="O2620" s="1180"/>
      <c r="P2620" s="1180"/>
      <c r="Q2620" s="1180"/>
      <c r="R2620" s="1180"/>
    </row>
    <row r="2621" spans="1:18">
      <c r="A2621" s="1180"/>
      <c r="B2621" s="1180"/>
      <c r="C2621" s="1180"/>
      <c r="D2621" s="1180"/>
      <c r="E2621" s="1180"/>
      <c r="F2621" s="1180"/>
      <c r="G2621" s="1180"/>
      <c r="H2621" s="1180"/>
      <c r="I2621" s="1180"/>
      <c r="J2621" s="1180"/>
      <c r="K2621" s="1180"/>
      <c r="L2621" s="1180"/>
      <c r="M2621" s="1180"/>
      <c r="N2621" s="1180"/>
      <c r="O2621" s="1180"/>
      <c r="P2621" s="1180"/>
      <c r="Q2621" s="1180"/>
      <c r="R2621" s="1180"/>
    </row>
    <row r="2622" spans="1:18">
      <c r="A2622" s="1180"/>
      <c r="B2622" s="1180"/>
      <c r="C2622" s="1180"/>
      <c r="D2622" s="1180"/>
      <c r="E2622" s="1180"/>
      <c r="F2622" s="1180"/>
      <c r="G2622" s="1180"/>
      <c r="H2622" s="1180"/>
      <c r="I2622" s="1180"/>
      <c r="J2622" s="1180"/>
      <c r="K2622" s="1180"/>
      <c r="L2622" s="1180"/>
      <c r="M2622" s="1180"/>
      <c r="N2622" s="1180"/>
      <c r="O2622" s="1180"/>
      <c r="P2622" s="1180"/>
      <c r="Q2622" s="1180"/>
      <c r="R2622" s="1180"/>
    </row>
    <row r="2623" spans="1:18">
      <c r="A2623" s="1180"/>
      <c r="B2623" s="1180"/>
      <c r="C2623" s="1180"/>
      <c r="D2623" s="1180"/>
      <c r="E2623" s="1180"/>
      <c r="F2623" s="1180"/>
      <c r="G2623" s="1180"/>
      <c r="H2623" s="1180"/>
      <c r="I2623" s="1180"/>
      <c r="J2623" s="1180"/>
      <c r="K2623" s="1180"/>
      <c r="L2623" s="1180"/>
      <c r="M2623" s="1180"/>
      <c r="N2623" s="1180"/>
      <c r="O2623" s="1180"/>
      <c r="P2623" s="1180"/>
      <c r="Q2623" s="1180"/>
      <c r="R2623" s="1180"/>
    </row>
    <row r="2624" spans="1:18">
      <c r="A2624" s="1180"/>
      <c r="B2624" s="1180"/>
      <c r="C2624" s="1180"/>
      <c r="D2624" s="1180"/>
      <c r="E2624" s="1180"/>
      <c r="F2624" s="1180"/>
      <c r="G2624" s="1180"/>
      <c r="H2624" s="1180"/>
      <c r="I2624" s="1180"/>
      <c r="J2624" s="1180"/>
      <c r="K2624" s="1180"/>
      <c r="L2624" s="1180"/>
      <c r="M2624" s="1180"/>
      <c r="N2624" s="1180"/>
      <c r="O2624" s="1180"/>
      <c r="P2624" s="1180"/>
      <c r="Q2624" s="1180"/>
      <c r="R2624" s="1180"/>
    </row>
    <row r="2625" spans="1:18">
      <c r="A2625" s="1180"/>
      <c r="B2625" s="1180"/>
      <c r="C2625" s="1180"/>
      <c r="D2625" s="1180"/>
      <c r="E2625" s="1180"/>
      <c r="F2625" s="1180"/>
      <c r="G2625" s="1180"/>
      <c r="H2625" s="1180"/>
      <c r="I2625" s="1180"/>
      <c r="J2625" s="1180"/>
      <c r="K2625" s="1180"/>
      <c r="L2625" s="1180"/>
      <c r="M2625" s="1180"/>
      <c r="N2625" s="1180"/>
      <c r="O2625" s="1180"/>
      <c r="P2625" s="1180"/>
      <c r="Q2625" s="1180"/>
      <c r="R2625" s="1180"/>
    </row>
    <row r="2626" spans="1:18">
      <c r="A2626" s="1180"/>
      <c r="B2626" s="1180"/>
      <c r="C2626" s="1180"/>
      <c r="D2626" s="1180"/>
      <c r="E2626" s="1180"/>
      <c r="F2626" s="1180"/>
      <c r="G2626" s="1180"/>
      <c r="H2626" s="1180"/>
      <c r="I2626" s="1180"/>
      <c r="J2626" s="1180"/>
      <c r="K2626" s="1180"/>
      <c r="L2626" s="1180"/>
      <c r="M2626" s="1180"/>
      <c r="N2626" s="1180"/>
      <c r="O2626" s="1180"/>
      <c r="P2626" s="1180"/>
      <c r="Q2626" s="1180"/>
      <c r="R2626" s="1180"/>
    </row>
    <row r="2627" spans="1:18">
      <c r="A2627" s="1180"/>
      <c r="B2627" s="1180"/>
      <c r="C2627" s="1180"/>
      <c r="D2627" s="1180"/>
      <c r="E2627" s="1180"/>
      <c r="F2627" s="1180"/>
      <c r="G2627" s="1180"/>
      <c r="H2627" s="1180"/>
      <c r="I2627" s="1180"/>
      <c r="J2627" s="1180"/>
      <c r="K2627" s="1180"/>
      <c r="L2627" s="1180"/>
      <c r="M2627" s="1180"/>
      <c r="N2627" s="1180"/>
      <c r="O2627" s="1180"/>
      <c r="P2627" s="1180"/>
      <c r="Q2627" s="1180"/>
      <c r="R2627" s="1180"/>
    </row>
    <row r="2628" spans="1:18">
      <c r="A2628" s="1180"/>
      <c r="B2628" s="1180"/>
      <c r="C2628" s="1180"/>
      <c r="D2628" s="1180"/>
      <c r="E2628" s="1180"/>
      <c r="F2628" s="1180"/>
      <c r="G2628" s="1180"/>
      <c r="H2628" s="1180"/>
      <c r="I2628" s="1180"/>
      <c r="J2628" s="1180"/>
      <c r="K2628" s="1180"/>
      <c r="L2628" s="1180"/>
      <c r="M2628" s="1180"/>
      <c r="N2628" s="1180"/>
      <c r="O2628" s="1180"/>
      <c r="P2628" s="1180"/>
      <c r="Q2628" s="1180"/>
      <c r="R2628" s="1180"/>
    </row>
    <row r="2629" spans="1:18">
      <c r="A2629" s="1180"/>
      <c r="B2629" s="1180"/>
      <c r="C2629" s="1180"/>
      <c r="D2629" s="1180"/>
      <c r="E2629" s="1180"/>
      <c r="F2629" s="1180"/>
      <c r="G2629" s="1180"/>
      <c r="H2629" s="1180"/>
      <c r="I2629" s="1180"/>
      <c r="J2629" s="1180"/>
      <c r="K2629" s="1180"/>
      <c r="L2629" s="1180"/>
      <c r="M2629" s="1180"/>
      <c r="N2629" s="1180"/>
      <c r="O2629" s="1180"/>
      <c r="P2629" s="1180"/>
      <c r="Q2629" s="1180"/>
      <c r="R2629" s="1180"/>
    </row>
    <row r="2630" spans="1:18">
      <c r="A2630" s="1180"/>
      <c r="B2630" s="1180"/>
      <c r="C2630" s="1180"/>
      <c r="D2630" s="1180"/>
      <c r="E2630" s="1180"/>
      <c r="F2630" s="1180"/>
      <c r="G2630" s="1180"/>
      <c r="H2630" s="1180"/>
      <c r="I2630" s="1180"/>
      <c r="J2630" s="1180"/>
      <c r="K2630" s="1180"/>
      <c r="L2630" s="1180"/>
      <c r="M2630" s="1180"/>
      <c r="N2630" s="1180"/>
      <c r="O2630" s="1180"/>
      <c r="P2630" s="1180"/>
      <c r="Q2630" s="1180"/>
      <c r="R2630" s="1180"/>
    </row>
    <row r="2631" spans="1:18">
      <c r="A2631" s="1180"/>
      <c r="B2631" s="1180"/>
      <c r="C2631" s="1180"/>
      <c r="D2631" s="1180"/>
      <c r="E2631" s="1180"/>
      <c r="F2631" s="1180"/>
      <c r="G2631" s="1180"/>
      <c r="H2631" s="1180"/>
      <c r="I2631" s="1180"/>
      <c r="J2631" s="1180"/>
      <c r="K2631" s="1180"/>
      <c r="L2631" s="1180"/>
      <c r="M2631" s="1180"/>
      <c r="N2631" s="1180"/>
      <c r="O2631" s="1180"/>
      <c r="P2631" s="1180"/>
      <c r="Q2631" s="1180"/>
      <c r="R2631" s="1180"/>
    </row>
    <row r="2632" spans="1:18">
      <c r="A2632" s="1180"/>
      <c r="B2632" s="1180"/>
      <c r="C2632" s="1180"/>
      <c r="D2632" s="1180"/>
      <c r="E2632" s="1180"/>
      <c r="F2632" s="1180"/>
      <c r="G2632" s="1180"/>
      <c r="H2632" s="1180"/>
      <c r="I2632" s="1180"/>
      <c r="J2632" s="1180"/>
      <c r="K2632" s="1180"/>
      <c r="L2632" s="1180"/>
      <c r="M2632" s="1180"/>
      <c r="N2632" s="1180"/>
      <c r="O2632" s="1180"/>
      <c r="P2632" s="1180"/>
      <c r="Q2632" s="1180"/>
      <c r="R2632" s="1180"/>
    </row>
    <row r="2633" spans="1:18">
      <c r="A2633" s="1180"/>
      <c r="B2633" s="1180"/>
      <c r="C2633" s="1180"/>
      <c r="D2633" s="1180"/>
      <c r="E2633" s="1180"/>
      <c r="F2633" s="1180"/>
      <c r="G2633" s="1180"/>
      <c r="H2633" s="1180"/>
      <c r="I2633" s="1180"/>
      <c r="J2633" s="1180"/>
      <c r="K2633" s="1180"/>
      <c r="L2633" s="1180"/>
      <c r="M2633" s="1180"/>
      <c r="N2633" s="1180"/>
      <c r="O2633" s="1180"/>
      <c r="P2633" s="1180"/>
      <c r="Q2633" s="1180"/>
      <c r="R2633" s="1180"/>
    </row>
    <row r="2634" spans="1:18">
      <c r="A2634" s="1180"/>
      <c r="B2634" s="1180"/>
      <c r="C2634" s="1180"/>
      <c r="D2634" s="1180"/>
      <c r="E2634" s="1180"/>
      <c r="F2634" s="1180"/>
      <c r="G2634" s="1180"/>
      <c r="H2634" s="1180"/>
      <c r="I2634" s="1180"/>
      <c r="J2634" s="1180"/>
      <c r="K2634" s="1180"/>
      <c r="L2634" s="1180"/>
      <c r="M2634" s="1180"/>
      <c r="N2634" s="1180"/>
      <c r="O2634" s="1180"/>
      <c r="P2634" s="1180"/>
      <c r="Q2634" s="1180"/>
      <c r="R2634" s="1180"/>
    </row>
    <row r="2635" spans="1:18">
      <c r="A2635" s="1180"/>
      <c r="B2635" s="1180"/>
      <c r="C2635" s="1180"/>
      <c r="D2635" s="1180"/>
      <c r="E2635" s="1180"/>
      <c r="F2635" s="1180"/>
      <c r="G2635" s="1180"/>
      <c r="H2635" s="1180"/>
      <c r="I2635" s="1180"/>
      <c r="J2635" s="1180"/>
      <c r="K2635" s="1180"/>
      <c r="L2635" s="1180"/>
      <c r="M2635" s="1180"/>
      <c r="N2635" s="1180"/>
      <c r="O2635" s="1180"/>
      <c r="P2635" s="1180"/>
      <c r="Q2635" s="1180"/>
      <c r="R2635" s="1180"/>
    </row>
    <row r="2636" spans="1:18">
      <c r="A2636" s="1180"/>
      <c r="B2636" s="1180"/>
      <c r="C2636" s="1180"/>
      <c r="D2636" s="1180"/>
      <c r="E2636" s="1180"/>
      <c r="F2636" s="1180"/>
      <c r="G2636" s="1180"/>
      <c r="H2636" s="1180"/>
      <c r="I2636" s="1180"/>
      <c r="J2636" s="1180"/>
      <c r="K2636" s="1180"/>
      <c r="L2636" s="1180"/>
      <c r="M2636" s="1180"/>
      <c r="N2636" s="1180"/>
      <c r="O2636" s="1180"/>
      <c r="P2636" s="1180"/>
      <c r="Q2636" s="1180"/>
      <c r="R2636" s="1180"/>
    </row>
    <row r="2637" spans="1:18">
      <c r="A2637" s="1180"/>
      <c r="B2637" s="1180"/>
      <c r="C2637" s="1180"/>
      <c r="D2637" s="1180"/>
      <c r="E2637" s="1180"/>
      <c r="F2637" s="1180"/>
      <c r="G2637" s="1180"/>
      <c r="H2637" s="1180"/>
      <c r="I2637" s="1180"/>
      <c r="J2637" s="1180"/>
      <c r="K2637" s="1180"/>
      <c r="L2637" s="1180"/>
      <c r="M2637" s="1180"/>
      <c r="N2637" s="1180"/>
      <c r="O2637" s="1180"/>
      <c r="P2637" s="1180"/>
      <c r="Q2637" s="1180"/>
      <c r="R2637" s="1180"/>
    </row>
    <row r="2638" spans="1:18">
      <c r="A2638" s="1180"/>
      <c r="B2638" s="1180"/>
      <c r="C2638" s="1180"/>
      <c r="D2638" s="1180"/>
      <c r="E2638" s="1180"/>
      <c r="F2638" s="1180"/>
      <c r="G2638" s="1180"/>
      <c r="H2638" s="1180"/>
      <c r="I2638" s="1180"/>
      <c r="J2638" s="1180"/>
      <c r="K2638" s="1180"/>
      <c r="L2638" s="1180"/>
      <c r="M2638" s="1180"/>
      <c r="N2638" s="1180"/>
      <c r="O2638" s="1180"/>
      <c r="P2638" s="1180"/>
      <c r="Q2638" s="1180"/>
      <c r="R2638" s="1180"/>
    </row>
    <row r="2639" spans="1:18">
      <c r="A2639" s="1180"/>
      <c r="B2639" s="1180"/>
      <c r="C2639" s="1180"/>
      <c r="D2639" s="1180"/>
      <c r="E2639" s="1180"/>
      <c r="F2639" s="1180"/>
      <c r="G2639" s="1180"/>
      <c r="H2639" s="1180"/>
      <c r="I2639" s="1180"/>
      <c r="J2639" s="1180"/>
      <c r="K2639" s="1180"/>
      <c r="L2639" s="1180"/>
      <c r="M2639" s="1180"/>
      <c r="N2639" s="1180"/>
      <c r="O2639" s="1180"/>
      <c r="P2639" s="1180"/>
      <c r="Q2639" s="1180"/>
      <c r="R2639" s="1180"/>
    </row>
    <row r="2640" spans="1:18">
      <c r="A2640" s="1180"/>
      <c r="B2640" s="1180"/>
      <c r="C2640" s="1180"/>
      <c r="D2640" s="1180"/>
      <c r="E2640" s="1180"/>
      <c r="F2640" s="1180"/>
      <c r="G2640" s="1180"/>
      <c r="H2640" s="1180"/>
      <c r="I2640" s="1180"/>
      <c r="J2640" s="1180"/>
      <c r="K2640" s="1180"/>
      <c r="L2640" s="1180"/>
      <c r="M2640" s="1180"/>
      <c r="N2640" s="1180"/>
      <c r="O2640" s="1180"/>
      <c r="P2640" s="1180"/>
      <c r="Q2640" s="1180"/>
      <c r="R2640" s="1180"/>
    </row>
    <row r="2641" spans="1:18">
      <c r="A2641" s="1180"/>
      <c r="B2641" s="1180"/>
      <c r="C2641" s="1180"/>
      <c r="D2641" s="1180"/>
      <c r="E2641" s="1180"/>
      <c r="F2641" s="1180"/>
      <c r="G2641" s="1180"/>
      <c r="H2641" s="1180"/>
      <c r="I2641" s="1180"/>
      <c r="J2641" s="1180"/>
      <c r="K2641" s="1180"/>
      <c r="L2641" s="1180"/>
      <c r="M2641" s="1180"/>
      <c r="N2641" s="1180"/>
      <c r="O2641" s="1180"/>
      <c r="P2641" s="1180"/>
      <c r="Q2641" s="1180"/>
      <c r="R2641" s="1180"/>
    </row>
    <row r="2642" spans="1:18">
      <c r="A2642" s="1180"/>
      <c r="B2642" s="1180"/>
      <c r="C2642" s="1180"/>
      <c r="D2642" s="1180"/>
      <c r="E2642" s="1180"/>
      <c r="F2642" s="1180"/>
      <c r="G2642" s="1180"/>
      <c r="H2642" s="1180"/>
      <c r="I2642" s="1180"/>
      <c r="J2642" s="1180"/>
      <c r="K2642" s="1180"/>
      <c r="L2642" s="1180"/>
      <c r="M2642" s="1180"/>
      <c r="N2642" s="1180"/>
      <c r="O2642" s="1180"/>
      <c r="P2642" s="1180"/>
      <c r="Q2642" s="1180"/>
      <c r="R2642" s="1180"/>
    </row>
    <row r="2643" spans="1:18">
      <c r="A2643" s="1180"/>
      <c r="B2643" s="1180"/>
      <c r="C2643" s="1180"/>
      <c r="D2643" s="1180"/>
      <c r="E2643" s="1180"/>
      <c r="F2643" s="1180"/>
      <c r="G2643" s="1180"/>
      <c r="H2643" s="1180"/>
      <c r="I2643" s="1180"/>
      <c r="J2643" s="1180"/>
      <c r="K2643" s="1180"/>
      <c r="L2643" s="1180"/>
      <c r="M2643" s="1180"/>
      <c r="N2643" s="1180"/>
      <c r="O2643" s="1180"/>
      <c r="P2643" s="1180"/>
      <c r="Q2643" s="1180"/>
      <c r="R2643" s="1180"/>
    </row>
    <row r="2644" spans="1:18">
      <c r="A2644" s="1180"/>
      <c r="B2644" s="1180"/>
      <c r="C2644" s="1180"/>
      <c r="D2644" s="1180"/>
      <c r="E2644" s="1180"/>
      <c r="F2644" s="1180"/>
      <c r="G2644" s="1180"/>
      <c r="H2644" s="1180"/>
      <c r="I2644" s="1180"/>
      <c r="J2644" s="1180"/>
      <c r="K2644" s="1180"/>
      <c r="L2644" s="1180"/>
      <c r="M2644" s="1180"/>
      <c r="N2644" s="1180"/>
      <c r="O2644" s="1180"/>
      <c r="P2644" s="1180"/>
      <c r="Q2644" s="1180"/>
      <c r="R2644" s="1180"/>
    </row>
    <row r="2645" spans="1:18">
      <c r="A2645" s="1180"/>
      <c r="B2645" s="1180"/>
      <c r="C2645" s="1180"/>
      <c r="D2645" s="1180"/>
      <c r="E2645" s="1180"/>
      <c r="F2645" s="1180"/>
      <c r="G2645" s="1180"/>
      <c r="H2645" s="1180"/>
      <c r="I2645" s="1180"/>
      <c r="J2645" s="1180"/>
      <c r="K2645" s="1180"/>
      <c r="L2645" s="1180"/>
      <c r="M2645" s="1180"/>
      <c r="N2645" s="1180"/>
      <c r="O2645" s="1180"/>
      <c r="P2645" s="1180"/>
      <c r="Q2645" s="1180"/>
      <c r="R2645" s="1180"/>
    </row>
    <row r="2646" spans="1:18">
      <c r="A2646" s="1180"/>
      <c r="B2646" s="1180"/>
      <c r="C2646" s="1180"/>
      <c r="D2646" s="1180"/>
      <c r="E2646" s="1180"/>
      <c r="F2646" s="1180"/>
      <c r="G2646" s="1180"/>
      <c r="H2646" s="1180"/>
      <c r="I2646" s="1180"/>
      <c r="J2646" s="1180"/>
      <c r="K2646" s="1180"/>
      <c r="L2646" s="1180"/>
      <c r="M2646" s="1180"/>
      <c r="N2646" s="1180"/>
      <c r="O2646" s="1180"/>
      <c r="P2646" s="1180"/>
      <c r="Q2646" s="1180"/>
      <c r="R2646" s="1180"/>
    </row>
    <row r="2647" spans="1:18">
      <c r="A2647" s="1180"/>
      <c r="B2647" s="1180"/>
      <c r="C2647" s="1180"/>
      <c r="D2647" s="1180"/>
      <c r="E2647" s="1180"/>
      <c r="F2647" s="1180"/>
      <c r="G2647" s="1180"/>
      <c r="H2647" s="1180"/>
      <c r="I2647" s="1180"/>
      <c r="J2647" s="1180"/>
      <c r="K2647" s="1180"/>
      <c r="L2647" s="1180"/>
      <c r="M2647" s="1180"/>
      <c r="N2647" s="1180"/>
      <c r="O2647" s="1180"/>
      <c r="P2647" s="1180"/>
      <c r="Q2647" s="1180"/>
      <c r="R2647" s="1180"/>
    </row>
    <row r="2648" spans="1:18">
      <c r="A2648" s="1180"/>
      <c r="B2648" s="1180"/>
      <c r="C2648" s="1180"/>
      <c r="D2648" s="1180"/>
      <c r="E2648" s="1180"/>
      <c r="F2648" s="1180"/>
      <c r="G2648" s="1180"/>
      <c r="H2648" s="1180"/>
      <c r="I2648" s="1180"/>
      <c r="J2648" s="1180"/>
      <c r="K2648" s="1180"/>
      <c r="L2648" s="1180"/>
      <c r="M2648" s="1180"/>
      <c r="N2648" s="1180"/>
      <c r="O2648" s="1180"/>
      <c r="P2648" s="1180"/>
      <c r="Q2648" s="1180"/>
      <c r="R2648" s="1180"/>
    </row>
    <row r="2649" spans="1:18">
      <c r="A2649" s="1180"/>
      <c r="B2649" s="1180"/>
      <c r="C2649" s="1180"/>
      <c r="D2649" s="1180"/>
      <c r="E2649" s="1180"/>
      <c r="F2649" s="1180"/>
      <c r="G2649" s="1180"/>
      <c r="H2649" s="1180"/>
      <c r="I2649" s="1180"/>
      <c r="J2649" s="1180"/>
      <c r="K2649" s="1180"/>
      <c r="L2649" s="1180"/>
      <c r="M2649" s="1180"/>
      <c r="N2649" s="1180"/>
      <c r="O2649" s="1180"/>
      <c r="P2649" s="1180"/>
      <c r="Q2649" s="1180"/>
      <c r="R2649" s="1180"/>
    </row>
    <row r="2650" spans="1:18">
      <c r="A2650" s="1180"/>
      <c r="B2650" s="1180"/>
      <c r="C2650" s="1180"/>
      <c r="D2650" s="1180"/>
      <c r="E2650" s="1180"/>
      <c r="F2650" s="1180"/>
      <c r="G2650" s="1180"/>
      <c r="H2650" s="1180"/>
      <c r="I2650" s="1180"/>
      <c r="J2650" s="1180"/>
      <c r="K2650" s="1180"/>
      <c r="L2650" s="1180"/>
      <c r="M2650" s="1180"/>
      <c r="N2650" s="1180"/>
      <c r="O2650" s="1180"/>
      <c r="P2650" s="1180"/>
      <c r="Q2650" s="1180"/>
      <c r="R2650" s="1180"/>
    </row>
    <row r="2651" spans="1:18">
      <c r="A2651" s="1180"/>
      <c r="B2651" s="1180"/>
      <c r="C2651" s="1180"/>
      <c r="D2651" s="1180"/>
      <c r="E2651" s="1180"/>
      <c r="F2651" s="1180"/>
      <c r="G2651" s="1180"/>
      <c r="H2651" s="1180"/>
      <c r="I2651" s="1180"/>
      <c r="J2651" s="1180"/>
      <c r="K2651" s="1180"/>
      <c r="L2651" s="1180"/>
      <c r="M2651" s="1180"/>
      <c r="N2651" s="1180"/>
      <c r="O2651" s="1180"/>
      <c r="P2651" s="1180"/>
      <c r="Q2651" s="1180"/>
      <c r="R2651" s="1180"/>
    </row>
    <row r="2652" spans="1:18">
      <c r="A2652" s="1180"/>
      <c r="B2652" s="1180"/>
      <c r="C2652" s="1180"/>
      <c r="D2652" s="1180"/>
      <c r="E2652" s="1180"/>
      <c r="F2652" s="1180"/>
      <c r="G2652" s="1180"/>
      <c r="H2652" s="1180"/>
      <c r="I2652" s="1180"/>
      <c r="J2652" s="1180"/>
      <c r="K2652" s="1180"/>
      <c r="L2652" s="1180"/>
      <c r="M2652" s="1180"/>
      <c r="N2652" s="1180"/>
      <c r="O2652" s="1180"/>
      <c r="P2652" s="1180"/>
      <c r="Q2652" s="1180"/>
      <c r="R2652" s="1180"/>
    </row>
    <row r="2653" spans="1:18">
      <c r="A2653" s="1180"/>
      <c r="B2653" s="1180"/>
      <c r="C2653" s="1180"/>
      <c r="D2653" s="1180"/>
      <c r="E2653" s="1180"/>
      <c r="F2653" s="1180"/>
      <c r="G2653" s="1180"/>
      <c r="H2653" s="1180"/>
      <c r="I2653" s="1180"/>
      <c r="J2653" s="1180"/>
      <c r="K2653" s="1180"/>
      <c r="L2653" s="1180"/>
      <c r="M2653" s="1180"/>
      <c r="N2653" s="1180"/>
      <c r="O2653" s="1180"/>
      <c r="P2653" s="1180"/>
      <c r="Q2653" s="1180"/>
      <c r="R2653" s="1180"/>
    </row>
    <row r="2654" spans="1:18">
      <c r="A2654" s="1180"/>
      <c r="B2654" s="1180"/>
      <c r="C2654" s="1180"/>
      <c r="D2654" s="1180"/>
      <c r="E2654" s="1180"/>
      <c r="F2654" s="1180"/>
      <c r="G2654" s="1180"/>
      <c r="H2654" s="1180"/>
      <c r="I2654" s="1180"/>
      <c r="J2654" s="1180"/>
      <c r="K2654" s="1180"/>
      <c r="L2654" s="1180"/>
      <c r="M2654" s="1180"/>
      <c r="N2654" s="1180"/>
      <c r="O2654" s="1180"/>
      <c r="P2654" s="1180"/>
      <c r="Q2654" s="1180"/>
      <c r="R2654" s="1180"/>
    </row>
    <row r="2655" spans="1:18">
      <c r="A2655" s="1180"/>
      <c r="B2655" s="1180"/>
      <c r="C2655" s="1180"/>
      <c r="D2655" s="1180"/>
      <c r="E2655" s="1180"/>
      <c r="F2655" s="1180"/>
      <c r="G2655" s="1180"/>
      <c r="H2655" s="1180"/>
      <c r="I2655" s="1180"/>
      <c r="J2655" s="1180"/>
      <c r="K2655" s="1180"/>
      <c r="L2655" s="1180"/>
      <c r="M2655" s="1180"/>
      <c r="N2655" s="1180"/>
      <c r="O2655" s="1180"/>
      <c r="P2655" s="1180"/>
      <c r="Q2655" s="1180"/>
      <c r="R2655" s="1180"/>
    </row>
    <row r="2656" spans="1:18">
      <c r="A2656" s="1180"/>
      <c r="B2656" s="1180"/>
      <c r="C2656" s="1180"/>
      <c r="D2656" s="1180"/>
      <c r="E2656" s="1180"/>
      <c r="F2656" s="1180"/>
      <c r="G2656" s="1180"/>
      <c r="H2656" s="1180"/>
      <c r="I2656" s="1180"/>
      <c r="J2656" s="1180"/>
      <c r="K2656" s="1180"/>
      <c r="L2656" s="1180"/>
      <c r="M2656" s="1180"/>
      <c r="N2656" s="1180"/>
      <c r="O2656" s="1180"/>
      <c r="P2656" s="1180"/>
      <c r="Q2656" s="1180"/>
      <c r="R2656" s="1180"/>
    </row>
    <row r="2657" spans="1:18">
      <c r="A2657" s="1180"/>
      <c r="B2657" s="1180"/>
      <c r="C2657" s="1180"/>
      <c r="D2657" s="1180"/>
      <c r="E2657" s="1180"/>
      <c r="F2657" s="1180"/>
      <c r="G2657" s="1180"/>
      <c r="H2657" s="1180"/>
      <c r="I2657" s="1180"/>
      <c r="J2657" s="1180"/>
      <c r="K2657" s="1180"/>
      <c r="L2657" s="1180"/>
      <c r="M2657" s="1180"/>
      <c r="N2657" s="1180"/>
      <c r="O2657" s="1180"/>
      <c r="P2657" s="1180"/>
      <c r="Q2657" s="1180"/>
      <c r="R2657" s="1180"/>
    </row>
    <row r="2658" spans="1:18">
      <c r="A2658" s="1180"/>
      <c r="B2658" s="1180"/>
      <c r="C2658" s="1180"/>
      <c r="D2658" s="1180"/>
      <c r="E2658" s="1180"/>
      <c r="F2658" s="1180"/>
      <c r="G2658" s="1180"/>
      <c r="H2658" s="1180"/>
      <c r="I2658" s="1180"/>
      <c r="J2658" s="1180"/>
      <c r="K2658" s="1180"/>
      <c r="L2658" s="1180"/>
      <c r="M2658" s="1180"/>
      <c r="N2658" s="1180"/>
      <c r="O2658" s="1180"/>
      <c r="P2658" s="1180"/>
      <c r="Q2658" s="1180"/>
      <c r="R2658" s="1180"/>
    </row>
    <row r="2659" spans="1:18">
      <c r="A2659" s="1180"/>
      <c r="B2659" s="1180"/>
      <c r="C2659" s="1180"/>
      <c r="D2659" s="1180"/>
      <c r="E2659" s="1180"/>
      <c r="F2659" s="1180"/>
      <c r="G2659" s="1180"/>
      <c r="H2659" s="1180"/>
      <c r="I2659" s="1180"/>
      <c r="J2659" s="1180"/>
      <c r="K2659" s="1180"/>
      <c r="L2659" s="1180"/>
      <c r="M2659" s="1180"/>
      <c r="N2659" s="1180"/>
      <c r="O2659" s="1180"/>
      <c r="P2659" s="1180"/>
      <c r="Q2659" s="1180"/>
      <c r="R2659" s="1180"/>
    </row>
    <row r="2660" spans="1:18">
      <c r="A2660" s="1180"/>
      <c r="B2660" s="1180"/>
      <c r="C2660" s="1180"/>
      <c r="D2660" s="1180"/>
      <c r="E2660" s="1180"/>
      <c r="F2660" s="1180"/>
      <c r="G2660" s="1180"/>
      <c r="H2660" s="1180"/>
      <c r="I2660" s="1180"/>
      <c r="J2660" s="1180"/>
      <c r="K2660" s="1180"/>
      <c r="L2660" s="1180"/>
      <c r="M2660" s="1180"/>
      <c r="N2660" s="1180"/>
      <c r="O2660" s="1180"/>
      <c r="P2660" s="1180"/>
      <c r="Q2660" s="1180"/>
      <c r="R2660" s="1180"/>
    </row>
    <row r="2661" spans="1:18">
      <c r="A2661" s="1180"/>
      <c r="B2661" s="1180"/>
      <c r="C2661" s="1180"/>
      <c r="D2661" s="1180"/>
      <c r="E2661" s="1180"/>
      <c r="F2661" s="1180"/>
      <c r="G2661" s="1180"/>
      <c r="H2661" s="1180"/>
      <c r="I2661" s="1180"/>
      <c r="J2661" s="1180"/>
      <c r="K2661" s="1180"/>
      <c r="L2661" s="1180"/>
      <c r="M2661" s="1180"/>
      <c r="N2661" s="1180"/>
      <c r="O2661" s="1180"/>
      <c r="P2661" s="1180"/>
      <c r="Q2661" s="1180"/>
      <c r="R2661" s="1180"/>
    </row>
    <row r="2662" spans="1:18">
      <c r="A2662" s="1180"/>
      <c r="B2662" s="1180"/>
      <c r="C2662" s="1180"/>
      <c r="D2662" s="1180"/>
      <c r="E2662" s="1180"/>
      <c r="F2662" s="1180"/>
      <c r="G2662" s="1180"/>
      <c r="H2662" s="1180"/>
      <c r="I2662" s="1180"/>
      <c r="J2662" s="1180"/>
      <c r="K2662" s="1180"/>
      <c r="L2662" s="1180"/>
      <c r="M2662" s="1180"/>
      <c r="N2662" s="1180"/>
      <c r="O2662" s="1180"/>
      <c r="P2662" s="1180"/>
      <c r="Q2662" s="1180"/>
      <c r="R2662" s="1180"/>
    </row>
    <row r="2663" spans="1:18">
      <c r="A2663" s="1180"/>
      <c r="B2663" s="1180"/>
      <c r="C2663" s="1180"/>
      <c r="D2663" s="1180"/>
      <c r="E2663" s="1180"/>
      <c r="F2663" s="1180"/>
      <c r="G2663" s="1180"/>
      <c r="H2663" s="1180"/>
      <c r="I2663" s="1180"/>
      <c r="J2663" s="1180"/>
      <c r="K2663" s="1180"/>
      <c r="L2663" s="1180"/>
      <c r="M2663" s="1180"/>
      <c r="N2663" s="1180"/>
      <c r="O2663" s="1180"/>
      <c r="P2663" s="1180"/>
      <c r="Q2663" s="1180"/>
      <c r="R2663" s="1180"/>
    </row>
    <row r="2664" spans="1:18">
      <c r="A2664" s="1180"/>
      <c r="B2664" s="1180"/>
      <c r="C2664" s="1180"/>
      <c r="D2664" s="1180"/>
      <c r="E2664" s="1180"/>
      <c r="F2664" s="1180"/>
      <c r="G2664" s="1180"/>
      <c r="H2664" s="1180"/>
      <c r="I2664" s="1180"/>
      <c r="J2664" s="1180"/>
      <c r="K2664" s="1180"/>
      <c r="L2664" s="1180"/>
      <c r="M2664" s="1180"/>
      <c r="N2664" s="1180"/>
      <c r="O2664" s="1180"/>
      <c r="P2664" s="1180"/>
      <c r="Q2664" s="1180"/>
      <c r="R2664" s="1180"/>
    </row>
    <row r="2665" spans="1:18">
      <c r="A2665" s="1180"/>
      <c r="B2665" s="1180"/>
      <c r="C2665" s="1180"/>
      <c r="D2665" s="1180"/>
      <c r="E2665" s="1180"/>
      <c r="F2665" s="1180"/>
      <c r="G2665" s="1180"/>
      <c r="H2665" s="1180"/>
      <c r="I2665" s="1180"/>
      <c r="J2665" s="1180"/>
      <c r="K2665" s="1180"/>
      <c r="L2665" s="1180"/>
      <c r="M2665" s="1180"/>
      <c r="N2665" s="1180"/>
      <c r="O2665" s="1180"/>
      <c r="P2665" s="1180"/>
      <c r="Q2665" s="1180"/>
      <c r="R2665" s="1180"/>
    </row>
    <row r="2666" spans="1:18">
      <c r="A2666" s="1180"/>
      <c r="B2666" s="1180"/>
      <c r="C2666" s="1180"/>
      <c r="D2666" s="1180"/>
      <c r="E2666" s="1180"/>
      <c r="F2666" s="1180"/>
      <c r="G2666" s="1180"/>
      <c r="H2666" s="1180"/>
      <c r="I2666" s="1180"/>
      <c r="J2666" s="1180"/>
      <c r="K2666" s="1180"/>
      <c r="L2666" s="1180"/>
      <c r="M2666" s="1180"/>
      <c r="N2666" s="1180"/>
      <c r="O2666" s="1180"/>
      <c r="P2666" s="1180"/>
      <c r="Q2666" s="1180"/>
      <c r="R2666" s="1180"/>
    </row>
    <row r="2667" spans="1:18">
      <c r="A2667" s="1180"/>
      <c r="B2667" s="1180"/>
      <c r="C2667" s="1180"/>
      <c r="D2667" s="1180"/>
      <c r="E2667" s="1180"/>
      <c r="F2667" s="1180"/>
      <c r="G2667" s="1180"/>
      <c r="H2667" s="1180"/>
      <c r="I2667" s="1180"/>
      <c r="J2667" s="1180"/>
      <c r="K2667" s="1180"/>
      <c r="L2667" s="1180"/>
      <c r="M2667" s="1180"/>
      <c r="N2667" s="1180"/>
      <c r="O2667" s="1180"/>
      <c r="P2667" s="1180"/>
      <c r="Q2667" s="1180"/>
      <c r="R2667" s="1180"/>
    </row>
    <row r="2668" spans="1:18">
      <c r="A2668" s="1180"/>
      <c r="B2668" s="1180"/>
      <c r="C2668" s="1180"/>
      <c r="D2668" s="1180"/>
      <c r="E2668" s="1180"/>
      <c r="F2668" s="1180"/>
      <c r="G2668" s="1180"/>
      <c r="H2668" s="1180"/>
      <c r="I2668" s="1180"/>
      <c r="J2668" s="1180"/>
      <c r="K2668" s="1180"/>
      <c r="L2668" s="1180"/>
      <c r="M2668" s="1180"/>
      <c r="N2668" s="1180"/>
      <c r="O2668" s="1180"/>
      <c r="P2668" s="1180"/>
      <c r="Q2668" s="1180"/>
      <c r="R2668" s="1180"/>
    </row>
    <row r="2669" spans="1:18">
      <c r="A2669" s="1180"/>
      <c r="B2669" s="1180"/>
      <c r="C2669" s="1180"/>
      <c r="D2669" s="1180"/>
      <c r="E2669" s="1180"/>
      <c r="F2669" s="1180"/>
      <c r="G2669" s="1180"/>
      <c r="H2669" s="1180"/>
      <c r="I2669" s="1180"/>
      <c r="J2669" s="1180"/>
      <c r="K2669" s="1180"/>
      <c r="L2669" s="1180"/>
      <c r="M2669" s="1180"/>
      <c r="N2669" s="1180"/>
      <c r="O2669" s="1180"/>
      <c r="P2669" s="1180"/>
      <c r="Q2669" s="1180"/>
      <c r="R2669" s="1180"/>
    </row>
    <row r="2670" spans="1:18">
      <c r="A2670" s="1180"/>
      <c r="B2670" s="1180"/>
      <c r="C2670" s="1180"/>
      <c r="D2670" s="1180"/>
      <c r="E2670" s="1180"/>
      <c r="F2670" s="1180"/>
      <c r="G2670" s="1180"/>
      <c r="H2670" s="1180"/>
      <c r="I2670" s="1180"/>
      <c r="J2670" s="1180"/>
      <c r="K2670" s="1180"/>
      <c r="L2670" s="1180"/>
      <c r="M2670" s="1180"/>
      <c r="N2670" s="1180"/>
      <c r="O2670" s="1180"/>
      <c r="P2670" s="1180"/>
      <c r="Q2670" s="1180"/>
      <c r="R2670" s="1180"/>
    </row>
    <row r="2671" spans="1:18">
      <c r="A2671" s="1180"/>
      <c r="B2671" s="1180"/>
      <c r="C2671" s="1180"/>
      <c r="D2671" s="1180"/>
      <c r="E2671" s="1180"/>
      <c r="F2671" s="1180"/>
      <c r="G2671" s="1180"/>
      <c r="H2671" s="1180"/>
      <c r="I2671" s="1180"/>
      <c r="J2671" s="1180"/>
      <c r="K2671" s="1180"/>
      <c r="L2671" s="1180"/>
      <c r="M2671" s="1180"/>
      <c r="N2671" s="1180"/>
      <c r="O2671" s="1180"/>
      <c r="P2671" s="1180"/>
      <c r="Q2671" s="1180"/>
      <c r="R2671" s="1180"/>
    </row>
    <row r="2672" spans="1:18">
      <c r="A2672" s="1180"/>
      <c r="B2672" s="1180"/>
      <c r="C2672" s="1180"/>
      <c r="D2672" s="1180"/>
      <c r="E2672" s="1180"/>
      <c r="F2672" s="1180"/>
      <c r="G2672" s="1180"/>
      <c r="H2672" s="1180"/>
      <c r="I2672" s="1180"/>
      <c r="J2672" s="1180"/>
      <c r="K2672" s="1180"/>
      <c r="L2672" s="1180"/>
      <c r="M2672" s="1180"/>
      <c r="N2672" s="1180"/>
      <c r="O2672" s="1180"/>
      <c r="P2672" s="1180"/>
      <c r="Q2672" s="1180"/>
      <c r="R2672" s="1180"/>
    </row>
    <row r="2673" spans="1:18">
      <c r="A2673" s="1180"/>
      <c r="B2673" s="1180"/>
      <c r="C2673" s="1180"/>
      <c r="D2673" s="1180"/>
      <c r="E2673" s="1180"/>
      <c r="F2673" s="1180"/>
      <c r="G2673" s="1180"/>
      <c r="H2673" s="1180"/>
      <c r="I2673" s="1180"/>
      <c r="J2673" s="1180"/>
      <c r="K2673" s="1180"/>
      <c r="L2673" s="1180"/>
      <c r="M2673" s="1180"/>
      <c r="N2673" s="1180"/>
      <c r="O2673" s="1180"/>
      <c r="P2673" s="1180"/>
      <c r="Q2673" s="1180"/>
      <c r="R2673" s="1180"/>
    </row>
    <row r="2674" spans="1:18">
      <c r="A2674" s="1180"/>
      <c r="B2674" s="1180"/>
      <c r="C2674" s="1180"/>
      <c r="D2674" s="1180"/>
      <c r="E2674" s="1180"/>
      <c r="F2674" s="1180"/>
      <c r="G2674" s="1180"/>
      <c r="H2674" s="1180"/>
      <c r="I2674" s="1180"/>
      <c r="J2674" s="1180"/>
      <c r="K2674" s="1180"/>
      <c r="L2674" s="1180"/>
      <c r="M2674" s="1180"/>
      <c r="N2674" s="1180"/>
      <c r="O2674" s="1180"/>
      <c r="P2674" s="1180"/>
      <c r="Q2674" s="1180"/>
      <c r="R2674" s="1180"/>
    </row>
    <row r="2675" spans="1:18">
      <c r="A2675" s="1180"/>
      <c r="B2675" s="1180"/>
      <c r="C2675" s="1180"/>
      <c r="D2675" s="1180"/>
      <c r="E2675" s="1180"/>
      <c r="F2675" s="1180"/>
      <c r="G2675" s="1180"/>
      <c r="H2675" s="1180"/>
      <c r="I2675" s="1180"/>
      <c r="J2675" s="1180"/>
      <c r="K2675" s="1180"/>
      <c r="L2675" s="1180"/>
      <c r="M2675" s="1180"/>
      <c r="N2675" s="1180"/>
      <c r="O2675" s="1180"/>
      <c r="P2675" s="1180"/>
      <c r="Q2675" s="1180"/>
      <c r="R2675" s="1180"/>
    </row>
    <row r="2676" spans="1:18">
      <c r="A2676" s="1180"/>
      <c r="B2676" s="1180"/>
      <c r="C2676" s="1180"/>
      <c r="D2676" s="1180"/>
      <c r="E2676" s="1180"/>
      <c r="F2676" s="1180"/>
      <c r="G2676" s="1180"/>
      <c r="H2676" s="1180"/>
      <c r="I2676" s="1180"/>
      <c r="J2676" s="1180"/>
      <c r="K2676" s="1180"/>
      <c r="L2676" s="1180"/>
      <c r="M2676" s="1180"/>
      <c r="N2676" s="1180"/>
      <c r="O2676" s="1180"/>
      <c r="P2676" s="1180"/>
      <c r="Q2676" s="1180"/>
      <c r="R2676" s="1180"/>
    </row>
    <row r="2677" spans="1:18">
      <c r="A2677" s="1180"/>
      <c r="B2677" s="1180"/>
      <c r="C2677" s="1180"/>
      <c r="D2677" s="1180"/>
      <c r="E2677" s="1180"/>
      <c r="F2677" s="1180"/>
      <c r="G2677" s="1180"/>
      <c r="H2677" s="1180"/>
      <c r="I2677" s="1180"/>
      <c r="J2677" s="1180"/>
      <c r="K2677" s="1180"/>
      <c r="L2677" s="1180"/>
      <c r="M2677" s="1180"/>
      <c r="N2677" s="1180"/>
      <c r="O2677" s="1180"/>
      <c r="P2677" s="1180"/>
      <c r="Q2677" s="1180"/>
      <c r="R2677" s="1180"/>
    </row>
    <row r="2678" spans="1:18">
      <c r="A2678" s="1180"/>
      <c r="B2678" s="1180"/>
      <c r="C2678" s="1180"/>
      <c r="D2678" s="1180"/>
      <c r="E2678" s="1180"/>
      <c r="F2678" s="1180"/>
      <c r="G2678" s="1180"/>
      <c r="H2678" s="1180"/>
      <c r="I2678" s="1180"/>
      <c r="J2678" s="1180"/>
      <c r="K2678" s="1180"/>
      <c r="L2678" s="1180"/>
      <c r="M2678" s="1180"/>
      <c r="N2678" s="1180"/>
      <c r="O2678" s="1180"/>
      <c r="P2678" s="1180"/>
      <c r="Q2678" s="1180"/>
      <c r="R2678" s="1180"/>
    </row>
    <row r="2679" spans="1:18">
      <c r="A2679" s="1180"/>
      <c r="B2679" s="1180"/>
      <c r="C2679" s="1180"/>
      <c r="D2679" s="1180"/>
      <c r="E2679" s="1180"/>
      <c r="F2679" s="1180"/>
      <c r="G2679" s="1180"/>
      <c r="H2679" s="1180"/>
      <c r="I2679" s="1180"/>
      <c r="J2679" s="1180"/>
      <c r="K2679" s="1180"/>
      <c r="L2679" s="1180"/>
      <c r="M2679" s="1180"/>
      <c r="N2679" s="1180"/>
      <c r="O2679" s="1180"/>
      <c r="P2679" s="1180"/>
      <c r="Q2679" s="1180"/>
      <c r="R2679" s="1180"/>
    </row>
    <row r="2680" spans="1:18">
      <c r="A2680" s="1180"/>
      <c r="B2680" s="1180"/>
      <c r="C2680" s="1180"/>
      <c r="D2680" s="1180"/>
      <c r="E2680" s="1180"/>
      <c r="F2680" s="1180"/>
      <c r="G2680" s="1180"/>
      <c r="H2680" s="1180"/>
      <c r="I2680" s="1180"/>
      <c r="J2680" s="1180"/>
      <c r="K2680" s="1180"/>
      <c r="L2680" s="1180"/>
      <c r="M2680" s="1180"/>
      <c r="N2680" s="1180"/>
      <c r="O2680" s="1180"/>
      <c r="P2680" s="1180"/>
      <c r="Q2680" s="1180"/>
      <c r="R2680" s="1180"/>
    </row>
    <row r="2681" spans="1:18">
      <c r="A2681" s="1180"/>
      <c r="B2681" s="1180"/>
      <c r="C2681" s="1180"/>
      <c r="D2681" s="1180"/>
      <c r="E2681" s="1180"/>
      <c r="F2681" s="1180"/>
      <c r="G2681" s="1180"/>
      <c r="H2681" s="1180"/>
      <c r="I2681" s="1180"/>
      <c r="J2681" s="1180"/>
      <c r="K2681" s="1180"/>
      <c r="L2681" s="1180"/>
      <c r="M2681" s="1180"/>
      <c r="N2681" s="1180"/>
      <c r="O2681" s="1180"/>
      <c r="P2681" s="1180"/>
      <c r="Q2681" s="1180"/>
      <c r="R2681" s="1180"/>
    </row>
    <row r="2682" spans="1:18">
      <c r="A2682" s="1180"/>
      <c r="B2682" s="1180"/>
      <c r="C2682" s="1180"/>
      <c r="D2682" s="1180"/>
      <c r="E2682" s="1180"/>
      <c r="F2682" s="1180"/>
      <c r="G2682" s="1180"/>
      <c r="H2682" s="1180"/>
      <c r="I2682" s="1180"/>
      <c r="J2682" s="1180"/>
      <c r="K2682" s="1180"/>
      <c r="L2682" s="1180"/>
      <c r="M2682" s="1180"/>
      <c r="N2682" s="1180"/>
      <c r="O2682" s="1180"/>
      <c r="P2682" s="1180"/>
      <c r="Q2682" s="1180"/>
      <c r="R2682" s="1180"/>
    </row>
    <row r="2683" spans="1:18">
      <c r="A2683" s="1180"/>
      <c r="B2683" s="1180"/>
      <c r="C2683" s="1180"/>
      <c r="D2683" s="1180"/>
      <c r="E2683" s="1180"/>
      <c r="F2683" s="1180"/>
      <c r="G2683" s="1180"/>
      <c r="H2683" s="1180"/>
      <c r="I2683" s="1180"/>
      <c r="J2683" s="1180"/>
      <c r="K2683" s="1180"/>
      <c r="L2683" s="1180"/>
      <c r="M2683" s="1180"/>
      <c r="N2683" s="1180"/>
      <c r="O2683" s="1180"/>
      <c r="P2683" s="1180"/>
      <c r="Q2683" s="1180"/>
      <c r="R2683" s="1180"/>
    </row>
    <row r="2684" spans="1:18">
      <c r="A2684" s="1180"/>
      <c r="B2684" s="1180"/>
      <c r="C2684" s="1180"/>
      <c r="D2684" s="1180"/>
      <c r="E2684" s="1180"/>
      <c r="F2684" s="1180"/>
      <c r="G2684" s="1180"/>
      <c r="H2684" s="1180"/>
      <c r="I2684" s="1180"/>
      <c r="J2684" s="1180"/>
      <c r="K2684" s="1180"/>
      <c r="L2684" s="1180"/>
      <c r="M2684" s="1180"/>
      <c r="N2684" s="1180"/>
      <c r="O2684" s="1180"/>
      <c r="P2684" s="1180"/>
      <c r="Q2684" s="1180"/>
      <c r="R2684" s="1180"/>
    </row>
    <row r="2685" spans="1:18">
      <c r="A2685" s="1180"/>
      <c r="B2685" s="1180"/>
      <c r="C2685" s="1180"/>
      <c r="D2685" s="1180"/>
      <c r="E2685" s="1180"/>
      <c r="F2685" s="1180"/>
      <c r="G2685" s="1180"/>
      <c r="H2685" s="1180"/>
      <c r="I2685" s="1180"/>
      <c r="J2685" s="1180"/>
      <c r="K2685" s="1180"/>
      <c r="L2685" s="1180"/>
      <c r="M2685" s="1180"/>
      <c r="N2685" s="1180"/>
      <c r="O2685" s="1180"/>
      <c r="P2685" s="1180"/>
      <c r="Q2685" s="1180"/>
      <c r="R2685" s="1180"/>
    </row>
    <row r="2686" spans="1:18">
      <c r="A2686" s="1180"/>
      <c r="B2686" s="1180"/>
      <c r="C2686" s="1180"/>
      <c r="D2686" s="1180"/>
      <c r="E2686" s="1180"/>
      <c r="F2686" s="1180"/>
      <c r="G2686" s="1180"/>
      <c r="H2686" s="1180"/>
      <c r="I2686" s="1180"/>
      <c r="J2686" s="1180"/>
      <c r="K2686" s="1180"/>
      <c r="L2686" s="1180"/>
      <c r="M2686" s="1180"/>
      <c r="N2686" s="1180"/>
      <c r="O2686" s="1180"/>
      <c r="P2686" s="1180"/>
      <c r="Q2686" s="1180"/>
      <c r="R2686" s="1180"/>
    </row>
    <row r="2687" spans="1:18">
      <c r="A2687" s="1180"/>
      <c r="B2687" s="1180"/>
      <c r="C2687" s="1180"/>
      <c r="D2687" s="1180"/>
      <c r="E2687" s="1180"/>
      <c r="F2687" s="1180"/>
      <c r="G2687" s="1180"/>
      <c r="H2687" s="1180"/>
      <c r="I2687" s="1180"/>
      <c r="J2687" s="1180"/>
      <c r="K2687" s="1180"/>
      <c r="L2687" s="1180"/>
      <c r="M2687" s="1180"/>
      <c r="N2687" s="1180"/>
      <c r="O2687" s="1180"/>
      <c r="P2687" s="1180"/>
      <c r="Q2687" s="1180"/>
      <c r="R2687" s="1180"/>
    </row>
    <row r="2688" spans="1:18">
      <c r="A2688" s="1180"/>
      <c r="B2688" s="1180"/>
      <c r="C2688" s="1180"/>
      <c r="D2688" s="1180"/>
      <c r="E2688" s="1180"/>
      <c r="F2688" s="1180"/>
      <c r="G2688" s="1180"/>
      <c r="H2688" s="1180"/>
      <c r="I2688" s="1180"/>
      <c r="J2688" s="1180"/>
      <c r="K2688" s="1180"/>
      <c r="L2688" s="1180"/>
      <c r="M2688" s="1180"/>
      <c r="N2688" s="1180"/>
      <c r="O2688" s="1180"/>
      <c r="P2688" s="1180"/>
      <c r="Q2688" s="1180"/>
      <c r="R2688" s="1180"/>
    </row>
    <row r="2689" spans="1:18">
      <c r="A2689" s="1180"/>
      <c r="B2689" s="1180"/>
      <c r="C2689" s="1180"/>
      <c r="D2689" s="1180"/>
      <c r="E2689" s="1180"/>
      <c r="F2689" s="1180"/>
      <c r="G2689" s="1180"/>
      <c r="H2689" s="1180"/>
      <c r="I2689" s="1180"/>
      <c r="J2689" s="1180"/>
      <c r="K2689" s="1180"/>
      <c r="L2689" s="1180"/>
      <c r="M2689" s="1180"/>
      <c r="N2689" s="1180"/>
      <c r="O2689" s="1180"/>
      <c r="P2689" s="1180"/>
      <c r="Q2689" s="1180"/>
      <c r="R2689" s="1180"/>
    </row>
    <row r="2690" spans="1:18">
      <c r="A2690" s="1180"/>
      <c r="B2690" s="1180"/>
      <c r="C2690" s="1180"/>
      <c r="D2690" s="1180"/>
      <c r="E2690" s="1180"/>
      <c r="F2690" s="1180"/>
      <c r="G2690" s="1180"/>
      <c r="H2690" s="1180"/>
      <c r="I2690" s="1180"/>
      <c r="J2690" s="1180"/>
      <c r="K2690" s="1180"/>
      <c r="L2690" s="1180"/>
      <c r="M2690" s="1180"/>
      <c r="N2690" s="1180"/>
      <c r="O2690" s="1180"/>
      <c r="P2690" s="1180"/>
      <c r="Q2690" s="1180"/>
      <c r="R2690" s="1180"/>
    </row>
    <row r="2691" spans="1:18">
      <c r="A2691" s="1180"/>
      <c r="B2691" s="1180"/>
      <c r="C2691" s="1180"/>
      <c r="D2691" s="1180"/>
      <c r="E2691" s="1180"/>
      <c r="F2691" s="1180"/>
      <c r="G2691" s="1180"/>
      <c r="H2691" s="1180"/>
      <c r="I2691" s="1180"/>
      <c r="J2691" s="1180"/>
      <c r="K2691" s="1180"/>
      <c r="L2691" s="1180"/>
      <c r="M2691" s="1180"/>
      <c r="N2691" s="1180"/>
      <c r="O2691" s="1180"/>
      <c r="P2691" s="1180"/>
      <c r="Q2691" s="1180"/>
      <c r="R2691" s="1180"/>
    </row>
    <row r="2692" spans="1:18">
      <c r="A2692" s="1180"/>
      <c r="B2692" s="1180"/>
      <c r="C2692" s="1180"/>
      <c r="D2692" s="1180"/>
      <c r="E2692" s="1180"/>
      <c r="F2692" s="1180"/>
      <c r="G2692" s="1180"/>
      <c r="H2692" s="1180"/>
      <c r="I2692" s="1180"/>
      <c r="J2692" s="1180"/>
      <c r="K2692" s="1180"/>
      <c r="L2692" s="1180"/>
      <c r="M2692" s="1180"/>
      <c r="N2692" s="1180"/>
      <c r="O2692" s="1180"/>
      <c r="P2692" s="1180"/>
      <c r="Q2692" s="1180"/>
      <c r="R2692" s="1180"/>
    </row>
    <row r="2693" spans="1:18">
      <c r="A2693" s="1180"/>
      <c r="B2693" s="1180"/>
      <c r="C2693" s="1180"/>
      <c r="D2693" s="1180"/>
      <c r="E2693" s="1180"/>
      <c r="F2693" s="1180"/>
      <c r="G2693" s="1180"/>
      <c r="H2693" s="1180"/>
      <c r="I2693" s="1180"/>
      <c r="J2693" s="1180"/>
      <c r="K2693" s="1180"/>
      <c r="L2693" s="1180"/>
      <c r="M2693" s="1180"/>
      <c r="N2693" s="1180"/>
      <c r="O2693" s="1180"/>
      <c r="P2693" s="1180"/>
      <c r="Q2693" s="1180"/>
      <c r="R2693" s="1180"/>
    </row>
    <row r="2694" spans="1:18">
      <c r="A2694" s="1180"/>
      <c r="B2694" s="1180"/>
      <c r="C2694" s="1180"/>
      <c r="D2694" s="1180"/>
      <c r="E2694" s="1180"/>
      <c r="F2694" s="1180"/>
      <c r="G2694" s="1180"/>
      <c r="H2694" s="1180"/>
      <c r="I2694" s="1180"/>
      <c r="J2694" s="1180"/>
      <c r="K2694" s="1180"/>
      <c r="L2694" s="1180"/>
      <c r="M2694" s="1180"/>
      <c r="N2694" s="1180"/>
      <c r="O2694" s="1180"/>
      <c r="P2694" s="1180"/>
      <c r="Q2694" s="1180"/>
      <c r="R2694" s="1180"/>
    </row>
    <row r="2695" spans="1:18">
      <c r="A2695" s="1180"/>
      <c r="B2695" s="1180"/>
      <c r="C2695" s="1180"/>
      <c r="D2695" s="1180"/>
      <c r="E2695" s="1180"/>
      <c r="F2695" s="1180"/>
      <c r="G2695" s="1180"/>
      <c r="H2695" s="1180"/>
      <c r="I2695" s="1180"/>
      <c r="J2695" s="1180"/>
      <c r="K2695" s="1180"/>
      <c r="L2695" s="1180"/>
      <c r="M2695" s="1180"/>
      <c r="N2695" s="1180"/>
      <c r="O2695" s="1180"/>
      <c r="P2695" s="1180"/>
      <c r="Q2695" s="1180"/>
      <c r="R2695" s="1180"/>
    </row>
    <row r="2696" spans="1:18">
      <c r="A2696" s="1180"/>
      <c r="B2696" s="1180"/>
      <c r="C2696" s="1180"/>
      <c r="D2696" s="1180"/>
      <c r="E2696" s="1180"/>
      <c r="F2696" s="1180"/>
      <c r="G2696" s="1180"/>
      <c r="H2696" s="1180"/>
      <c r="I2696" s="1180"/>
      <c r="J2696" s="1180"/>
      <c r="K2696" s="1180"/>
      <c r="L2696" s="1180"/>
      <c r="M2696" s="1180"/>
      <c r="N2696" s="1180"/>
      <c r="O2696" s="1180"/>
      <c r="P2696" s="1180"/>
      <c r="Q2696" s="1180"/>
      <c r="R2696" s="1180"/>
    </row>
    <row r="2697" spans="1:18">
      <c r="A2697" s="1180"/>
      <c r="B2697" s="1180"/>
      <c r="C2697" s="1180"/>
      <c r="D2697" s="1180"/>
      <c r="E2697" s="1180"/>
      <c r="F2697" s="1180"/>
      <c r="G2697" s="1180"/>
      <c r="H2697" s="1180"/>
      <c r="I2697" s="1180"/>
      <c r="J2697" s="1180"/>
      <c r="K2697" s="1180"/>
      <c r="L2697" s="1180"/>
      <c r="M2697" s="1180"/>
      <c r="N2697" s="1180"/>
      <c r="O2697" s="1180"/>
      <c r="P2697" s="1180"/>
      <c r="Q2697" s="1180"/>
      <c r="R2697" s="1180"/>
    </row>
    <row r="2698" spans="1:18">
      <c r="A2698" s="1180"/>
      <c r="B2698" s="1180"/>
      <c r="C2698" s="1180"/>
      <c r="D2698" s="1180"/>
      <c r="E2698" s="1180"/>
      <c r="F2698" s="1180"/>
      <c r="G2698" s="1180"/>
      <c r="H2698" s="1180"/>
      <c r="I2698" s="1180"/>
      <c r="J2698" s="1180"/>
      <c r="K2698" s="1180"/>
      <c r="L2698" s="1180"/>
      <c r="M2698" s="1180"/>
      <c r="N2698" s="1180"/>
      <c r="O2698" s="1180"/>
      <c r="P2698" s="1180"/>
      <c r="Q2698" s="1180"/>
      <c r="R2698" s="1180"/>
    </row>
    <row r="2699" spans="1:18">
      <c r="A2699" s="1180"/>
      <c r="B2699" s="1180"/>
      <c r="C2699" s="1180"/>
      <c r="D2699" s="1180"/>
      <c r="E2699" s="1180"/>
      <c r="F2699" s="1180"/>
      <c r="G2699" s="1180"/>
      <c r="H2699" s="1180"/>
      <c r="I2699" s="1180"/>
      <c r="J2699" s="1180"/>
      <c r="K2699" s="1180"/>
      <c r="L2699" s="1180"/>
      <c r="M2699" s="1180"/>
      <c r="N2699" s="1180"/>
      <c r="O2699" s="1180"/>
      <c r="P2699" s="1180"/>
      <c r="Q2699" s="1180"/>
      <c r="R2699" s="1180"/>
    </row>
    <row r="2700" spans="1:18">
      <c r="A2700" s="1180"/>
      <c r="B2700" s="1180"/>
      <c r="C2700" s="1180"/>
      <c r="D2700" s="1180"/>
      <c r="E2700" s="1180"/>
      <c r="F2700" s="1180"/>
      <c r="G2700" s="1180"/>
      <c r="H2700" s="1180"/>
      <c r="I2700" s="1180"/>
      <c r="J2700" s="1180"/>
      <c r="K2700" s="1180"/>
      <c r="L2700" s="1180"/>
      <c r="M2700" s="1180"/>
      <c r="N2700" s="1180"/>
      <c r="O2700" s="1180"/>
      <c r="P2700" s="1180"/>
      <c r="Q2700" s="1180"/>
      <c r="R2700" s="1180"/>
    </row>
    <row r="2701" spans="1:18">
      <c r="A2701" s="1180"/>
      <c r="B2701" s="1180"/>
      <c r="C2701" s="1180"/>
      <c r="D2701" s="1180"/>
      <c r="E2701" s="1180"/>
      <c r="F2701" s="1180"/>
      <c r="G2701" s="1180"/>
      <c r="H2701" s="1180"/>
      <c r="I2701" s="1180"/>
      <c r="J2701" s="1180"/>
      <c r="K2701" s="1180"/>
      <c r="L2701" s="1180"/>
      <c r="M2701" s="1180"/>
      <c r="N2701" s="1180"/>
      <c r="O2701" s="1180"/>
      <c r="P2701" s="1180"/>
      <c r="Q2701" s="1180"/>
      <c r="R2701" s="1180"/>
    </row>
    <row r="2702" spans="1:18">
      <c r="A2702" s="1180"/>
      <c r="B2702" s="1180"/>
      <c r="C2702" s="1180"/>
      <c r="D2702" s="1180"/>
      <c r="E2702" s="1180"/>
      <c r="F2702" s="1180"/>
      <c r="G2702" s="1180"/>
      <c r="H2702" s="1180"/>
      <c r="I2702" s="1180"/>
      <c r="J2702" s="1180"/>
      <c r="K2702" s="1180"/>
      <c r="L2702" s="1180"/>
      <c r="M2702" s="1180"/>
      <c r="N2702" s="1180"/>
      <c r="O2702" s="1180"/>
      <c r="P2702" s="1180"/>
      <c r="Q2702" s="1180"/>
      <c r="R2702" s="1180"/>
    </row>
    <row r="2703" spans="1:18">
      <c r="A2703" s="1180"/>
      <c r="B2703" s="1180"/>
      <c r="C2703" s="1180"/>
      <c r="D2703" s="1180"/>
      <c r="E2703" s="1180"/>
      <c r="F2703" s="1180"/>
      <c r="G2703" s="1180"/>
      <c r="H2703" s="1180"/>
      <c r="I2703" s="1180"/>
      <c r="J2703" s="1180"/>
      <c r="K2703" s="1180"/>
      <c r="L2703" s="1180"/>
      <c r="M2703" s="1180"/>
      <c r="N2703" s="1180"/>
      <c r="O2703" s="1180"/>
      <c r="P2703" s="1180"/>
      <c r="Q2703" s="1180"/>
      <c r="R2703" s="1180"/>
    </row>
    <row r="2704" spans="1:18">
      <c r="A2704" s="1180"/>
      <c r="B2704" s="1180"/>
      <c r="C2704" s="1180"/>
      <c r="D2704" s="1180"/>
      <c r="E2704" s="1180"/>
      <c r="F2704" s="1180"/>
      <c r="G2704" s="1180"/>
      <c r="H2704" s="1180"/>
      <c r="I2704" s="1180"/>
      <c r="J2704" s="1180"/>
      <c r="K2704" s="1180"/>
      <c r="L2704" s="1180"/>
      <c r="M2704" s="1180"/>
      <c r="N2704" s="1180"/>
      <c r="O2704" s="1180"/>
      <c r="P2704" s="1180"/>
      <c r="Q2704" s="1180"/>
      <c r="R2704" s="1180"/>
    </row>
    <row r="2705" spans="1:18">
      <c r="A2705" s="1180"/>
      <c r="B2705" s="1180"/>
      <c r="C2705" s="1180"/>
      <c r="D2705" s="1180"/>
      <c r="E2705" s="1180"/>
      <c r="F2705" s="1180"/>
      <c r="G2705" s="1180"/>
      <c r="H2705" s="1180"/>
      <c r="I2705" s="1180"/>
      <c r="J2705" s="1180"/>
      <c r="K2705" s="1180"/>
      <c r="L2705" s="1180"/>
      <c r="M2705" s="1180"/>
      <c r="N2705" s="1180"/>
      <c r="O2705" s="1180"/>
      <c r="P2705" s="1180"/>
      <c r="Q2705" s="1180"/>
      <c r="R2705" s="1180"/>
    </row>
    <row r="2706" spans="1:18">
      <c r="A2706" s="1180"/>
      <c r="B2706" s="1180"/>
      <c r="C2706" s="1180"/>
      <c r="D2706" s="1180"/>
      <c r="E2706" s="1180"/>
      <c r="F2706" s="1180"/>
      <c r="G2706" s="1180"/>
      <c r="H2706" s="1180"/>
      <c r="I2706" s="1180"/>
      <c r="J2706" s="1180"/>
      <c r="K2706" s="1180"/>
      <c r="L2706" s="1180"/>
      <c r="M2706" s="1180"/>
      <c r="N2706" s="1180"/>
      <c r="O2706" s="1180"/>
      <c r="P2706" s="1180"/>
      <c r="Q2706" s="1180"/>
      <c r="R2706" s="1180"/>
    </row>
    <row r="2707" spans="1:18">
      <c r="A2707" s="1180"/>
      <c r="B2707" s="1180"/>
      <c r="C2707" s="1180"/>
      <c r="D2707" s="1180"/>
      <c r="E2707" s="1180"/>
      <c r="F2707" s="1180"/>
      <c r="G2707" s="1180"/>
      <c r="H2707" s="1180"/>
      <c r="I2707" s="1180"/>
      <c r="J2707" s="1180"/>
      <c r="K2707" s="1180"/>
      <c r="L2707" s="1180"/>
      <c r="M2707" s="1180"/>
      <c r="N2707" s="1180"/>
      <c r="O2707" s="1180"/>
      <c r="P2707" s="1180"/>
      <c r="Q2707" s="1180"/>
      <c r="R2707" s="1180"/>
    </row>
    <row r="2708" spans="1:18">
      <c r="A2708" s="1180"/>
      <c r="B2708" s="1180"/>
      <c r="C2708" s="1180"/>
      <c r="D2708" s="1180"/>
      <c r="E2708" s="1180"/>
      <c r="F2708" s="1180"/>
      <c r="G2708" s="1180"/>
      <c r="H2708" s="1180"/>
      <c r="I2708" s="1180"/>
      <c r="J2708" s="1180"/>
      <c r="K2708" s="1180"/>
      <c r="L2708" s="1180"/>
      <c r="M2708" s="1180"/>
      <c r="N2708" s="1180"/>
      <c r="O2708" s="1180"/>
      <c r="P2708" s="1180"/>
      <c r="Q2708" s="1180"/>
      <c r="R2708" s="1180"/>
    </row>
    <row r="2709" spans="1:18">
      <c r="A2709" s="1180"/>
      <c r="B2709" s="1180"/>
      <c r="C2709" s="1180"/>
      <c r="D2709" s="1180"/>
      <c r="E2709" s="1180"/>
      <c r="F2709" s="1180"/>
      <c r="G2709" s="1180"/>
      <c r="H2709" s="1180"/>
      <c r="I2709" s="1180"/>
      <c r="J2709" s="1180"/>
      <c r="K2709" s="1180"/>
      <c r="L2709" s="1180"/>
      <c r="M2709" s="1180"/>
      <c r="N2709" s="1180"/>
      <c r="O2709" s="1180"/>
      <c r="P2709" s="1180"/>
      <c r="Q2709" s="1180"/>
      <c r="R2709" s="1180"/>
    </row>
    <row r="2710" spans="1:18">
      <c r="A2710" s="1180"/>
      <c r="B2710" s="1180"/>
      <c r="C2710" s="1180"/>
      <c r="D2710" s="1180"/>
      <c r="E2710" s="1180"/>
      <c r="F2710" s="1180"/>
      <c r="G2710" s="1180"/>
      <c r="H2710" s="1180"/>
      <c r="I2710" s="1180"/>
      <c r="J2710" s="1180"/>
      <c r="K2710" s="1180"/>
      <c r="L2710" s="1180"/>
      <c r="M2710" s="1180"/>
      <c r="N2710" s="1180"/>
      <c r="O2710" s="1180"/>
      <c r="P2710" s="1180"/>
      <c r="Q2710" s="1180"/>
      <c r="R2710" s="1180"/>
    </row>
    <row r="2711" spans="1:18">
      <c r="A2711" s="1180"/>
      <c r="B2711" s="1180"/>
      <c r="C2711" s="1180"/>
      <c r="D2711" s="1180"/>
      <c r="E2711" s="1180"/>
      <c r="F2711" s="1180"/>
      <c r="G2711" s="1180"/>
      <c r="H2711" s="1180"/>
      <c r="I2711" s="1180"/>
      <c r="J2711" s="1180"/>
      <c r="K2711" s="1180"/>
      <c r="L2711" s="1180"/>
      <c r="M2711" s="1180"/>
      <c r="N2711" s="1180"/>
      <c r="O2711" s="1180"/>
      <c r="P2711" s="1180"/>
      <c r="Q2711" s="1180"/>
      <c r="R2711" s="1180"/>
    </row>
    <row r="2712" spans="1:18">
      <c r="A2712" s="1180"/>
      <c r="B2712" s="1180"/>
      <c r="C2712" s="1180"/>
      <c r="D2712" s="1180"/>
      <c r="E2712" s="1180"/>
      <c r="F2712" s="1180"/>
      <c r="G2712" s="1180"/>
      <c r="H2712" s="1180"/>
      <c r="I2712" s="1180"/>
      <c r="J2712" s="1180"/>
      <c r="K2712" s="1180"/>
      <c r="L2712" s="1180"/>
      <c r="M2712" s="1180"/>
      <c r="N2712" s="1180"/>
      <c r="O2712" s="1180"/>
      <c r="P2712" s="1180"/>
      <c r="Q2712" s="1180"/>
      <c r="R2712" s="1180"/>
    </row>
    <row r="2713" spans="1:18">
      <c r="A2713" s="1180"/>
      <c r="B2713" s="1180"/>
      <c r="C2713" s="1180"/>
      <c r="D2713" s="1180"/>
      <c r="E2713" s="1180"/>
      <c r="F2713" s="1180"/>
      <c r="G2713" s="1180"/>
      <c r="H2713" s="1180"/>
      <c r="I2713" s="1180"/>
      <c r="J2713" s="1180"/>
      <c r="K2713" s="1180"/>
      <c r="L2713" s="1180"/>
      <c r="M2713" s="1180"/>
      <c r="N2713" s="1180"/>
      <c r="O2713" s="1180"/>
      <c r="P2713" s="1180"/>
      <c r="Q2713" s="1180"/>
      <c r="R2713" s="1180"/>
    </row>
    <row r="2714" spans="1:18">
      <c r="A2714" s="1180"/>
      <c r="B2714" s="1180"/>
      <c r="C2714" s="1180"/>
      <c r="D2714" s="1180"/>
      <c r="E2714" s="1180"/>
      <c r="F2714" s="1180"/>
      <c r="G2714" s="1180"/>
      <c r="H2714" s="1180"/>
      <c r="I2714" s="1180"/>
      <c r="J2714" s="1180"/>
      <c r="K2714" s="1180"/>
      <c r="L2714" s="1180"/>
      <c r="M2714" s="1180"/>
      <c r="N2714" s="1180"/>
      <c r="O2714" s="1180"/>
      <c r="P2714" s="1180"/>
      <c r="Q2714" s="1180"/>
      <c r="R2714" s="1180"/>
    </row>
    <row r="2715" spans="1:18">
      <c r="A2715" s="1180"/>
      <c r="B2715" s="1180"/>
      <c r="C2715" s="1180"/>
      <c r="D2715" s="1180"/>
      <c r="E2715" s="1180"/>
      <c r="F2715" s="1180"/>
      <c r="G2715" s="1180"/>
      <c r="H2715" s="1180"/>
      <c r="I2715" s="1180"/>
      <c r="J2715" s="1180"/>
      <c r="K2715" s="1180"/>
      <c r="L2715" s="1180"/>
      <c r="M2715" s="1180"/>
      <c r="N2715" s="1180"/>
      <c r="O2715" s="1180"/>
      <c r="P2715" s="1180"/>
      <c r="Q2715" s="1180"/>
      <c r="R2715" s="1180"/>
    </row>
    <row r="2716" spans="1:18">
      <c r="A2716" s="1180"/>
      <c r="B2716" s="1180"/>
      <c r="C2716" s="1180"/>
      <c r="D2716" s="1180"/>
      <c r="E2716" s="1180"/>
      <c r="F2716" s="1180"/>
      <c r="G2716" s="1180"/>
      <c r="H2716" s="1180"/>
      <c r="I2716" s="1180"/>
      <c r="J2716" s="1180"/>
      <c r="K2716" s="1180"/>
      <c r="L2716" s="1180"/>
      <c r="M2716" s="1180"/>
      <c r="N2716" s="1180"/>
      <c r="O2716" s="1180"/>
      <c r="P2716" s="1180"/>
      <c r="Q2716" s="1180"/>
      <c r="R2716" s="1180"/>
    </row>
    <row r="2717" spans="1:18">
      <c r="A2717" s="1180"/>
      <c r="B2717" s="1180"/>
      <c r="C2717" s="1180"/>
      <c r="D2717" s="1180"/>
      <c r="E2717" s="1180"/>
      <c r="F2717" s="1180"/>
      <c r="G2717" s="1180"/>
      <c r="H2717" s="1180"/>
      <c r="I2717" s="1180"/>
      <c r="J2717" s="1180"/>
      <c r="K2717" s="1180"/>
      <c r="L2717" s="1180"/>
      <c r="M2717" s="1180"/>
      <c r="N2717" s="1180"/>
      <c r="O2717" s="1180"/>
      <c r="P2717" s="1180"/>
      <c r="Q2717" s="1180"/>
      <c r="R2717" s="1180"/>
    </row>
    <row r="2718" spans="1:18">
      <c r="A2718" s="1180"/>
      <c r="B2718" s="1180"/>
      <c r="C2718" s="1180"/>
      <c r="D2718" s="1180"/>
      <c r="E2718" s="1180"/>
      <c r="F2718" s="1180"/>
      <c r="G2718" s="1180"/>
      <c r="H2718" s="1180"/>
      <c r="I2718" s="1180"/>
      <c r="J2718" s="1180"/>
      <c r="K2718" s="1180"/>
      <c r="L2718" s="1180"/>
      <c r="M2718" s="1180"/>
      <c r="N2718" s="1180"/>
      <c r="O2718" s="1180"/>
      <c r="P2718" s="1180"/>
      <c r="Q2718" s="1180"/>
      <c r="R2718" s="1180"/>
    </row>
    <row r="2719" spans="1:18">
      <c r="A2719" s="1180"/>
      <c r="B2719" s="1180"/>
      <c r="C2719" s="1180"/>
      <c r="D2719" s="1180"/>
      <c r="E2719" s="1180"/>
      <c r="F2719" s="1180"/>
      <c r="G2719" s="1180"/>
      <c r="H2719" s="1180"/>
      <c r="I2719" s="1180"/>
      <c r="J2719" s="1180"/>
      <c r="K2719" s="1180"/>
      <c r="L2719" s="1180"/>
      <c r="M2719" s="1180"/>
      <c r="N2719" s="1180"/>
      <c r="O2719" s="1180"/>
      <c r="P2719" s="1180"/>
      <c r="Q2719" s="1180"/>
      <c r="R2719" s="1180"/>
    </row>
    <row r="2720" spans="1:18">
      <c r="A2720" s="1180"/>
      <c r="B2720" s="1180"/>
      <c r="C2720" s="1180"/>
      <c r="D2720" s="1180"/>
      <c r="E2720" s="1180"/>
      <c r="F2720" s="1180"/>
      <c r="G2720" s="1180"/>
      <c r="H2720" s="1180"/>
      <c r="I2720" s="1180"/>
      <c r="J2720" s="1180"/>
      <c r="K2720" s="1180"/>
      <c r="L2720" s="1180"/>
      <c r="M2720" s="1180"/>
      <c r="N2720" s="1180"/>
      <c r="O2720" s="1180"/>
      <c r="P2720" s="1180"/>
      <c r="Q2720" s="1180"/>
      <c r="R2720" s="1180"/>
    </row>
    <row r="2721" spans="1:18">
      <c r="A2721" s="1180"/>
      <c r="B2721" s="1180"/>
      <c r="C2721" s="1180"/>
      <c r="D2721" s="1180"/>
      <c r="E2721" s="1180"/>
      <c r="F2721" s="1180"/>
      <c r="G2721" s="1180"/>
      <c r="H2721" s="1180"/>
      <c r="I2721" s="1180"/>
      <c r="J2721" s="1180"/>
      <c r="K2721" s="1180"/>
      <c r="L2721" s="1180"/>
      <c r="M2721" s="1180"/>
      <c r="N2721" s="1180"/>
      <c r="O2721" s="1180"/>
      <c r="P2721" s="1180"/>
      <c r="Q2721" s="1180"/>
      <c r="R2721" s="1180"/>
    </row>
    <row r="2722" spans="1:18">
      <c r="A2722" s="1180"/>
      <c r="B2722" s="1180"/>
      <c r="C2722" s="1180"/>
      <c r="D2722" s="1180"/>
      <c r="E2722" s="1180"/>
      <c r="F2722" s="1180"/>
      <c r="G2722" s="1180"/>
      <c r="H2722" s="1180"/>
      <c r="I2722" s="1180"/>
      <c r="J2722" s="1180"/>
      <c r="K2722" s="1180"/>
      <c r="L2722" s="1180"/>
      <c r="M2722" s="1180"/>
      <c r="N2722" s="1180"/>
      <c r="O2722" s="1180"/>
      <c r="P2722" s="1180"/>
      <c r="Q2722" s="1180"/>
      <c r="R2722" s="1180"/>
    </row>
    <row r="2723" spans="1:18">
      <c r="A2723" s="1180"/>
      <c r="B2723" s="1180"/>
      <c r="C2723" s="1180"/>
      <c r="D2723" s="1180"/>
      <c r="E2723" s="1180"/>
      <c r="F2723" s="1180"/>
      <c r="G2723" s="1180"/>
      <c r="H2723" s="1180"/>
      <c r="I2723" s="1180"/>
      <c r="J2723" s="1180"/>
      <c r="K2723" s="1180"/>
      <c r="L2723" s="1180"/>
      <c r="M2723" s="1180"/>
      <c r="N2723" s="1180"/>
      <c r="O2723" s="1180"/>
      <c r="P2723" s="1180"/>
      <c r="Q2723" s="1180"/>
      <c r="R2723" s="1180"/>
    </row>
    <row r="2724" spans="1:18">
      <c r="A2724" s="1180"/>
      <c r="B2724" s="1180"/>
      <c r="C2724" s="1180"/>
      <c r="D2724" s="1180"/>
      <c r="E2724" s="1180"/>
      <c r="F2724" s="1180"/>
      <c r="G2724" s="1180"/>
      <c r="H2724" s="1180"/>
      <c r="I2724" s="1180"/>
      <c r="J2724" s="1180"/>
      <c r="K2724" s="1180"/>
      <c r="L2724" s="1180"/>
      <c r="M2724" s="1180"/>
      <c r="N2724" s="1180"/>
      <c r="O2724" s="1180"/>
      <c r="P2724" s="1180"/>
      <c r="Q2724" s="1180"/>
      <c r="R2724" s="1180"/>
    </row>
    <row r="2725" spans="1:18">
      <c r="A2725" s="1180"/>
      <c r="B2725" s="1180"/>
      <c r="C2725" s="1180"/>
      <c r="D2725" s="1180"/>
      <c r="E2725" s="1180"/>
      <c r="F2725" s="1180"/>
      <c r="G2725" s="1180"/>
      <c r="H2725" s="1180"/>
      <c r="I2725" s="1180"/>
      <c r="J2725" s="1180"/>
      <c r="K2725" s="1180"/>
      <c r="L2725" s="1180"/>
      <c r="M2725" s="1180"/>
      <c r="N2725" s="1180"/>
      <c r="O2725" s="1180"/>
      <c r="P2725" s="1180"/>
      <c r="Q2725" s="1180"/>
      <c r="R2725" s="1180"/>
    </row>
    <row r="2726" spans="1:18">
      <c r="A2726" s="1180"/>
      <c r="B2726" s="1180"/>
      <c r="C2726" s="1180"/>
      <c r="D2726" s="1180"/>
      <c r="E2726" s="1180"/>
      <c r="F2726" s="1180"/>
      <c r="G2726" s="1180"/>
      <c r="H2726" s="1180"/>
      <c r="I2726" s="1180"/>
      <c r="J2726" s="1180"/>
      <c r="K2726" s="1180"/>
      <c r="L2726" s="1180"/>
      <c r="M2726" s="1180"/>
      <c r="N2726" s="1180"/>
      <c r="O2726" s="1180"/>
      <c r="P2726" s="1180"/>
      <c r="Q2726" s="1180"/>
      <c r="R2726" s="1180"/>
    </row>
    <row r="2727" spans="1:18">
      <c r="A2727" s="1180"/>
      <c r="B2727" s="1180"/>
      <c r="C2727" s="1180"/>
      <c r="D2727" s="1180"/>
      <c r="E2727" s="1180"/>
      <c r="F2727" s="1180"/>
      <c r="G2727" s="1180"/>
      <c r="H2727" s="1180"/>
      <c r="I2727" s="1180"/>
      <c r="J2727" s="1180"/>
      <c r="K2727" s="1180"/>
      <c r="L2727" s="1180"/>
      <c r="M2727" s="1180"/>
      <c r="N2727" s="1180"/>
      <c r="O2727" s="1180"/>
      <c r="P2727" s="1180"/>
      <c r="Q2727" s="1180"/>
      <c r="R2727" s="1180"/>
    </row>
    <row r="2728" spans="1:18">
      <c r="A2728" s="1180"/>
      <c r="B2728" s="1180"/>
      <c r="C2728" s="1180"/>
      <c r="D2728" s="1180"/>
      <c r="E2728" s="1180"/>
      <c r="F2728" s="1180"/>
      <c r="G2728" s="1180"/>
      <c r="H2728" s="1180"/>
      <c r="I2728" s="1180"/>
      <c r="J2728" s="1180"/>
      <c r="K2728" s="1180"/>
      <c r="L2728" s="1180"/>
      <c r="M2728" s="1180"/>
      <c r="N2728" s="1180"/>
      <c r="O2728" s="1180"/>
      <c r="P2728" s="1180"/>
      <c r="Q2728" s="1180"/>
      <c r="R2728" s="1180"/>
    </row>
    <row r="2729" spans="1:18">
      <c r="A2729" s="1180"/>
      <c r="B2729" s="1180"/>
      <c r="C2729" s="1180"/>
      <c r="D2729" s="1180"/>
      <c r="E2729" s="1180"/>
      <c r="F2729" s="1180"/>
      <c r="G2729" s="1180"/>
      <c r="H2729" s="1180"/>
      <c r="I2729" s="1180"/>
      <c r="J2729" s="1180"/>
      <c r="K2729" s="1180"/>
      <c r="L2729" s="1180"/>
      <c r="M2729" s="1180"/>
      <c r="N2729" s="1180"/>
      <c r="O2729" s="1180"/>
      <c r="P2729" s="1180"/>
      <c r="Q2729" s="1180"/>
      <c r="R2729" s="1180"/>
    </row>
    <row r="2730" spans="1:18">
      <c r="A2730" s="1180"/>
      <c r="B2730" s="1180"/>
      <c r="C2730" s="1180"/>
      <c r="D2730" s="1180"/>
      <c r="E2730" s="1180"/>
      <c r="F2730" s="1180"/>
      <c r="G2730" s="1180"/>
      <c r="H2730" s="1180"/>
      <c r="I2730" s="1180"/>
      <c r="J2730" s="1180"/>
      <c r="K2730" s="1180"/>
      <c r="L2730" s="1180"/>
      <c r="M2730" s="1180"/>
      <c r="N2730" s="1180"/>
      <c r="O2730" s="1180"/>
      <c r="P2730" s="1180"/>
      <c r="Q2730" s="1180"/>
      <c r="R2730" s="1180"/>
    </row>
    <row r="2731" spans="1:18">
      <c r="A2731" s="1180"/>
      <c r="B2731" s="1180"/>
      <c r="C2731" s="1180"/>
      <c r="D2731" s="1180"/>
      <c r="E2731" s="1180"/>
      <c r="F2731" s="1180"/>
      <c r="G2731" s="1180"/>
      <c r="H2731" s="1180"/>
      <c r="I2731" s="1180"/>
      <c r="J2731" s="1180"/>
      <c r="K2731" s="1180"/>
      <c r="L2731" s="1180"/>
      <c r="M2731" s="1180"/>
      <c r="N2731" s="1180"/>
      <c r="O2731" s="1180"/>
      <c r="P2731" s="1180"/>
      <c r="Q2731" s="1180"/>
      <c r="R2731" s="1180"/>
    </row>
    <row r="2732" spans="1:18">
      <c r="A2732" s="1180"/>
      <c r="B2732" s="1180"/>
      <c r="C2732" s="1180"/>
      <c r="D2732" s="1180"/>
      <c r="E2732" s="1180"/>
      <c r="F2732" s="1180"/>
      <c r="G2732" s="1180"/>
      <c r="H2732" s="1180"/>
      <c r="I2732" s="1180"/>
      <c r="J2732" s="1180"/>
      <c r="K2732" s="1180"/>
      <c r="L2732" s="1180"/>
      <c r="M2732" s="1180"/>
      <c r="N2732" s="1180"/>
      <c r="O2732" s="1180"/>
      <c r="P2732" s="1180"/>
      <c r="Q2732" s="1180"/>
      <c r="R2732" s="1180"/>
    </row>
    <row r="2733" spans="1:18">
      <c r="A2733" s="1180"/>
      <c r="B2733" s="1180"/>
      <c r="C2733" s="1180"/>
      <c r="D2733" s="1180"/>
      <c r="E2733" s="1180"/>
      <c r="F2733" s="1180"/>
      <c r="G2733" s="1180"/>
      <c r="H2733" s="1180"/>
      <c r="I2733" s="1180"/>
      <c r="J2733" s="1180"/>
      <c r="K2733" s="1180"/>
      <c r="L2733" s="1180"/>
      <c r="M2733" s="1180"/>
      <c r="N2733" s="1180"/>
      <c r="O2733" s="1180"/>
      <c r="P2733" s="1180"/>
      <c r="Q2733" s="1180"/>
      <c r="R2733" s="1180"/>
    </row>
    <row r="2734" spans="1:18">
      <c r="A2734" s="1180"/>
      <c r="B2734" s="1180"/>
      <c r="C2734" s="1180"/>
      <c r="D2734" s="1180"/>
      <c r="E2734" s="1180"/>
      <c r="F2734" s="1180"/>
      <c r="G2734" s="1180"/>
      <c r="H2734" s="1180"/>
      <c r="I2734" s="1180"/>
      <c r="J2734" s="1180"/>
      <c r="K2734" s="1180"/>
      <c r="L2734" s="1180"/>
      <c r="M2734" s="1180"/>
      <c r="N2734" s="1180"/>
      <c r="O2734" s="1180"/>
      <c r="P2734" s="1180"/>
      <c r="Q2734" s="1180"/>
      <c r="R2734" s="1180"/>
    </row>
    <row r="2735" spans="1:18">
      <c r="A2735" s="1180"/>
      <c r="B2735" s="1180"/>
      <c r="C2735" s="1180"/>
      <c r="D2735" s="1180"/>
      <c r="E2735" s="1180"/>
      <c r="F2735" s="1180"/>
      <c r="G2735" s="1180"/>
      <c r="H2735" s="1180"/>
      <c r="I2735" s="1180"/>
      <c r="J2735" s="1180"/>
      <c r="K2735" s="1180"/>
      <c r="L2735" s="1180"/>
      <c r="M2735" s="1180"/>
      <c r="N2735" s="1180"/>
      <c r="O2735" s="1180"/>
      <c r="P2735" s="1180"/>
      <c r="Q2735" s="1180"/>
      <c r="R2735" s="1180"/>
    </row>
    <row r="2736" spans="1:18">
      <c r="A2736" s="1180"/>
      <c r="B2736" s="1180"/>
      <c r="C2736" s="1180"/>
      <c r="D2736" s="1180"/>
      <c r="E2736" s="1180"/>
      <c r="F2736" s="1180"/>
      <c r="G2736" s="1180"/>
      <c r="H2736" s="1180"/>
      <c r="I2736" s="1180"/>
      <c r="J2736" s="1180"/>
      <c r="K2736" s="1180"/>
      <c r="L2736" s="1180"/>
      <c r="M2736" s="1180"/>
      <c r="N2736" s="1180"/>
      <c r="O2736" s="1180"/>
      <c r="P2736" s="1180"/>
      <c r="Q2736" s="1180"/>
      <c r="R2736" s="1180"/>
    </row>
    <row r="2737" spans="1:18">
      <c r="A2737" s="1180"/>
      <c r="B2737" s="1180"/>
      <c r="C2737" s="1180"/>
      <c r="D2737" s="1180"/>
      <c r="E2737" s="1180"/>
      <c r="F2737" s="1180"/>
      <c r="G2737" s="1180"/>
      <c r="H2737" s="1180"/>
      <c r="I2737" s="1180"/>
      <c r="J2737" s="1180"/>
      <c r="K2737" s="1180"/>
      <c r="L2737" s="1180"/>
      <c r="M2737" s="1180"/>
      <c r="N2737" s="1180"/>
      <c r="O2737" s="1180"/>
      <c r="P2737" s="1180"/>
      <c r="Q2737" s="1180"/>
      <c r="R2737" s="1180"/>
    </row>
    <row r="2738" spans="1:18">
      <c r="A2738" s="1180"/>
      <c r="B2738" s="1180"/>
      <c r="C2738" s="1180"/>
      <c r="D2738" s="1180"/>
      <c r="E2738" s="1180"/>
      <c r="F2738" s="1180"/>
      <c r="G2738" s="1180"/>
      <c r="H2738" s="1180"/>
      <c r="I2738" s="1180"/>
      <c r="J2738" s="1180"/>
      <c r="K2738" s="1180"/>
      <c r="L2738" s="1180"/>
      <c r="M2738" s="1180"/>
      <c r="N2738" s="1180"/>
      <c r="O2738" s="1180"/>
      <c r="P2738" s="1180"/>
      <c r="Q2738" s="1180"/>
      <c r="R2738" s="1180"/>
    </row>
    <row r="2739" spans="1:18">
      <c r="A2739" s="1180"/>
      <c r="B2739" s="1180"/>
      <c r="C2739" s="1180"/>
      <c r="D2739" s="1180"/>
      <c r="E2739" s="1180"/>
      <c r="F2739" s="1180"/>
      <c r="G2739" s="1180"/>
      <c r="H2739" s="1180"/>
      <c r="I2739" s="1180"/>
      <c r="J2739" s="1180"/>
      <c r="K2739" s="1180"/>
      <c r="L2739" s="1180"/>
      <c r="M2739" s="1180"/>
      <c r="N2739" s="1180"/>
      <c r="O2739" s="1180"/>
      <c r="P2739" s="1180"/>
      <c r="Q2739" s="1180"/>
      <c r="R2739" s="1180"/>
    </row>
    <row r="2740" spans="1:18">
      <c r="A2740" s="1180"/>
      <c r="B2740" s="1180"/>
      <c r="C2740" s="1180"/>
      <c r="D2740" s="1180"/>
      <c r="E2740" s="1180"/>
      <c r="F2740" s="1180"/>
      <c r="G2740" s="1180"/>
      <c r="H2740" s="1180"/>
      <c r="I2740" s="1180"/>
      <c r="J2740" s="1180"/>
      <c r="K2740" s="1180"/>
      <c r="L2740" s="1180"/>
      <c r="M2740" s="1180"/>
      <c r="N2740" s="1180"/>
      <c r="O2740" s="1180"/>
      <c r="P2740" s="1180"/>
      <c r="Q2740" s="1180"/>
      <c r="R2740" s="1180"/>
    </row>
    <row r="2741" spans="1:18">
      <c r="A2741" s="1180"/>
      <c r="B2741" s="1180"/>
      <c r="C2741" s="1180"/>
      <c r="D2741" s="1180"/>
      <c r="E2741" s="1180"/>
      <c r="F2741" s="1180"/>
      <c r="G2741" s="1180"/>
      <c r="H2741" s="1180"/>
      <c r="I2741" s="1180"/>
      <c r="J2741" s="1180"/>
      <c r="K2741" s="1180"/>
      <c r="L2741" s="1180"/>
      <c r="M2741" s="1180"/>
      <c r="N2741" s="1180"/>
      <c r="O2741" s="1180"/>
      <c r="P2741" s="1180"/>
      <c r="Q2741" s="1180"/>
      <c r="R2741" s="1180"/>
    </row>
    <row r="2742" spans="1:18">
      <c r="A2742" s="1180"/>
      <c r="B2742" s="1180"/>
      <c r="C2742" s="1180"/>
      <c r="D2742" s="1180"/>
      <c r="E2742" s="1180"/>
      <c r="F2742" s="1180"/>
      <c r="G2742" s="1180"/>
      <c r="H2742" s="1180"/>
      <c r="I2742" s="1180"/>
      <c r="J2742" s="1180"/>
      <c r="K2742" s="1180"/>
      <c r="L2742" s="1180"/>
      <c r="M2742" s="1180"/>
      <c r="N2742" s="1180"/>
      <c r="O2742" s="1180"/>
      <c r="P2742" s="1180"/>
      <c r="Q2742" s="1180"/>
      <c r="R2742" s="1180"/>
    </row>
    <row r="2743" spans="1:18">
      <c r="A2743" s="1180"/>
      <c r="B2743" s="1180"/>
      <c r="C2743" s="1180"/>
      <c r="D2743" s="1180"/>
      <c r="E2743" s="1180"/>
      <c r="F2743" s="1180"/>
      <c r="G2743" s="1180"/>
      <c r="H2743" s="1180"/>
      <c r="I2743" s="1180"/>
      <c r="J2743" s="1180"/>
      <c r="K2743" s="1180"/>
      <c r="L2743" s="1180"/>
      <c r="M2743" s="1180"/>
      <c r="N2743" s="1180"/>
      <c r="O2743" s="1180"/>
      <c r="P2743" s="1180"/>
      <c r="Q2743" s="1180"/>
      <c r="R2743" s="1180"/>
    </row>
    <row r="2744" spans="1:18">
      <c r="A2744" s="1180"/>
      <c r="B2744" s="1180"/>
      <c r="C2744" s="1180"/>
      <c r="D2744" s="1180"/>
      <c r="E2744" s="1180"/>
      <c r="F2744" s="1180"/>
      <c r="G2744" s="1180"/>
      <c r="H2744" s="1180"/>
      <c r="I2744" s="1180"/>
      <c r="J2744" s="1180"/>
      <c r="K2744" s="1180"/>
      <c r="L2744" s="1180"/>
      <c r="M2744" s="1180"/>
      <c r="N2744" s="1180"/>
      <c r="O2744" s="1180"/>
      <c r="P2744" s="1180"/>
      <c r="Q2744" s="1180"/>
      <c r="R2744" s="1180"/>
    </row>
    <row r="2745" spans="1:18">
      <c r="A2745" s="1180"/>
      <c r="B2745" s="1180"/>
      <c r="C2745" s="1180"/>
      <c r="D2745" s="1180"/>
      <c r="E2745" s="1180"/>
      <c r="F2745" s="1180"/>
      <c r="G2745" s="1180"/>
      <c r="H2745" s="1180"/>
      <c r="I2745" s="1180"/>
      <c r="J2745" s="1180"/>
      <c r="K2745" s="1180"/>
      <c r="L2745" s="1180"/>
      <c r="M2745" s="1180"/>
      <c r="N2745" s="1180"/>
      <c r="O2745" s="1180"/>
      <c r="P2745" s="1180"/>
      <c r="Q2745" s="1180"/>
      <c r="R2745" s="1180"/>
    </row>
    <row r="2746" spans="1:18">
      <c r="A2746" s="1180"/>
      <c r="B2746" s="1180"/>
      <c r="C2746" s="1180"/>
      <c r="D2746" s="1180"/>
      <c r="E2746" s="1180"/>
      <c r="F2746" s="1180"/>
      <c r="G2746" s="1180"/>
      <c r="H2746" s="1180"/>
      <c r="I2746" s="1180"/>
      <c r="J2746" s="1180"/>
      <c r="K2746" s="1180"/>
      <c r="L2746" s="1180"/>
      <c r="M2746" s="1180"/>
      <c r="N2746" s="1180"/>
      <c r="O2746" s="1180"/>
      <c r="P2746" s="1180"/>
      <c r="Q2746" s="1180"/>
      <c r="R2746" s="1180"/>
    </row>
    <row r="2747" spans="1:18">
      <c r="A2747" s="1180"/>
      <c r="B2747" s="1180"/>
      <c r="C2747" s="1180"/>
      <c r="D2747" s="1180"/>
      <c r="E2747" s="1180"/>
      <c r="F2747" s="1180"/>
      <c r="G2747" s="1180"/>
      <c r="H2747" s="1180"/>
      <c r="I2747" s="1180"/>
      <c r="J2747" s="1180"/>
      <c r="K2747" s="1180"/>
      <c r="L2747" s="1180"/>
      <c r="M2747" s="1180"/>
      <c r="N2747" s="1180"/>
      <c r="O2747" s="1180"/>
      <c r="P2747" s="1180"/>
      <c r="Q2747" s="1180"/>
      <c r="R2747" s="1180"/>
    </row>
    <row r="2748" spans="1:18">
      <c r="A2748" s="1180"/>
      <c r="B2748" s="1180"/>
      <c r="C2748" s="1180"/>
      <c r="D2748" s="1180"/>
      <c r="E2748" s="1180"/>
      <c r="F2748" s="1180"/>
      <c r="G2748" s="1180"/>
      <c r="H2748" s="1180"/>
      <c r="I2748" s="1180"/>
      <c r="J2748" s="1180"/>
      <c r="K2748" s="1180"/>
      <c r="L2748" s="1180"/>
      <c r="M2748" s="1180"/>
      <c r="N2748" s="1180"/>
      <c r="O2748" s="1180"/>
      <c r="P2748" s="1180"/>
      <c r="Q2748" s="1180"/>
      <c r="R2748" s="1180"/>
    </row>
    <row r="2749" spans="1:18">
      <c r="A2749" s="1180"/>
      <c r="B2749" s="1180"/>
      <c r="C2749" s="1180"/>
      <c r="D2749" s="1180"/>
      <c r="E2749" s="1180"/>
      <c r="F2749" s="1180"/>
      <c r="G2749" s="1180"/>
      <c r="H2749" s="1180"/>
      <c r="I2749" s="1180"/>
      <c r="J2749" s="1180"/>
      <c r="K2749" s="1180"/>
      <c r="L2749" s="1180"/>
      <c r="M2749" s="1180"/>
      <c r="N2749" s="1180"/>
      <c r="O2749" s="1180"/>
      <c r="P2749" s="1180"/>
      <c r="Q2749" s="1180"/>
      <c r="R2749" s="1180"/>
    </row>
    <row r="2750" spans="1:18">
      <c r="A2750" s="1180"/>
      <c r="B2750" s="1180"/>
      <c r="C2750" s="1180"/>
      <c r="D2750" s="1180"/>
      <c r="E2750" s="1180"/>
      <c r="F2750" s="1180"/>
      <c r="G2750" s="1180"/>
      <c r="H2750" s="1180"/>
      <c r="I2750" s="1180"/>
      <c r="J2750" s="1180"/>
      <c r="K2750" s="1180"/>
      <c r="L2750" s="1180"/>
      <c r="M2750" s="1180"/>
      <c r="N2750" s="1180"/>
      <c r="O2750" s="1180"/>
      <c r="P2750" s="1180"/>
      <c r="Q2750" s="1180"/>
      <c r="R2750" s="1180"/>
    </row>
    <row r="2751" spans="1:18">
      <c r="A2751" s="1180"/>
      <c r="B2751" s="1180"/>
      <c r="C2751" s="1180"/>
      <c r="D2751" s="1180"/>
      <c r="E2751" s="1180"/>
      <c r="F2751" s="1180"/>
      <c r="G2751" s="1180"/>
      <c r="H2751" s="1180"/>
      <c r="I2751" s="1180"/>
      <c r="J2751" s="1180"/>
      <c r="K2751" s="1180"/>
      <c r="L2751" s="1180"/>
      <c r="M2751" s="1180"/>
      <c r="N2751" s="1180"/>
      <c r="O2751" s="1180"/>
      <c r="P2751" s="1180"/>
      <c r="Q2751" s="1180"/>
      <c r="R2751" s="1180"/>
    </row>
    <row r="2752" spans="1:18">
      <c r="A2752" s="1180"/>
      <c r="B2752" s="1180"/>
      <c r="C2752" s="1180"/>
      <c r="D2752" s="1180"/>
      <c r="E2752" s="1180"/>
      <c r="F2752" s="1180"/>
      <c r="G2752" s="1180"/>
      <c r="H2752" s="1180"/>
      <c r="I2752" s="1180"/>
      <c r="J2752" s="1180"/>
      <c r="K2752" s="1180"/>
      <c r="L2752" s="1180"/>
      <c r="M2752" s="1180"/>
      <c r="N2752" s="1180"/>
      <c r="O2752" s="1180"/>
      <c r="P2752" s="1180"/>
      <c r="Q2752" s="1180"/>
      <c r="R2752" s="1180"/>
    </row>
    <row r="2753" spans="1:18">
      <c r="A2753" s="1180"/>
      <c r="B2753" s="1180"/>
      <c r="C2753" s="1180"/>
      <c r="D2753" s="1180"/>
      <c r="E2753" s="1180"/>
      <c r="F2753" s="1180"/>
      <c r="G2753" s="1180"/>
      <c r="H2753" s="1180"/>
      <c r="I2753" s="1180"/>
      <c r="J2753" s="1180"/>
      <c r="K2753" s="1180"/>
      <c r="L2753" s="1180"/>
      <c r="M2753" s="1180"/>
      <c r="N2753" s="1180"/>
      <c r="O2753" s="1180"/>
      <c r="P2753" s="1180"/>
      <c r="Q2753" s="1180"/>
      <c r="R2753" s="1180"/>
    </row>
    <row r="2754" spans="1:18">
      <c r="A2754" s="1180"/>
      <c r="B2754" s="1180"/>
      <c r="C2754" s="1180"/>
      <c r="D2754" s="1180"/>
      <c r="E2754" s="1180"/>
      <c r="F2754" s="1180"/>
      <c r="G2754" s="1180"/>
      <c r="H2754" s="1180"/>
      <c r="I2754" s="1180"/>
      <c r="J2754" s="1180"/>
      <c r="K2754" s="1180"/>
      <c r="L2754" s="1180"/>
      <c r="M2754" s="1180"/>
      <c r="N2754" s="1180"/>
      <c r="O2754" s="1180"/>
      <c r="P2754" s="1180"/>
      <c r="Q2754" s="1180"/>
      <c r="R2754" s="1180"/>
    </row>
    <row r="2755" spans="1:18">
      <c r="A2755" s="1180"/>
      <c r="B2755" s="1180"/>
      <c r="C2755" s="1180"/>
      <c r="D2755" s="1180"/>
      <c r="E2755" s="1180"/>
      <c r="F2755" s="1180"/>
      <c r="G2755" s="1180"/>
      <c r="H2755" s="1180"/>
      <c r="I2755" s="1180"/>
      <c r="J2755" s="1180"/>
      <c r="K2755" s="1180"/>
      <c r="L2755" s="1180"/>
      <c r="M2755" s="1180"/>
      <c r="N2755" s="1180"/>
      <c r="O2755" s="1180"/>
      <c r="P2755" s="1180"/>
      <c r="Q2755" s="1180"/>
      <c r="R2755" s="1180"/>
    </row>
    <row r="2756" spans="1:18">
      <c r="A2756" s="1180"/>
      <c r="B2756" s="1180"/>
      <c r="C2756" s="1180"/>
      <c r="D2756" s="1180"/>
      <c r="E2756" s="1180"/>
      <c r="F2756" s="1180"/>
      <c r="G2756" s="1180"/>
      <c r="H2756" s="1180"/>
      <c r="I2756" s="1180"/>
      <c r="J2756" s="1180"/>
      <c r="K2756" s="1180"/>
      <c r="L2756" s="1180"/>
      <c r="M2756" s="1180"/>
      <c r="N2756" s="1180"/>
      <c r="O2756" s="1180"/>
      <c r="P2756" s="1180"/>
      <c r="Q2756" s="1180"/>
      <c r="R2756" s="1180"/>
    </row>
    <row r="2757" spans="1:18">
      <c r="A2757" s="1180"/>
      <c r="B2757" s="1180"/>
      <c r="C2757" s="1180"/>
      <c r="D2757" s="1180"/>
      <c r="E2757" s="1180"/>
      <c r="F2757" s="1180"/>
      <c r="G2757" s="1180"/>
      <c r="H2757" s="1180"/>
      <c r="I2757" s="1180"/>
      <c r="J2757" s="1180"/>
      <c r="K2757" s="1180"/>
      <c r="L2757" s="1180"/>
      <c r="M2757" s="1180"/>
      <c r="N2757" s="1180"/>
      <c r="O2757" s="1180"/>
      <c r="P2757" s="1180"/>
      <c r="Q2757" s="1180"/>
      <c r="R2757" s="1180"/>
    </row>
    <row r="2758" spans="1:18">
      <c r="A2758" s="1180"/>
      <c r="B2758" s="1180"/>
      <c r="C2758" s="1180"/>
      <c r="D2758" s="1180"/>
      <c r="E2758" s="1180"/>
      <c r="F2758" s="1180"/>
      <c r="G2758" s="1180"/>
      <c r="H2758" s="1180"/>
      <c r="I2758" s="1180"/>
      <c r="J2758" s="1180"/>
      <c r="K2758" s="1180"/>
      <c r="L2758" s="1180"/>
      <c r="M2758" s="1180"/>
      <c r="N2758" s="1180"/>
      <c r="O2758" s="1180"/>
      <c r="P2758" s="1180"/>
      <c r="Q2758" s="1180"/>
      <c r="R2758" s="1180"/>
    </row>
    <row r="2759" spans="1:18">
      <c r="A2759" s="1180"/>
      <c r="B2759" s="1180"/>
      <c r="C2759" s="1180"/>
      <c r="D2759" s="1180"/>
      <c r="E2759" s="1180"/>
      <c r="F2759" s="1180"/>
      <c r="G2759" s="1180"/>
      <c r="H2759" s="1180"/>
      <c r="I2759" s="1180"/>
      <c r="J2759" s="1180"/>
      <c r="K2759" s="1180"/>
      <c r="L2759" s="1180"/>
      <c r="M2759" s="1180"/>
      <c r="N2759" s="1180"/>
      <c r="O2759" s="1180"/>
      <c r="P2759" s="1180"/>
      <c r="Q2759" s="1180"/>
      <c r="R2759" s="1180"/>
    </row>
    <row r="2760" spans="1:18">
      <c r="A2760" s="1180"/>
      <c r="B2760" s="1180"/>
      <c r="C2760" s="1180"/>
      <c r="D2760" s="1180"/>
      <c r="E2760" s="1180"/>
      <c r="F2760" s="1180"/>
      <c r="G2760" s="1180"/>
      <c r="H2760" s="1180"/>
      <c r="I2760" s="1180"/>
      <c r="J2760" s="1180"/>
      <c r="K2760" s="1180"/>
      <c r="L2760" s="1180"/>
      <c r="M2760" s="1180"/>
      <c r="N2760" s="1180"/>
      <c r="O2760" s="1180"/>
      <c r="P2760" s="1180"/>
      <c r="Q2760" s="1180"/>
      <c r="R2760" s="1180"/>
    </row>
    <row r="2761" spans="1:18">
      <c r="A2761" s="1180"/>
      <c r="B2761" s="1180"/>
      <c r="C2761" s="1180"/>
      <c r="D2761" s="1180"/>
      <c r="E2761" s="1180"/>
      <c r="F2761" s="1180"/>
      <c r="G2761" s="1180"/>
      <c r="H2761" s="1180"/>
      <c r="I2761" s="1180"/>
      <c r="J2761" s="1180"/>
      <c r="K2761" s="1180"/>
      <c r="L2761" s="1180"/>
      <c r="M2761" s="1180"/>
      <c r="N2761" s="1180"/>
      <c r="O2761" s="1180"/>
      <c r="P2761" s="1180"/>
      <c r="Q2761" s="1180"/>
      <c r="R2761" s="1180"/>
    </row>
    <row r="2762" spans="1:18">
      <c r="A2762" s="1180"/>
      <c r="B2762" s="1180"/>
      <c r="C2762" s="1180"/>
      <c r="D2762" s="1180"/>
      <c r="E2762" s="1180"/>
      <c r="F2762" s="1180"/>
      <c r="G2762" s="1180"/>
      <c r="H2762" s="1180"/>
      <c r="I2762" s="1180"/>
      <c r="J2762" s="1180"/>
      <c r="K2762" s="1180"/>
      <c r="L2762" s="1180"/>
      <c r="M2762" s="1180"/>
      <c r="N2762" s="1180"/>
      <c r="O2762" s="1180"/>
      <c r="P2762" s="1180"/>
      <c r="Q2762" s="1180"/>
      <c r="R2762" s="1180"/>
    </row>
    <row r="2763" spans="1:18">
      <c r="A2763" s="1180"/>
      <c r="B2763" s="1180"/>
      <c r="C2763" s="1180"/>
      <c r="D2763" s="1180"/>
      <c r="E2763" s="1180"/>
      <c r="F2763" s="1180"/>
      <c r="G2763" s="1180"/>
      <c r="H2763" s="1180"/>
      <c r="I2763" s="1180"/>
      <c r="J2763" s="1180"/>
      <c r="K2763" s="1180"/>
      <c r="L2763" s="1180"/>
      <c r="M2763" s="1180"/>
      <c r="N2763" s="1180"/>
      <c r="O2763" s="1180"/>
      <c r="P2763" s="1180"/>
      <c r="Q2763" s="1180"/>
      <c r="R2763" s="1180"/>
    </row>
    <row r="2764" spans="1:18">
      <c r="A2764" s="1180"/>
      <c r="B2764" s="1180"/>
      <c r="C2764" s="1180"/>
      <c r="D2764" s="1180"/>
      <c r="E2764" s="1180"/>
      <c r="F2764" s="1180"/>
      <c r="G2764" s="1180"/>
      <c r="H2764" s="1180"/>
      <c r="I2764" s="1180"/>
      <c r="J2764" s="1180"/>
      <c r="K2764" s="1180"/>
      <c r="L2764" s="1180"/>
      <c r="M2764" s="1180"/>
      <c r="N2764" s="1180"/>
      <c r="O2764" s="1180"/>
      <c r="P2764" s="1180"/>
      <c r="Q2764" s="1180"/>
      <c r="R2764" s="1180"/>
    </row>
    <row r="2765" spans="1:18">
      <c r="A2765" s="1180"/>
      <c r="B2765" s="1180"/>
      <c r="C2765" s="1180"/>
      <c r="D2765" s="1180"/>
      <c r="E2765" s="1180"/>
      <c r="F2765" s="1180"/>
      <c r="G2765" s="1180"/>
      <c r="H2765" s="1180"/>
      <c r="I2765" s="1180"/>
      <c r="J2765" s="1180"/>
      <c r="K2765" s="1180"/>
      <c r="L2765" s="1180"/>
      <c r="M2765" s="1180"/>
      <c r="N2765" s="1180"/>
      <c r="O2765" s="1180"/>
      <c r="P2765" s="1180"/>
      <c r="Q2765" s="1180"/>
      <c r="R2765" s="1180"/>
    </row>
    <row r="2766" spans="1:18">
      <c r="A2766" s="1180"/>
      <c r="B2766" s="1180"/>
      <c r="C2766" s="1180"/>
      <c r="D2766" s="1180"/>
      <c r="E2766" s="1180"/>
      <c r="F2766" s="1180"/>
      <c r="G2766" s="1180"/>
      <c r="H2766" s="1180"/>
      <c r="I2766" s="1180"/>
      <c r="J2766" s="1180"/>
      <c r="K2766" s="1180"/>
      <c r="L2766" s="1180"/>
      <c r="M2766" s="1180"/>
      <c r="N2766" s="1180"/>
      <c r="O2766" s="1180"/>
      <c r="P2766" s="1180"/>
      <c r="Q2766" s="1180"/>
      <c r="R2766" s="1180"/>
    </row>
    <row r="2767" spans="1:18">
      <c r="A2767" s="1180"/>
      <c r="B2767" s="1180"/>
      <c r="C2767" s="1180"/>
      <c r="D2767" s="1180"/>
      <c r="E2767" s="1180"/>
      <c r="F2767" s="1180"/>
      <c r="G2767" s="1180"/>
      <c r="H2767" s="1180"/>
      <c r="I2767" s="1180"/>
      <c r="J2767" s="1180"/>
      <c r="K2767" s="1180"/>
      <c r="L2767" s="1180"/>
      <c r="M2767" s="1180"/>
      <c r="N2767" s="1180"/>
      <c r="O2767" s="1180"/>
      <c r="P2767" s="1180"/>
      <c r="Q2767" s="1180"/>
      <c r="R2767" s="1180"/>
    </row>
    <row r="2768" spans="1:18">
      <c r="A2768" s="1180"/>
      <c r="B2768" s="1180"/>
      <c r="C2768" s="1180"/>
      <c r="D2768" s="1180"/>
      <c r="E2768" s="1180"/>
      <c r="F2768" s="1180"/>
      <c r="G2768" s="1180"/>
      <c r="H2768" s="1180"/>
      <c r="I2768" s="1180"/>
      <c r="J2768" s="1180"/>
      <c r="K2768" s="1180"/>
      <c r="L2768" s="1180"/>
      <c r="M2768" s="1180"/>
      <c r="N2768" s="1180"/>
      <c r="O2768" s="1180"/>
      <c r="P2768" s="1180"/>
      <c r="Q2768" s="1180"/>
      <c r="R2768" s="1180"/>
    </row>
    <row r="2769" spans="1:18">
      <c r="A2769" s="1180"/>
      <c r="B2769" s="1180"/>
      <c r="C2769" s="1180"/>
      <c r="D2769" s="1180"/>
      <c r="E2769" s="1180"/>
      <c r="F2769" s="1180"/>
      <c r="G2769" s="1180"/>
      <c r="H2769" s="1180"/>
      <c r="I2769" s="1180"/>
      <c r="J2769" s="1180"/>
      <c r="K2769" s="1180"/>
      <c r="L2769" s="1180"/>
      <c r="M2769" s="1180"/>
      <c r="N2769" s="1180"/>
      <c r="O2769" s="1180"/>
      <c r="P2769" s="1180"/>
      <c r="Q2769" s="1180"/>
      <c r="R2769" s="1180"/>
    </row>
    <row r="2770" spans="1:18">
      <c r="A2770" s="1180"/>
      <c r="B2770" s="1180"/>
      <c r="C2770" s="1180"/>
      <c r="D2770" s="1180"/>
      <c r="E2770" s="1180"/>
      <c r="F2770" s="1180"/>
      <c r="G2770" s="1180"/>
      <c r="H2770" s="1180"/>
      <c r="I2770" s="1180"/>
      <c r="J2770" s="1180"/>
      <c r="K2770" s="1180"/>
      <c r="L2770" s="1180"/>
      <c r="M2770" s="1180"/>
      <c r="N2770" s="1180"/>
      <c r="O2770" s="1180"/>
      <c r="P2770" s="1180"/>
      <c r="Q2770" s="1180"/>
      <c r="R2770" s="1180"/>
    </row>
    <row r="2771" spans="1:18">
      <c r="A2771" s="1180"/>
      <c r="B2771" s="1180"/>
      <c r="C2771" s="1180"/>
      <c r="D2771" s="1180"/>
      <c r="E2771" s="1180"/>
      <c r="F2771" s="1180"/>
      <c r="G2771" s="1180"/>
      <c r="H2771" s="1180"/>
      <c r="I2771" s="1180"/>
      <c r="J2771" s="1180"/>
      <c r="K2771" s="1180"/>
      <c r="L2771" s="1180"/>
      <c r="M2771" s="1180"/>
      <c r="N2771" s="1180"/>
      <c r="O2771" s="1180"/>
      <c r="P2771" s="1180"/>
      <c r="Q2771" s="1180"/>
      <c r="R2771" s="1180"/>
    </row>
    <row r="2772" spans="1:18">
      <c r="A2772" s="1180"/>
      <c r="B2772" s="1180"/>
      <c r="C2772" s="1180"/>
      <c r="D2772" s="1180"/>
      <c r="E2772" s="1180"/>
      <c r="F2772" s="1180"/>
      <c r="G2772" s="1180"/>
      <c r="H2772" s="1180"/>
      <c r="I2772" s="1180"/>
      <c r="J2772" s="1180"/>
      <c r="K2772" s="1180"/>
      <c r="L2772" s="1180"/>
      <c r="M2772" s="1180"/>
      <c r="N2772" s="1180"/>
      <c r="O2772" s="1180"/>
      <c r="P2772" s="1180"/>
      <c r="Q2772" s="1180"/>
      <c r="R2772" s="1180"/>
    </row>
    <row r="2773" spans="1:18">
      <c r="A2773" s="1180"/>
      <c r="B2773" s="1180"/>
      <c r="C2773" s="1180"/>
      <c r="D2773" s="1180"/>
      <c r="E2773" s="1180"/>
      <c r="F2773" s="1180"/>
      <c r="G2773" s="1180"/>
      <c r="H2773" s="1180"/>
      <c r="I2773" s="1180"/>
      <c r="J2773" s="1180"/>
      <c r="K2773" s="1180"/>
      <c r="L2773" s="1180"/>
      <c r="M2773" s="1180"/>
      <c r="N2773" s="1180"/>
      <c r="O2773" s="1180"/>
      <c r="P2773" s="1180"/>
      <c r="Q2773" s="1180"/>
      <c r="R2773" s="1180"/>
    </row>
    <row r="2774" spans="1:18">
      <c r="A2774" s="1180"/>
      <c r="B2774" s="1180"/>
      <c r="C2774" s="1180"/>
      <c r="D2774" s="1180"/>
      <c r="E2774" s="1180"/>
      <c r="F2774" s="1180"/>
      <c r="G2774" s="1180"/>
      <c r="H2774" s="1180"/>
      <c r="I2774" s="1180"/>
      <c r="J2774" s="1180"/>
      <c r="K2774" s="1180"/>
      <c r="L2774" s="1180"/>
      <c r="M2774" s="1180"/>
      <c r="N2774" s="1180"/>
      <c r="O2774" s="1180"/>
      <c r="P2774" s="1180"/>
      <c r="Q2774" s="1180"/>
      <c r="R2774" s="1180"/>
    </row>
    <row r="2775" spans="1:18">
      <c r="A2775" s="1180"/>
      <c r="B2775" s="1180"/>
      <c r="C2775" s="1180"/>
      <c r="D2775" s="1180"/>
      <c r="E2775" s="1180"/>
      <c r="F2775" s="1180"/>
      <c r="G2775" s="1180"/>
      <c r="H2775" s="1180"/>
      <c r="I2775" s="1180"/>
      <c r="J2775" s="1180"/>
      <c r="K2775" s="1180"/>
      <c r="L2775" s="1180"/>
      <c r="M2775" s="1180"/>
      <c r="N2775" s="1180"/>
      <c r="O2775" s="1180"/>
      <c r="P2775" s="1180"/>
      <c r="Q2775" s="1180"/>
      <c r="R2775" s="1180"/>
    </row>
    <row r="2776" spans="1:18">
      <c r="A2776" s="1180"/>
      <c r="B2776" s="1180"/>
      <c r="C2776" s="1180"/>
      <c r="D2776" s="1180"/>
      <c r="E2776" s="1180"/>
      <c r="F2776" s="1180"/>
      <c r="G2776" s="1180"/>
      <c r="H2776" s="1180"/>
      <c r="I2776" s="1180"/>
      <c r="J2776" s="1180"/>
      <c r="K2776" s="1180"/>
      <c r="L2776" s="1180"/>
      <c r="M2776" s="1180"/>
      <c r="N2776" s="1180"/>
      <c r="O2776" s="1180"/>
      <c r="P2776" s="1180"/>
      <c r="Q2776" s="1180"/>
      <c r="R2776" s="1180"/>
    </row>
    <row r="2777" spans="1:18">
      <c r="A2777" s="1180"/>
      <c r="B2777" s="1180"/>
      <c r="C2777" s="1180"/>
      <c r="D2777" s="1180"/>
      <c r="E2777" s="1180"/>
      <c r="F2777" s="1180"/>
      <c r="G2777" s="1180"/>
      <c r="H2777" s="1180"/>
      <c r="I2777" s="1180"/>
      <c r="J2777" s="1180"/>
      <c r="K2777" s="1180"/>
      <c r="L2777" s="1180"/>
      <c r="M2777" s="1180"/>
      <c r="N2777" s="1180"/>
      <c r="O2777" s="1180"/>
      <c r="P2777" s="1180"/>
      <c r="Q2777" s="1180"/>
      <c r="R2777" s="1180"/>
    </row>
    <row r="2778" spans="1:18">
      <c r="A2778" s="1180"/>
      <c r="B2778" s="1180"/>
      <c r="C2778" s="1180"/>
      <c r="D2778" s="1180"/>
      <c r="E2778" s="1180"/>
      <c r="F2778" s="1180"/>
      <c r="G2778" s="1180"/>
      <c r="H2778" s="1180"/>
      <c r="I2778" s="1180"/>
      <c r="J2778" s="1180"/>
      <c r="K2778" s="1180"/>
      <c r="L2778" s="1180"/>
      <c r="M2778" s="1180"/>
      <c r="N2778" s="1180"/>
      <c r="O2778" s="1180"/>
      <c r="P2778" s="1180"/>
      <c r="Q2778" s="1180"/>
      <c r="R2778" s="1180"/>
    </row>
    <row r="2779" spans="1:18">
      <c r="A2779" s="1180"/>
      <c r="B2779" s="1180"/>
      <c r="C2779" s="1180"/>
      <c r="D2779" s="1180"/>
      <c r="E2779" s="1180"/>
      <c r="F2779" s="1180"/>
      <c r="G2779" s="1180"/>
      <c r="H2779" s="1180"/>
      <c r="I2779" s="1180"/>
      <c r="J2779" s="1180"/>
      <c r="K2779" s="1180"/>
      <c r="L2779" s="1180"/>
      <c r="M2779" s="1180"/>
      <c r="N2779" s="1180"/>
      <c r="O2779" s="1180"/>
      <c r="P2779" s="1180"/>
      <c r="Q2779" s="1180"/>
      <c r="R2779" s="1180"/>
    </row>
    <row r="2780" spans="1:18">
      <c r="A2780" s="1180"/>
      <c r="B2780" s="1180"/>
      <c r="C2780" s="1180"/>
      <c r="D2780" s="1180"/>
      <c r="E2780" s="1180"/>
      <c r="F2780" s="1180"/>
      <c r="G2780" s="1180"/>
      <c r="H2780" s="1180"/>
      <c r="I2780" s="1180"/>
      <c r="J2780" s="1180"/>
      <c r="K2780" s="1180"/>
      <c r="L2780" s="1180"/>
      <c r="M2780" s="1180"/>
      <c r="N2780" s="1180"/>
      <c r="O2780" s="1180"/>
      <c r="P2780" s="1180"/>
      <c r="Q2780" s="1180"/>
      <c r="R2780" s="1180"/>
    </row>
    <row r="2781" spans="1:18">
      <c r="A2781" s="1180"/>
      <c r="B2781" s="1180"/>
      <c r="C2781" s="1180"/>
      <c r="D2781" s="1180"/>
      <c r="E2781" s="1180"/>
      <c r="F2781" s="1180"/>
      <c r="G2781" s="1180"/>
      <c r="H2781" s="1180"/>
      <c r="I2781" s="1180"/>
      <c r="J2781" s="1180"/>
      <c r="K2781" s="1180"/>
      <c r="L2781" s="1180"/>
      <c r="M2781" s="1180"/>
      <c r="N2781" s="1180"/>
      <c r="O2781" s="1180"/>
      <c r="P2781" s="1180"/>
      <c r="Q2781" s="1180"/>
      <c r="R2781" s="1180"/>
    </row>
    <row r="2782" spans="1:18">
      <c r="A2782" s="1180"/>
      <c r="B2782" s="1180"/>
      <c r="C2782" s="1180"/>
      <c r="D2782" s="1180"/>
      <c r="E2782" s="1180"/>
      <c r="F2782" s="1180"/>
      <c r="G2782" s="1180"/>
      <c r="H2782" s="1180"/>
      <c r="I2782" s="1180"/>
      <c r="J2782" s="1180"/>
      <c r="K2782" s="1180"/>
      <c r="L2782" s="1180"/>
      <c r="M2782" s="1180"/>
      <c r="N2782" s="1180"/>
      <c r="O2782" s="1180"/>
      <c r="P2782" s="1180"/>
      <c r="Q2782" s="1180"/>
      <c r="R2782" s="1180"/>
    </row>
    <row r="2783" spans="1:18">
      <c r="A2783" s="1180"/>
      <c r="B2783" s="1180"/>
      <c r="C2783" s="1180"/>
      <c r="D2783" s="1180"/>
      <c r="E2783" s="1180"/>
      <c r="F2783" s="1180"/>
      <c r="G2783" s="1180"/>
      <c r="H2783" s="1180"/>
      <c r="I2783" s="1180"/>
      <c r="J2783" s="1180"/>
      <c r="K2783" s="1180"/>
      <c r="L2783" s="1180"/>
      <c r="M2783" s="1180"/>
      <c r="N2783" s="1180"/>
      <c r="O2783" s="1180"/>
      <c r="P2783" s="1180"/>
      <c r="Q2783" s="1180"/>
      <c r="R2783" s="1180"/>
    </row>
    <row r="2784" spans="1:18">
      <c r="A2784" s="1180"/>
      <c r="B2784" s="1180"/>
      <c r="C2784" s="1180"/>
      <c r="D2784" s="1180"/>
      <c r="E2784" s="1180"/>
      <c r="F2784" s="1180"/>
      <c r="G2784" s="1180"/>
      <c r="H2784" s="1180"/>
      <c r="I2784" s="1180"/>
      <c r="J2784" s="1180"/>
      <c r="K2784" s="1180"/>
      <c r="L2784" s="1180"/>
      <c r="M2784" s="1180"/>
      <c r="N2784" s="1180"/>
      <c r="O2784" s="1180"/>
      <c r="P2784" s="1180"/>
      <c r="Q2784" s="1180"/>
      <c r="R2784" s="1180"/>
    </row>
    <row r="2785" spans="1:18">
      <c r="A2785" s="1180"/>
      <c r="B2785" s="1180"/>
      <c r="C2785" s="1180"/>
      <c r="D2785" s="1180"/>
      <c r="E2785" s="1180"/>
      <c r="F2785" s="1180"/>
      <c r="G2785" s="1180"/>
      <c r="H2785" s="1180"/>
      <c r="I2785" s="1180"/>
      <c r="J2785" s="1180"/>
      <c r="K2785" s="1180"/>
      <c r="L2785" s="1180"/>
      <c r="M2785" s="1180"/>
      <c r="N2785" s="1180"/>
      <c r="O2785" s="1180"/>
      <c r="P2785" s="1180"/>
      <c r="Q2785" s="1180"/>
      <c r="R2785" s="1180"/>
    </row>
    <row r="2786" spans="1:18">
      <c r="A2786" s="1180"/>
      <c r="B2786" s="1180"/>
      <c r="C2786" s="1180"/>
      <c r="D2786" s="1180"/>
      <c r="E2786" s="1180"/>
      <c r="F2786" s="1180"/>
      <c r="G2786" s="1180"/>
      <c r="H2786" s="1180"/>
      <c r="I2786" s="1180"/>
      <c r="J2786" s="1180"/>
      <c r="K2786" s="1180"/>
      <c r="L2786" s="1180"/>
      <c r="M2786" s="1180"/>
      <c r="N2786" s="1180"/>
      <c r="O2786" s="1180"/>
      <c r="P2786" s="1180"/>
      <c r="Q2786" s="1180"/>
      <c r="R2786" s="1180"/>
    </row>
    <row r="2787" spans="1:18">
      <c r="A2787" s="1180"/>
      <c r="B2787" s="1180"/>
      <c r="C2787" s="1180"/>
      <c r="D2787" s="1180"/>
      <c r="E2787" s="1180"/>
      <c r="F2787" s="1180"/>
      <c r="G2787" s="1180"/>
      <c r="H2787" s="1180"/>
      <c r="I2787" s="1180"/>
      <c r="J2787" s="1180"/>
      <c r="K2787" s="1180"/>
      <c r="L2787" s="1180"/>
      <c r="M2787" s="1180"/>
      <c r="N2787" s="1180"/>
      <c r="O2787" s="1180"/>
      <c r="P2787" s="1180"/>
      <c r="Q2787" s="1180"/>
      <c r="R2787" s="1180"/>
    </row>
    <row r="2788" spans="1:18">
      <c r="A2788" s="1180"/>
      <c r="B2788" s="1180"/>
      <c r="C2788" s="1180"/>
      <c r="D2788" s="1180"/>
      <c r="E2788" s="1180"/>
      <c r="F2788" s="1180"/>
      <c r="G2788" s="1180"/>
      <c r="H2788" s="1180"/>
      <c r="I2788" s="1180"/>
      <c r="J2788" s="1180"/>
      <c r="K2788" s="1180"/>
      <c r="L2788" s="1180"/>
      <c r="M2788" s="1180"/>
      <c r="N2788" s="1180"/>
      <c r="O2788" s="1180"/>
      <c r="P2788" s="1180"/>
      <c r="Q2788" s="1180"/>
      <c r="R2788" s="1180"/>
    </row>
    <row r="2789" spans="1:18">
      <c r="A2789" s="1180"/>
      <c r="B2789" s="1180"/>
      <c r="C2789" s="1180"/>
      <c r="D2789" s="1180"/>
      <c r="E2789" s="1180"/>
      <c r="F2789" s="1180"/>
      <c r="G2789" s="1180"/>
      <c r="H2789" s="1180"/>
      <c r="I2789" s="1180"/>
      <c r="J2789" s="1180"/>
      <c r="K2789" s="1180"/>
      <c r="L2789" s="1180"/>
      <c r="M2789" s="1180"/>
      <c r="N2789" s="1180"/>
      <c r="O2789" s="1180"/>
      <c r="P2789" s="1180"/>
      <c r="Q2789" s="1180"/>
      <c r="R2789" s="1180"/>
    </row>
    <row r="2790" spans="1:18">
      <c r="A2790" s="1180"/>
      <c r="B2790" s="1180"/>
      <c r="C2790" s="1180"/>
      <c r="D2790" s="1180"/>
      <c r="E2790" s="1180"/>
      <c r="F2790" s="1180"/>
      <c r="G2790" s="1180"/>
      <c r="H2790" s="1180"/>
      <c r="I2790" s="1180"/>
      <c r="J2790" s="1180"/>
      <c r="K2790" s="1180"/>
      <c r="L2790" s="1180"/>
      <c r="M2790" s="1180"/>
      <c r="N2790" s="1180"/>
      <c r="O2790" s="1180"/>
      <c r="P2790" s="1180"/>
      <c r="Q2790" s="1180"/>
      <c r="R2790" s="1180"/>
    </row>
    <row r="2791" spans="1:18">
      <c r="A2791" s="1180"/>
      <c r="B2791" s="1180"/>
      <c r="C2791" s="1180"/>
      <c r="D2791" s="1180"/>
      <c r="E2791" s="1180"/>
      <c r="F2791" s="1180"/>
      <c r="G2791" s="1180"/>
      <c r="H2791" s="1180"/>
      <c r="I2791" s="1180"/>
      <c r="J2791" s="1180"/>
      <c r="K2791" s="1180"/>
      <c r="L2791" s="1180"/>
      <c r="M2791" s="1180"/>
      <c r="N2791" s="1180"/>
      <c r="O2791" s="1180"/>
      <c r="P2791" s="1180"/>
      <c r="Q2791" s="1180"/>
      <c r="R2791" s="1180"/>
    </row>
    <row r="2792" spans="1:18">
      <c r="A2792" s="1180"/>
      <c r="B2792" s="1180"/>
      <c r="C2792" s="1180"/>
      <c r="D2792" s="1180"/>
      <c r="E2792" s="1180"/>
      <c r="F2792" s="1180"/>
      <c r="G2792" s="1180"/>
      <c r="H2792" s="1180"/>
      <c r="I2792" s="1180"/>
      <c r="J2792" s="1180"/>
      <c r="K2792" s="1180"/>
      <c r="L2792" s="1180"/>
      <c r="M2792" s="1180"/>
      <c r="N2792" s="1180"/>
      <c r="O2792" s="1180"/>
      <c r="P2792" s="1180"/>
      <c r="Q2792" s="1180"/>
      <c r="R2792" s="1180"/>
    </row>
    <row r="2793" spans="1:18">
      <c r="A2793" s="1180"/>
      <c r="B2793" s="1180"/>
      <c r="C2793" s="1180"/>
      <c r="D2793" s="1180"/>
      <c r="E2793" s="1180"/>
      <c r="F2793" s="1180"/>
      <c r="G2793" s="1180"/>
      <c r="H2793" s="1180"/>
      <c r="I2793" s="1180"/>
      <c r="J2793" s="1180"/>
      <c r="K2793" s="1180"/>
      <c r="L2793" s="1180"/>
      <c r="M2793" s="1180"/>
      <c r="N2793" s="1180"/>
      <c r="O2793" s="1180"/>
      <c r="P2793" s="1180"/>
      <c r="Q2793" s="1180"/>
      <c r="R2793" s="1180"/>
    </row>
    <row r="2794" spans="1:18">
      <c r="A2794" s="1180"/>
      <c r="B2794" s="1180"/>
      <c r="C2794" s="1180"/>
      <c r="D2794" s="1180"/>
      <c r="E2794" s="1180"/>
      <c r="F2794" s="1180"/>
      <c r="G2794" s="1180"/>
      <c r="H2794" s="1180"/>
      <c r="I2794" s="1180"/>
      <c r="J2794" s="1180"/>
      <c r="K2794" s="1180"/>
      <c r="L2794" s="1180"/>
      <c r="M2794" s="1180"/>
      <c r="N2794" s="1180"/>
      <c r="O2794" s="1180"/>
      <c r="P2794" s="1180"/>
      <c r="Q2794" s="1180"/>
      <c r="R2794" s="1180"/>
    </row>
    <row r="2795" spans="1:18">
      <c r="A2795" s="1180"/>
      <c r="B2795" s="1180"/>
      <c r="C2795" s="1180"/>
      <c r="D2795" s="1180"/>
      <c r="E2795" s="1180"/>
      <c r="F2795" s="1180"/>
      <c r="G2795" s="1180"/>
      <c r="H2795" s="1180"/>
      <c r="I2795" s="1180"/>
      <c r="J2795" s="1180"/>
      <c r="K2795" s="1180"/>
      <c r="L2795" s="1180"/>
      <c r="M2795" s="1180"/>
      <c r="N2795" s="1180"/>
      <c r="O2795" s="1180"/>
      <c r="P2795" s="1180"/>
      <c r="Q2795" s="1180"/>
      <c r="R2795" s="1180"/>
    </row>
    <row r="2796" spans="1:18">
      <c r="A2796" s="1180"/>
      <c r="B2796" s="1180"/>
      <c r="C2796" s="1180"/>
      <c r="D2796" s="1180"/>
      <c r="E2796" s="1180"/>
      <c r="F2796" s="1180"/>
      <c r="G2796" s="1180"/>
      <c r="H2796" s="1180"/>
      <c r="I2796" s="1180"/>
      <c r="J2796" s="1180"/>
      <c r="K2796" s="1180"/>
      <c r="L2796" s="1180"/>
      <c r="M2796" s="1180"/>
      <c r="N2796" s="1180"/>
      <c r="O2796" s="1180"/>
      <c r="P2796" s="1180"/>
      <c r="Q2796" s="1180"/>
      <c r="R2796" s="1180"/>
    </row>
    <row r="2797" spans="1:18">
      <c r="A2797" s="1180"/>
      <c r="B2797" s="1180"/>
      <c r="C2797" s="1180"/>
      <c r="D2797" s="1180"/>
      <c r="E2797" s="1180"/>
      <c r="F2797" s="1180"/>
      <c r="G2797" s="1180"/>
      <c r="H2797" s="1180"/>
      <c r="I2797" s="1180"/>
      <c r="J2797" s="1180"/>
      <c r="K2797" s="1180"/>
      <c r="L2797" s="1180"/>
      <c r="M2797" s="1180"/>
      <c r="N2797" s="1180"/>
      <c r="O2797" s="1180"/>
      <c r="P2797" s="1180"/>
      <c r="Q2797" s="1180"/>
      <c r="R2797" s="1180"/>
    </row>
    <row r="2798" spans="1:18">
      <c r="A2798" s="1180"/>
      <c r="B2798" s="1180"/>
      <c r="C2798" s="1180"/>
      <c r="D2798" s="1180"/>
      <c r="E2798" s="1180"/>
      <c r="F2798" s="1180"/>
      <c r="G2798" s="1180"/>
      <c r="H2798" s="1180"/>
      <c r="I2798" s="1180"/>
      <c r="J2798" s="1180"/>
      <c r="K2798" s="1180"/>
      <c r="L2798" s="1180"/>
      <c r="M2798" s="1180"/>
      <c r="N2798" s="1180"/>
      <c r="O2798" s="1180"/>
      <c r="P2798" s="1180"/>
      <c r="Q2798" s="1180"/>
      <c r="R2798" s="1180"/>
    </row>
    <row r="2799" spans="1:18">
      <c r="A2799" s="1180"/>
      <c r="B2799" s="1180"/>
      <c r="C2799" s="1180"/>
      <c r="D2799" s="1180"/>
      <c r="E2799" s="1180"/>
      <c r="F2799" s="1180"/>
      <c r="G2799" s="1180"/>
      <c r="H2799" s="1180"/>
      <c r="I2799" s="1180"/>
      <c r="J2799" s="1180"/>
      <c r="K2799" s="1180"/>
      <c r="L2799" s="1180"/>
      <c r="M2799" s="1180"/>
      <c r="N2799" s="1180"/>
      <c r="O2799" s="1180"/>
      <c r="P2799" s="1180"/>
      <c r="Q2799" s="1180"/>
      <c r="R2799" s="1180"/>
    </row>
    <row r="2800" spans="1:18">
      <c r="A2800" s="1180"/>
      <c r="B2800" s="1180"/>
      <c r="C2800" s="1180"/>
      <c r="D2800" s="1180"/>
      <c r="E2800" s="1180"/>
      <c r="F2800" s="1180"/>
      <c r="G2800" s="1180"/>
      <c r="H2800" s="1180"/>
      <c r="I2800" s="1180"/>
      <c r="J2800" s="1180"/>
      <c r="K2800" s="1180"/>
      <c r="L2800" s="1180"/>
      <c r="M2800" s="1180"/>
      <c r="N2800" s="1180"/>
      <c r="O2800" s="1180"/>
      <c r="P2800" s="1180"/>
      <c r="Q2800" s="1180"/>
      <c r="R2800" s="1180"/>
    </row>
    <row r="2801" spans="1:18">
      <c r="A2801" s="1180"/>
      <c r="B2801" s="1180"/>
      <c r="C2801" s="1180"/>
      <c r="D2801" s="1180"/>
      <c r="E2801" s="1180"/>
      <c r="F2801" s="1180"/>
      <c r="G2801" s="1180"/>
      <c r="H2801" s="1180"/>
      <c r="I2801" s="1180"/>
      <c r="J2801" s="1180"/>
      <c r="K2801" s="1180"/>
      <c r="L2801" s="1180"/>
      <c r="M2801" s="1180"/>
      <c r="N2801" s="1180"/>
      <c r="O2801" s="1180"/>
      <c r="P2801" s="1180"/>
      <c r="Q2801" s="1180"/>
      <c r="R2801" s="1180"/>
    </row>
    <row r="2802" spans="1:18">
      <c r="A2802" s="1180"/>
      <c r="B2802" s="1180"/>
      <c r="C2802" s="1180"/>
      <c r="D2802" s="1180"/>
      <c r="E2802" s="1180"/>
      <c r="F2802" s="1180"/>
      <c r="G2802" s="1180"/>
      <c r="H2802" s="1180"/>
      <c r="I2802" s="1180"/>
      <c r="J2802" s="1180"/>
      <c r="K2802" s="1180"/>
      <c r="L2802" s="1180"/>
      <c r="M2802" s="1180"/>
      <c r="N2802" s="1180"/>
      <c r="O2802" s="1180"/>
      <c r="P2802" s="1180"/>
      <c r="Q2802" s="1180"/>
      <c r="R2802" s="1180"/>
    </row>
    <row r="2803" spans="1:18">
      <c r="A2803" s="1180"/>
      <c r="B2803" s="1180"/>
      <c r="C2803" s="1180"/>
      <c r="D2803" s="1180"/>
      <c r="E2803" s="1180"/>
      <c r="F2803" s="1180"/>
      <c r="G2803" s="1180"/>
      <c r="H2803" s="1180"/>
      <c r="I2803" s="1180"/>
      <c r="J2803" s="1180"/>
      <c r="K2803" s="1180"/>
      <c r="L2803" s="1180"/>
      <c r="M2803" s="1180"/>
      <c r="N2803" s="1180"/>
      <c r="O2803" s="1180"/>
      <c r="P2803" s="1180"/>
      <c r="Q2803" s="1180"/>
      <c r="R2803" s="1180"/>
    </row>
    <row r="2804" spans="1:18">
      <c r="A2804" s="1180"/>
      <c r="B2804" s="1180"/>
      <c r="C2804" s="1180"/>
      <c r="D2804" s="1180"/>
      <c r="E2804" s="1180"/>
      <c r="F2804" s="1180"/>
      <c r="G2804" s="1180"/>
      <c r="H2804" s="1180"/>
      <c r="I2804" s="1180"/>
      <c r="J2804" s="1180"/>
      <c r="K2804" s="1180"/>
      <c r="L2804" s="1180"/>
      <c r="M2804" s="1180"/>
      <c r="N2804" s="1180"/>
      <c r="O2804" s="1180"/>
      <c r="P2804" s="1180"/>
      <c r="Q2804" s="1180"/>
      <c r="R2804" s="1180"/>
    </row>
    <row r="2805" spans="1:18">
      <c r="A2805" s="1180"/>
      <c r="B2805" s="1180"/>
      <c r="C2805" s="1180"/>
      <c r="D2805" s="1180"/>
      <c r="E2805" s="1180"/>
      <c r="F2805" s="1180"/>
      <c r="G2805" s="1180"/>
      <c r="H2805" s="1180"/>
      <c r="I2805" s="1180"/>
      <c r="J2805" s="1180"/>
      <c r="K2805" s="1180"/>
      <c r="L2805" s="1180"/>
      <c r="M2805" s="1180"/>
      <c r="N2805" s="1180"/>
      <c r="O2805" s="1180"/>
      <c r="P2805" s="1180"/>
      <c r="Q2805" s="1180"/>
      <c r="R2805" s="1180"/>
    </row>
    <row r="2806" spans="1:18">
      <c r="A2806" s="1180"/>
      <c r="B2806" s="1180"/>
      <c r="C2806" s="1180"/>
      <c r="D2806" s="1180"/>
      <c r="E2806" s="1180"/>
      <c r="F2806" s="1180"/>
      <c r="G2806" s="1180"/>
      <c r="H2806" s="1180"/>
      <c r="I2806" s="1180"/>
      <c r="J2806" s="1180"/>
      <c r="K2806" s="1180"/>
      <c r="L2806" s="1180"/>
      <c r="M2806" s="1180"/>
      <c r="N2806" s="1180"/>
      <c r="O2806" s="1180"/>
      <c r="P2806" s="1180"/>
      <c r="Q2806" s="1180"/>
      <c r="R2806" s="1180"/>
    </row>
    <row r="2807" spans="1:18">
      <c r="A2807" s="1180"/>
      <c r="B2807" s="1180"/>
      <c r="C2807" s="1180"/>
      <c r="D2807" s="1180"/>
      <c r="E2807" s="1180"/>
      <c r="F2807" s="1180"/>
      <c r="G2807" s="1180"/>
      <c r="H2807" s="1180"/>
      <c r="I2807" s="1180"/>
      <c r="J2807" s="1180"/>
      <c r="K2807" s="1180"/>
      <c r="L2807" s="1180"/>
      <c r="M2807" s="1180"/>
      <c r="N2807" s="1180"/>
      <c r="O2807" s="1180"/>
      <c r="P2807" s="1180"/>
      <c r="Q2807" s="1180"/>
      <c r="R2807" s="1180"/>
    </row>
    <row r="2808" spans="1:18">
      <c r="A2808" s="1180"/>
      <c r="B2808" s="1180"/>
      <c r="C2808" s="1180"/>
      <c r="D2808" s="1180"/>
      <c r="E2808" s="1180"/>
      <c r="F2808" s="1180"/>
      <c r="G2808" s="1180"/>
      <c r="H2808" s="1180"/>
      <c r="I2808" s="1180"/>
      <c r="J2808" s="1180"/>
      <c r="K2808" s="1180"/>
      <c r="L2808" s="1180"/>
      <c r="M2808" s="1180"/>
      <c r="N2808" s="1180"/>
      <c r="O2808" s="1180"/>
      <c r="P2808" s="1180"/>
      <c r="Q2808" s="1180"/>
      <c r="R2808" s="1180"/>
    </row>
    <row r="2809" spans="1:18">
      <c r="A2809" s="1180"/>
      <c r="B2809" s="1180"/>
      <c r="C2809" s="1180"/>
      <c r="D2809" s="1180"/>
      <c r="E2809" s="1180"/>
      <c r="F2809" s="1180"/>
      <c r="G2809" s="1180"/>
      <c r="H2809" s="1180"/>
      <c r="I2809" s="1180"/>
      <c r="J2809" s="1180"/>
      <c r="K2809" s="1180"/>
      <c r="L2809" s="1180"/>
      <c r="M2809" s="1180"/>
      <c r="N2809" s="1180"/>
      <c r="O2809" s="1180"/>
      <c r="P2809" s="1180"/>
      <c r="Q2809" s="1180"/>
      <c r="R2809" s="1180"/>
    </row>
    <row r="2810" spans="1:18">
      <c r="A2810" s="1180"/>
      <c r="B2810" s="1180"/>
      <c r="C2810" s="1180"/>
      <c r="D2810" s="1180"/>
      <c r="E2810" s="1180"/>
      <c r="F2810" s="1180"/>
      <c r="G2810" s="1180"/>
      <c r="H2810" s="1180"/>
      <c r="I2810" s="1180"/>
      <c r="J2810" s="1180"/>
      <c r="K2810" s="1180"/>
      <c r="L2810" s="1180"/>
      <c r="M2810" s="1180"/>
      <c r="N2810" s="1180"/>
      <c r="O2810" s="1180"/>
      <c r="P2810" s="1180"/>
      <c r="Q2810" s="1180"/>
      <c r="R2810" s="1180"/>
    </row>
    <row r="2811" spans="1:18">
      <c r="A2811" s="1180"/>
      <c r="B2811" s="1180"/>
      <c r="C2811" s="1180"/>
      <c r="D2811" s="1180"/>
      <c r="E2811" s="1180"/>
      <c r="F2811" s="1180"/>
      <c r="G2811" s="1180"/>
      <c r="H2811" s="1180"/>
      <c r="I2811" s="1180"/>
      <c r="J2811" s="1180"/>
      <c r="K2811" s="1180"/>
      <c r="L2811" s="1180"/>
      <c r="M2811" s="1180"/>
      <c r="N2811" s="1180"/>
      <c r="O2811" s="1180"/>
      <c r="P2811" s="1180"/>
      <c r="Q2811" s="1180"/>
      <c r="R2811" s="1180"/>
    </row>
    <row r="2812" spans="1:18">
      <c r="A2812" s="1180"/>
      <c r="B2812" s="1180"/>
      <c r="C2812" s="1180"/>
      <c r="D2812" s="1180"/>
      <c r="E2812" s="1180"/>
      <c r="F2812" s="1180"/>
      <c r="G2812" s="1180"/>
      <c r="H2812" s="1180"/>
      <c r="I2812" s="1180"/>
      <c r="J2812" s="1180"/>
      <c r="K2812" s="1180"/>
      <c r="L2812" s="1180"/>
      <c r="M2812" s="1180"/>
      <c r="N2812" s="1180"/>
      <c r="O2812" s="1180"/>
      <c r="P2812" s="1180"/>
      <c r="Q2812" s="1180"/>
      <c r="R2812" s="1180"/>
    </row>
    <row r="2813" spans="1:18">
      <c r="A2813" s="1180"/>
      <c r="B2813" s="1180"/>
      <c r="C2813" s="1180"/>
      <c r="D2813" s="1180"/>
      <c r="E2813" s="1180"/>
      <c r="F2813" s="1180"/>
      <c r="G2813" s="1180"/>
      <c r="H2813" s="1180"/>
      <c r="I2813" s="1180"/>
      <c r="J2813" s="1180"/>
      <c r="K2813" s="1180"/>
      <c r="L2813" s="1180"/>
      <c r="M2813" s="1180"/>
      <c r="N2813" s="1180"/>
      <c r="O2813" s="1180"/>
      <c r="P2813" s="1180"/>
      <c r="Q2813" s="1180"/>
      <c r="R2813" s="1180"/>
    </row>
    <row r="2814" spans="1:18">
      <c r="A2814" s="1180"/>
      <c r="B2814" s="1180"/>
      <c r="C2814" s="1180"/>
      <c r="D2814" s="1180"/>
      <c r="E2814" s="1180"/>
      <c r="F2814" s="1180"/>
      <c r="G2814" s="1180"/>
      <c r="H2814" s="1180"/>
      <c r="I2814" s="1180"/>
      <c r="J2814" s="1180"/>
      <c r="K2814" s="1180"/>
      <c r="L2814" s="1180"/>
      <c r="M2814" s="1180"/>
      <c r="N2814" s="1180"/>
      <c r="O2814" s="1180"/>
      <c r="P2814" s="1180"/>
      <c r="Q2814" s="1180"/>
      <c r="R2814" s="1180"/>
    </row>
    <row r="2815" spans="1:18">
      <c r="A2815" s="1180"/>
      <c r="B2815" s="1180"/>
      <c r="C2815" s="1180"/>
      <c r="D2815" s="1180"/>
      <c r="E2815" s="1180"/>
      <c r="F2815" s="1180"/>
      <c r="G2815" s="1180"/>
      <c r="H2815" s="1180"/>
      <c r="I2815" s="1180"/>
      <c r="J2815" s="1180"/>
      <c r="K2815" s="1180"/>
      <c r="L2815" s="1180"/>
      <c r="M2815" s="1180"/>
      <c r="N2815" s="1180"/>
      <c r="O2815" s="1180"/>
      <c r="P2815" s="1180"/>
      <c r="Q2815" s="1180"/>
      <c r="R2815" s="1180"/>
    </row>
    <row r="2816" spans="1:18">
      <c r="A2816" s="1180"/>
      <c r="B2816" s="1180"/>
      <c r="C2816" s="1180"/>
      <c r="D2816" s="1180"/>
      <c r="E2816" s="1180"/>
      <c r="F2816" s="1180"/>
      <c r="G2816" s="1180"/>
      <c r="H2816" s="1180"/>
      <c r="I2816" s="1180"/>
      <c r="J2816" s="1180"/>
      <c r="K2816" s="1180"/>
      <c r="L2816" s="1180"/>
      <c r="M2816" s="1180"/>
      <c r="N2816" s="1180"/>
      <c r="O2816" s="1180"/>
      <c r="P2816" s="1180"/>
      <c r="Q2816" s="1180"/>
      <c r="R2816" s="1180"/>
    </row>
    <row r="2817" spans="1:18">
      <c r="A2817" s="1180"/>
      <c r="B2817" s="1180"/>
      <c r="C2817" s="1180"/>
      <c r="D2817" s="1180"/>
      <c r="E2817" s="1180"/>
      <c r="F2817" s="1180"/>
      <c r="G2817" s="1180"/>
      <c r="H2817" s="1180"/>
      <c r="I2817" s="1180"/>
      <c r="J2817" s="1180"/>
      <c r="K2817" s="1180"/>
      <c r="L2817" s="1180"/>
      <c r="M2817" s="1180"/>
      <c r="N2817" s="1180"/>
      <c r="O2817" s="1180"/>
      <c r="P2817" s="1180"/>
      <c r="Q2817" s="1180"/>
      <c r="R2817" s="1180"/>
    </row>
    <row r="2818" spans="1:18">
      <c r="A2818" s="1180"/>
      <c r="B2818" s="1180"/>
      <c r="C2818" s="1180"/>
      <c r="D2818" s="1180"/>
      <c r="E2818" s="1180"/>
      <c r="F2818" s="1180"/>
      <c r="G2818" s="1180"/>
      <c r="H2818" s="1180"/>
      <c r="I2818" s="1180"/>
      <c r="J2818" s="1180"/>
      <c r="K2818" s="1180"/>
      <c r="L2818" s="1180"/>
      <c r="M2818" s="1180"/>
      <c r="N2818" s="1180"/>
      <c r="O2818" s="1180"/>
      <c r="P2818" s="1180"/>
      <c r="Q2818" s="1180"/>
      <c r="R2818" s="1180"/>
    </row>
    <row r="2819" spans="1:18">
      <c r="A2819" s="1180"/>
      <c r="B2819" s="1180"/>
      <c r="C2819" s="1180"/>
      <c r="D2819" s="1180"/>
      <c r="E2819" s="1180"/>
      <c r="F2819" s="1180"/>
      <c r="G2819" s="1180"/>
      <c r="H2819" s="1180"/>
      <c r="I2819" s="1180"/>
      <c r="J2819" s="1180"/>
      <c r="K2819" s="1180"/>
      <c r="L2819" s="1180"/>
      <c r="M2819" s="1180"/>
      <c r="N2819" s="1180"/>
      <c r="O2819" s="1180"/>
      <c r="P2819" s="1180"/>
      <c r="Q2819" s="1180"/>
      <c r="R2819" s="1180"/>
    </row>
    <row r="2820" spans="1:18">
      <c r="A2820" s="1180"/>
      <c r="B2820" s="1180"/>
      <c r="C2820" s="1180"/>
      <c r="D2820" s="1180"/>
      <c r="E2820" s="1180"/>
      <c r="F2820" s="1180"/>
      <c r="G2820" s="1180"/>
      <c r="H2820" s="1180"/>
      <c r="I2820" s="1180"/>
      <c r="J2820" s="1180"/>
      <c r="K2820" s="1180"/>
      <c r="L2820" s="1180"/>
      <c r="M2820" s="1180"/>
      <c r="N2820" s="1180"/>
      <c r="O2820" s="1180"/>
      <c r="P2820" s="1180"/>
      <c r="Q2820" s="1180"/>
      <c r="R2820" s="1180"/>
    </row>
    <row r="2821" spans="1:18">
      <c r="A2821" s="1180"/>
      <c r="B2821" s="1180"/>
      <c r="C2821" s="1180"/>
      <c r="D2821" s="1180"/>
      <c r="E2821" s="1180"/>
      <c r="F2821" s="1180"/>
      <c r="G2821" s="1180"/>
      <c r="H2821" s="1180"/>
      <c r="I2821" s="1180"/>
      <c r="J2821" s="1180"/>
      <c r="K2821" s="1180"/>
      <c r="L2821" s="1180"/>
      <c r="M2821" s="1180"/>
      <c r="N2821" s="1180"/>
      <c r="O2821" s="1180"/>
      <c r="P2821" s="1180"/>
      <c r="Q2821" s="1180"/>
      <c r="R2821" s="1180"/>
    </row>
    <row r="2822" spans="1:18">
      <c r="A2822" s="1180"/>
      <c r="B2822" s="1180"/>
      <c r="C2822" s="1180"/>
      <c r="D2822" s="1180"/>
      <c r="E2822" s="1180"/>
      <c r="F2822" s="1180"/>
      <c r="G2822" s="1180"/>
      <c r="H2822" s="1180"/>
      <c r="I2822" s="1180"/>
      <c r="J2822" s="1180"/>
      <c r="K2822" s="1180"/>
      <c r="L2822" s="1180"/>
      <c r="M2822" s="1180"/>
      <c r="N2822" s="1180"/>
      <c r="O2822" s="1180"/>
      <c r="P2822" s="1180"/>
      <c r="Q2822" s="1180"/>
      <c r="R2822" s="1180"/>
    </row>
    <row r="2823" spans="1:18">
      <c r="A2823" s="1180"/>
      <c r="B2823" s="1180"/>
      <c r="C2823" s="1180"/>
      <c r="D2823" s="1180"/>
      <c r="E2823" s="1180"/>
      <c r="F2823" s="1180"/>
      <c r="G2823" s="1180"/>
      <c r="H2823" s="1180"/>
      <c r="I2823" s="1180"/>
      <c r="J2823" s="1180"/>
      <c r="K2823" s="1180"/>
      <c r="L2823" s="1180"/>
      <c r="M2823" s="1180"/>
      <c r="N2823" s="1180"/>
      <c r="O2823" s="1180"/>
      <c r="P2823" s="1180"/>
      <c r="Q2823" s="1180"/>
      <c r="R2823" s="1180"/>
    </row>
    <row r="2824" spans="1:18">
      <c r="A2824" s="1180"/>
      <c r="B2824" s="1180"/>
      <c r="C2824" s="1180"/>
      <c r="D2824" s="1180"/>
      <c r="E2824" s="1180"/>
      <c r="F2824" s="1180"/>
      <c r="G2824" s="1180"/>
      <c r="H2824" s="1180"/>
      <c r="I2824" s="1180"/>
      <c r="J2824" s="1180"/>
      <c r="K2824" s="1180"/>
      <c r="L2824" s="1180"/>
      <c r="M2824" s="1180"/>
      <c r="N2824" s="1180"/>
      <c r="O2824" s="1180"/>
      <c r="P2824" s="1180"/>
      <c r="Q2824" s="1180"/>
      <c r="R2824" s="1180"/>
    </row>
    <row r="2825" spans="1:18">
      <c r="A2825" s="1180"/>
      <c r="B2825" s="1180"/>
      <c r="C2825" s="1180"/>
      <c r="D2825" s="1180"/>
      <c r="E2825" s="1180"/>
      <c r="F2825" s="1180"/>
      <c r="G2825" s="1180"/>
      <c r="H2825" s="1180"/>
      <c r="I2825" s="1180"/>
      <c r="J2825" s="1180"/>
      <c r="K2825" s="1180"/>
      <c r="L2825" s="1180"/>
      <c r="M2825" s="1180"/>
      <c r="N2825" s="1180"/>
      <c r="O2825" s="1180"/>
      <c r="P2825" s="1180"/>
      <c r="Q2825" s="1180"/>
      <c r="R2825" s="1180"/>
    </row>
    <row r="2826" spans="1:18">
      <c r="A2826" s="1180"/>
      <c r="B2826" s="1180"/>
      <c r="C2826" s="1180"/>
      <c r="D2826" s="1180"/>
      <c r="E2826" s="1180"/>
      <c r="F2826" s="1180"/>
      <c r="G2826" s="1180"/>
      <c r="H2826" s="1180"/>
      <c r="I2826" s="1180"/>
      <c r="J2826" s="1180"/>
      <c r="K2826" s="1180"/>
      <c r="L2826" s="1180"/>
      <c r="M2826" s="1180"/>
      <c r="N2826" s="1180"/>
      <c r="O2826" s="1180"/>
      <c r="P2826" s="1180"/>
      <c r="Q2826" s="1180"/>
      <c r="R2826" s="1180"/>
    </row>
    <row r="2827" spans="1:18">
      <c r="A2827" s="1180"/>
      <c r="B2827" s="1180"/>
      <c r="C2827" s="1180"/>
      <c r="D2827" s="1180"/>
      <c r="E2827" s="1180"/>
      <c r="F2827" s="1180"/>
      <c r="G2827" s="1180"/>
      <c r="H2827" s="1180"/>
      <c r="I2827" s="1180"/>
      <c r="J2827" s="1180"/>
      <c r="K2827" s="1180"/>
      <c r="L2827" s="1180"/>
      <c r="M2827" s="1180"/>
      <c r="N2827" s="1180"/>
      <c r="O2827" s="1180"/>
      <c r="P2827" s="1180"/>
      <c r="Q2827" s="1180"/>
      <c r="R2827" s="1180"/>
    </row>
    <row r="2828" spans="1:18">
      <c r="A2828" s="1180"/>
      <c r="B2828" s="1180"/>
      <c r="C2828" s="1180"/>
      <c r="D2828" s="1180"/>
      <c r="E2828" s="1180"/>
      <c r="F2828" s="1180"/>
      <c r="G2828" s="1180"/>
      <c r="H2828" s="1180"/>
      <c r="I2828" s="1180"/>
      <c r="J2828" s="1180"/>
      <c r="K2828" s="1180"/>
      <c r="L2828" s="1180"/>
      <c r="M2828" s="1180"/>
      <c r="N2828" s="1180"/>
      <c r="O2828" s="1180"/>
      <c r="P2828" s="1180"/>
      <c r="Q2828" s="1180"/>
      <c r="R2828" s="1180"/>
    </row>
    <row r="2829" spans="1:18">
      <c r="A2829" s="1180"/>
      <c r="B2829" s="1180"/>
      <c r="C2829" s="1180"/>
      <c r="D2829" s="1180"/>
      <c r="E2829" s="1180"/>
      <c r="F2829" s="1180"/>
      <c r="G2829" s="1180"/>
      <c r="H2829" s="1180"/>
      <c r="I2829" s="1180"/>
      <c r="J2829" s="1180"/>
      <c r="K2829" s="1180"/>
      <c r="L2829" s="1180"/>
      <c r="M2829" s="1180"/>
      <c r="N2829" s="1180"/>
      <c r="O2829" s="1180"/>
      <c r="P2829" s="1180"/>
      <c r="Q2829" s="1180"/>
      <c r="R2829" s="1180"/>
    </row>
    <row r="2830" spans="1:18">
      <c r="A2830" s="1180"/>
      <c r="B2830" s="1180"/>
      <c r="C2830" s="1180"/>
      <c r="D2830" s="1180"/>
      <c r="E2830" s="1180"/>
      <c r="F2830" s="1180"/>
      <c r="G2830" s="1180"/>
      <c r="H2830" s="1180"/>
      <c r="I2830" s="1180"/>
      <c r="J2830" s="1180"/>
      <c r="K2830" s="1180"/>
      <c r="L2830" s="1180"/>
      <c r="M2830" s="1180"/>
      <c r="N2830" s="1180"/>
      <c r="O2830" s="1180"/>
      <c r="P2830" s="1180"/>
      <c r="Q2830" s="1180"/>
      <c r="R2830" s="1180"/>
    </row>
    <row r="2831" spans="1:18">
      <c r="A2831" s="1180"/>
      <c r="B2831" s="1180"/>
      <c r="C2831" s="1180"/>
      <c r="D2831" s="1180"/>
      <c r="E2831" s="1180"/>
      <c r="F2831" s="1180"/>
      <c r="G2831" s="1180"/>
      <c r="H2831" s="1180"/>
      <c r="I2831" s="1180"/>
      <c r="J2831" s="1180"/>
      <c r="K2831" s="1180"/>
      <c r="L2831" s="1180"/>
      <c r="M2831" s="1180"/>
      <c r="N2831" s="1180"/>
      <c r="O2831" s="1180"/>
      <c r="P2831" s="1180"/>
      <c r="Q2831" s="1180"/>
      <c r="R2831" s="1180"/>
    </row>
    <row r="2832" spans="1:18">
      <c r="A2832" s="1180"/>
      <c r="B2832" s="1180"/>
      <c r="C2832" s="1180"/>
      <c r="D2832" s="1180"/>
      <c r="E2832" s="1180"/>
      <c r="F2832" s="1180"/>
      <c r="G2832" s="1180"/>
      <c r="H2832" s="1180"/>
      <c r="I2832" s="1180"/>
      <c r="J2832" s="1180"/>
      <c r="K2832" s="1180"/>
      <c r="L2832" s="1180"/>
      <c r="M2832" s="1180"/>
      <c r="N2832" s="1180"/>
      <c r="O2832" s="1180"/>
      <c r="P2832" s="1180"/>
      <c r="Q2832" s="1180"/>
      <c r="R2832" s="1180"/>
    </row>
    <row r="2833" spans="1:18">
      <c r="A2833" s="1180"/>
      <c r="B2833" s="1180"/>
      <c r="C2833" s="1180"/>
      <c r="D2833" s="1180"/>
      <c r="E2833" s="1180"/>
      <c r="F2833" s="1180"/>
      <c r="G2833" s="1180"/>
      <c r="H2833" s="1180"/>
      <c r="I2833" s="1180"/>
      <c r="J2833" s="1180"/>
      <c r="K2833" s="1180"/>
      <c r="L2833" s="1180"/>
      <c r="M2833" s="1180"/>
      <c r="N2833" s="1180"/>
      <c r="O2833" s="1180"/>
      <c r="P2833" s="1180"/>
      <c r="Q2833" s="1180"/>
      <c r="R2833" s="1180"/>
    </row>
    <row r="2834" spans="1:18">
      <c r="A2834" s="1180"/>
      <c r="B2834" s="1180"/>
      <c r="C2834" s="1180"/>
      <c r="D2834" s="1180"/>
      <c r="E2834" s="1180"/>
      <c r="F2834" s="1180"/>
      <c r="G2834" s="1180"/>
      <c r="H2834" s="1180"/>
      <c r="I2834" s="1180"/>
      <c r="J2834" s="1180"/>
      <c r="K2834" s="1180"/>
      <c r="L2834" s="1180"/>
      <c r="M2834" s="1180"/>
      <c r="N2834" s="1180"/>
      <c r="O2834" s="1180"/>
      <c r="P2834" s="1180"/>
      <c r="Q2834" s="1180"/>
      <c r="R2834" s="1180"/>
    </row>
    <row r="2835" spans="1:18">
      <c r="A2835" s="1180"/>
      <c r="B2835" s="1180"/>
      <c r="C2835" s="1180"/>
      <c r="D2835" s="1180"/>
      <c r="E2835" s="1180"/>
      <c r="F2835" s="1180"/>
      <c r="G2835" s="1180"/>
      <c r="H2835" s="1180"/>
      <c r="I2835" s="1180"/>
      <c r="J2835" s="1180"/>
      <c r="K2835" s="1180"/>
      <c r="L2835" s="1180"/>
      <c r="M2835" s="1180"/>
      <c r="N2835" s="1180"/>
      <c r="O2835" s="1180"/>
      <c r="P2835" s="1180"/>
      <c r="Q2835" s="1180"/>
      <c r="R2835" s="1180"/>
    </row>
    <row r="2836" spans="1:18">
      <c r="A2836" s="1180"/>
      <c r="B2836" s="1180"/>
      <c r="C2836" s="1180"/>
      <c r="D2836" s="1180"/>
      <c r="E2836" s="1180"/>
      <c r="F2836" s="1180"/>
      <c r="G2836" s="1180"/>
      <c r="H2836" s="1180"/>
      <c r="I2836" s="1180"/>
      <c r="J2836" s="1180"/>
      <c r="K2836" s="1180"/>
      <c r="L2836" s="1180"/>
      <c r="M2836" s="1180"/>
      <c r="N2836" s="1180"/>
      <c r="O2836" s="1180"/>
      <c r="P2836" s="1180"/>
      <c r="Q2836" s="1180"/>
      <c r="R2836" s="1180"/>
    </row>
    <row r="2837" spans="1:18">
      <c r="A2837" s="1180"/>
      <c r="B2837" s="1180"/>
      <c r="C2837" s="1180"/>
      <c r="D2837" s="1180"/>
      <c r="E2837" s="1180"/>
      <c r="F2837" s="1180"/>
      <c r="G2837" s="1180"/>
      <c r="H2837" s="1180"/>
      <c r="I2837" s="1180"/>
      <c r="J2837" s="1180"/>
      <c r="K2837" s="1180"/>
      <c r="L2837" s="1180"/>
      <c r="M2837" s="1180"/>
      <c r="N2837" s="1180"/>
      <c r="O2837" s="1180"/>
      <c r="P2837" s="1180"/>
      <c r="Q2837" s="1180"/>
      <c r="R2837" s="1180"/>
    </row>
    <row r="2838" spans="1:18">
      <c r="A2838" s="1180"/>
      <c r="B2838" s="1180"/>
      <c r="C2838" s="1180"/>
      <c r="D2838" s="1180"/>
      <c r="E2838" s="1180"/>
      <c r="F2838" s="1180"/>
      <c r="G2838" s="1180"/>
      <c r="H2838" s="1180"/>
      <c r="I2838" s="1180"/>
      <c r="J2838" s="1180"/>
      <c r="K2838" s="1180"/>
      <c r="L2838" s="1180"/>
      <c r="M2838" s="1180"/>
      <c r="N2838" s="1180"/>
      <c r="O2838" s="1180"/>
      <c r="P2838" s="1180"/>
      <c r="Q2838" s="1180"/>
      <c r="R2838" s="1180"/>
    </row>
    <row r="2839" spans="1:18">
      <c r="A2839" s="1180"/>
      <c r="B2839" s="1180"/>
      <c r="C2839" s="1180"/>
      <c r="D2839" s="1180"/>
      <c r="E2839" s="1180"/>
      <c r="F2839" s="1180"/>
      <c r="G2839" s="1180"/>
      <c r="H2839" s="1180"/>
      <c r="I2839" s="1180"/>
      <c r="J2839" s="1180"/>
      <c r="K2839" s="1180"/>
      <c r="L2839" s="1180"/>
      <c r="M2839" s="1180"/>
      <c r="N2839" s="1180"/>
      <c r="O2839" s="1180"/>
      <c r="P2839" s="1180"/>
      <c r="Q2839" s="1180"/>
      <c r="R2839" s="1180"/>
    </row>
    <row r="2840" spans="1:18">
      <c r="A2840" s="1180"/>
      <c r="B2840" s="1180"/>
      <c r="C2840" s="1180"/>
      <c r="D2840" s="1180"/>
      <c r="E2840" s="1180"/>
      <c r="F2840" s="1180"/>
      <c r="G2840" s="1180"/>
      <c r="H2840" s="1180"/>
      <c r="I2840" s="1180"/>
      <c r="J2840" s="1180"/>
      <c r="K2840" s="1180"/>
      <c r="L2840" s="1180"/>
      <c r="M2840" s="1180"/>
      <c r="N2840" s="1180"/>
      <c r="O2840" s="1180"/>
      <c r="P2840" s="1180"/>
      <c r="Q2840" s="1180"/>
      <c r="R2840" s="1180"/>
    </row>
    <row r="2841" spans="1:18">
      <c r="A2841" s="1180"/>
      <c r="B2841" s="1180"/>
      <c r="C2841" s="1180"/>
      <c r="D2841" s="1180"/>
      <c r="E2841" s="1180"/>
      <c r="F2841" s="1180"/>
      <c r="G2841" s="1180"/>
      <c r="H2841" s="1180"/>
      <c r="I2841" s="1180"/>
      <c r="J2841" s="1180"/>
      <c r="K2841" s="1180"/>
      <c r="L2841" s="1180"/>
      <c r="M2841" s="1180"/>
      <c r="N2841" s="1180"/>
      <c r="O2841" s="1180"/>
      <c r="P2841" s="1180"/>
      <c r="Q2841" s="1180"/>
      <c r="R2841" s="1180"/>
    </row>
    <row r="2842" spans="1:18">
      <c r="A2842" s="1180"/>
      <c r="B2842" s="1180"/>
      <c r="C2842" s="1180"/>
      <c r="D2842" s="1180"/>
      <c r="E2842" s="1180"/>
      <c r="F2842" s="1180"/>
      <c r="G2842" s="1180"/>
      <c r="H2842" s="1180"/>
      <c r="I2842" s="1180"/>
      <c r="J2842" s="1180"/>
      <c r="K2842" s="1180"/>
      <c r="L2842" s="1180"/>
      <c r="M2842" s="1180"/>
      <c r="N2842" s="1180"/>
      <c r="O2842" s="1180"/>
      <c r="P2842" s="1180"/>
      <c r="Q2842" s="1180"/>
      <c r="R2842" s="1180"/>
    </row>
    <row r="2843" spans="1:18">
      <c r="A2843" s="1180"/>
      <c r="B2843" s="1180"/>
      <c r="C2843" s="1180"/>
      <c r="D2843" s="1180"/>
      <c r="E2843" s="1180"/>
      <c r="F2843" s="1180"/>
      <c r="G2843" s="1180"/>
      <c r="H2843" s="1180"/>
      <c r="I2843" s="1180"/>
      <c r="J2843" s="1180"/>
      <c r="K2843" s="1180"/>
      <c r="L2843" s="1180"/>
      <c r="M2843" s="1180"/>
      <c r="N2843" s="1180"/>
      <c r="O2843" s="1180"/>
      <c r="P2843" s="1180"/>
      <c r="Q2843" s="1180"/>
      <c r="R2843" s="1180"/>
    </row>
    <row r="2844" spans="1:18">
      <c r="A2844" s="1180"/>
      <c r="B2844" s="1180"/>
      <c r="C2844" s="1180"/>
      <c r="D2844" s="1180"/>
      <c r="E2844" s="1180"/>
      <c r="F2844" s="1180"/>
      <c r="G2844" s="1180"/>
      <c r="H2844" s="1180"/>
      <c r="I2844" s="1180"/>
      <c r="J2844" s="1180"/>
      <c r="K2844" s="1180"/>
      <c r="L2844" s="1180"/>
      <c r="M2844" s="1180"/>
      <c r="N2844" s="1180"/>
      <c r="O2844" s="1180"/>
      <c r="P2844" s="1180"/>
      <c r="Q2844" s="1180"/>
      <c r="R2844" s="1180"/>
    </row>
    <row r="2845" spans="1:18">
      <c r="A2845" s="1180"/>
      <c r="B2845" s="1180"/>
      <c r="C2845" s="1180"/>
      <c r="D2845" s="1180"/>
      <c r="E2845" s="1180"/>
      <c r="F2845" s="1180"/>
      <c r="G2845" s="1180"/>
      <c r="H2845" s="1180"/>
      <c r="I2845" s="1180"/>
      <c r="J2845" s="1180"/>
      <c r="K2845" s="1180"/>
      <c r="L2845" s="1180"/>
      <c r="M2845" s="1180"/>
      <c r="N2845" s="1180"/>
      <c r="O2845" s="1180"/>
      <c r="P2845" s="1180"/>
      <c r="Q2845" s="1180"/>
      <c r="R2845" s="1180"/>
    </row>
    <row r="2846" spans="1:18">
      <c r="A2846" s="1180"/>
      <c r="B2846" s="1180"/>
      <c r="C2846" s="1180"/>
      <c r="D2846" s="1180"/>
      <c r="E2846" s="1180"/>
      <c r="F2846" s="1180"/>
      <c r="G2846" s="1180"/>
      <c r="H2846" s="1180"/>
      <c r="I2846" s="1180"/>
      <c r="J2846" s="1180"/>
      <c r="K2846" s="1180"/>
      <c r="L2846" s="1180"/>
      <c r="M2846" s="1180"/>
      <c r="N2846" s="1180"/>
      <c r="O2846" s="1180"/>
      <c r="P2846" s="1180"/>
      <c r="Q2846" s="1180"/>
      <c r="R2846" s="1180"/>
    </row>
    <row r="2847" spans="1:18">
      <c r="A2847" s="1180"/>
      <c r="B2847" s="1180"/>
      <c r="C2847" s="1180"/>
      <c r="D2847" s="1180"/>
      <c r="E2847" s="1180"/>
      <c r="F2847" s="1180"/>
      <c r="G2847" s="1180"/>
      <c r="H2847" s="1180"/>
      <c r="I2847" s="1180"/>
      <c r="J2847" s="1180"/>
      <c r="K2847" s="1180"/>
      <c r="L2847" s="1180"/>
      <c r="M2847" s="1180"/>
      <c r="N2847" s="1180"/>
      <c r="O2847" s="1180"/>
      <c r="P2847" s="1180"/>
      <c r="Q2847" s="1180"/>
      <c r="R2847" s="1180"/>
    </row>
    <row r="2848" spans="1:18">
      <c r="A2848" s="1180"/>
      <c r="B2848" s="1180"/>
      <c r="C2848" s="1180"/>
      <c r="D2848" s="1180"/>
      <c r="E2848" s="1180"/>
      <c r="F2848" s="1180"/>
      <c r="G2848" s="1180"/>
      <c r="H2848" s="1180"/>
      <c r="I2848" s="1180"/>
      <c r="J2848" s="1180"/>
      <c r="K2848" s="1180"/>
      <c r="L2848" s="1180"/>
      <c r="M2848" s="1180"/>
      <c r="N2848" s="1180"/>
      <c r="O2848" s="1180"/>
      <c r="P2848" s="1180"/>
      <c r="Q2848" s="1180"/>
      <c r="R2848" s="1180"/>
    </row>
    <row r="2849" spans="1:18">
      <c r="A2849" s="1180"/>
      <c r="B2849" s="1180"/>
      <c r="C2849" s="1180"/>
      <c r="D2849" s="1180"/>
      <c r="E2849" s="1180"/>
      <c r="F2849" s="1180"/>
      <c r="G2849" s="1180"/>
      <c r="H2849" s="1180"/>
      <c r="I2849" s="1180"/>
      <c r="J2849" s="1180"/>
      <c r="K2849" s="1180"/>
      <c r="L2849" s="1180"/>
      <c r="M2849" s="1180"/>
      <c r="N2849" s="1180"/>
      <c r="O2849" s="1180"/>
      <c r="P2849" s="1180"/>
      <c r="Q2849" s="1180"/>
      <c r="R2849" s="1180"/>
    </row>
    <row r="2850" spans="1:18">
      <c r="A2850" s="1180"/>
      <c r="B2850" s="1180"/>
      <c r="C2850" s="1180"/>
      <c r="D2850" s="1180"/>
      <c r="E2850" s="1180"/>
      <c r="F2850" s="1180"/>
      <c r="G2850" s="1180"/>
      <c r="H2850" s="1180"/>
      <c r="I2850" s="1180"/>
      <c r="J2850" s="1180"/>
      <c r="K2850" s="1180"/>
      <c r="L2850" s="1180"/>
      <c r="M2850" s="1180"/>
      <c r="N2850" s="1180"/>
      <c r="O2850" s="1180"/>
      <c r="P2850" s="1180"/>
      <c r="Q2850" s="1180"/>
      <c r="R2850" s="1180"/>
    </row>
    <row r="2851" spans="1:18">
      <c r="A2851" s="1180"/>
      <c r="B2851" s="1180"/>
      <c r="C2851" s="1180"/>
      <c r="D2851" s="1180"/>
      <c r="E2851" s="1180"/>
      <c r="F2851" s="1180"/>
      <c r="G2851" s="1180"/>
      <c r="H2851" s="1180"/>
      <c r="I2851" s="1180"/>
      <c r="J2851" s="1180"/>
      <c r="K2851" s="1180"/>
      <c r="L2851" s="1180"/>
      <c r="M2851" s="1180"/>
      <c r="N2851" s="1180"/>
      <c r="O2851" s="1180"/>
      <c r="P2851" s="1180"/>
      <c r="Q2851" s="1180"/>
      <c r="R2851" s="1180"/>
    </row>
    <row r="2852" spans="1:18">
      <c r="A2852" s="1180"/>
      <c r="B2852" s="1180"/>
      <c r="C2852" s="1180"/>
      <c r="D2852" s="1180"/>
      <c r="E2852" s="1180"/>
      <c r="F2852" s="1180"/>
      <c r="G2852" s="1180"/>
      <c r="H2852" s="1180"/>
      <c r="I2852" s="1180"/>
      <c r="J2852" s="1180"/>
      <c r="K2852" s="1180"/>
      <c r="L2852" s="1180"/>
      <c r="M2852" s="1180"/>
      <c r="N2852" s="1180"/>
      <c r="O2852" s="1180"/>
      <c r="P2852" s="1180"/>
      <c r="Q2852" s="1180"/>
      <c r="R2852" s="1180"/>
    </row>
    <row r="2853" spans="1:18">
      <c r="A2853" s="1180"/>
      <c r="B2853" s="1180"/>
      <c r="C2853" s="1180"/>
      <c r="D2853" s="1180"/>
      <c r="E2853" s="1180"/>
      <c r="F2853" s="1180"/>
      <c r="G2853" s="1180"/>
      <c r="H2853" s="1180"/>
      <c r="I2853" s="1180"/>
      <c r="J2853" s="1180"/>
      <c r="K2853" s="1180"/>
      <c r="L2853" s="1180"/>
      <c r="M2853" s="1180"/>
      <c r="N2853" s="1180"/>
      <c r="O2853" s="1180"/>
      <c r="P2853" s="1180"/>
      <c r="Q2853" s="1180"/>
      <c r="R2853" s="1180"/>
    </row>
    <row r="2854" spans="1:18">
      <c r="A2854" s="1180"/>
      <c r="B2854" s="1180"/>
      <c r="C2854" s="1180"/>
      <c r="D2854" s="1180"/>
      <c r="E2854" s="1180"/>
      <c r="F2854" s="1180"/>
      <c r="G2854" s="1180"/>
      <c r="H2854" s="1180"/>
      <c r="I2854" s="1180"/>
      <c r="J2854" s="1180"/>
      <c r="K2854" s="1180"/>
      <c r="L2854" s="1180"/>
      <c r="M2854" s="1180"/>
      <c r="N2854" s="1180"/>
      <c r="O2854" s="1180"/>
      <c r="P2854" s="1180"/>
      <c r="Q2854" s="1180"/>
      <c r="R2854" s="1180"/>
    </row>
    <row r="2855" spans="1:18">
      <c r="A2855" s="1180"/>
      <c r="B2855" s="1180"/>
      <c r="C2855" s="1180"/>
      <c r="D2855" s="1180"/>
      <c r="E2855" s="1180"/>
      <c r="F2855" s="1180"/>
      <c r="G2855" s="1180"/>
      <c r="H2855" s="1180"/>
      <c r="I2855" s="1180"/>
      <c r="J2855" s="1180"/>
      <c r="K2855" s="1180"/>
      <c r="L2855" s="1180"/>
      <c r="M2855" s="1180"/>
      <c r="N2855" s="1180"/>
      <c r="O2855" s="1180"/>
      <c r="P2855" s="1180"/>
      <c r="Q2855" s="1180"/>
      <c r="R2855" s="1180"/>
    </row>
    <row r="2856" spans="1:18">
      <c r="A2856" s="1180"/>
      <c r="B2856" s="1180"/>
      <c r="C2856" s="1180"/>
      <c r="D2856" s="1180"/>
      <c r="E2856" s="1180"/>
      <c r="F2856" s="1180"/>
      <c r="G2856" s="1180"/>
      <c r="H2856" s="1180"/>
      <c r="I2856" s="1180"/>
      <c r="J2856" s="1180"/>
      <c r="K2856" s="1180"/>
      <c r="L2856" s="1180"/>
      <c r="M2856" s="1180"/>
      <c r="N2856" s="1180"/>
      <c r="O2856" s="1180"/>
      <c r="P2856" s="1180"/>
      <c r="Q2856" s="1180"/>
      <c r="R2856" s="1180"/>
    </row>
    <row r="2857" spans="1:18">
      <c r="A2857" s="1180"/>
      <c r="B2857" s="1180"/>
      <c r="C2857" s="1180"/>
      <c r="D2857" s="1180"/>
      <c r="E2857" s="1180"/>
      <c r="F2857" s="1180"/>
      <c r="G2857" s="1180"/>
      <c r="H2857" s="1180"/>
      <c r="I2857" s="1180"/>
      <c r="J2857" s="1180"/>
      <c r="K2857" s="1180"/>
      <c r="L2857" s="1180"/>
      <c r="M2857" s="1180"/>
      <c r="N2857" s="1180"/>
      <c r="O2857" s="1180"/>
      <c r="P2857" s="1180"/>
      <c r="Q2857" s="1180"/>
      <c r="R2857" s="1180"/>
    </row>
    <row r="2858" spans="1:18">
      <c r="A2858" s="1180"/>
      <c r="B2858" s="1180"/>
      <c r="C2858" s="1180"/>
      <c r="D2858" s="1180"/>
      <c r="E2858" s="1180"/>
      <c r="F2858" s="1180"/>
      <c r="G2858" s="1180"/>
      <c r="H2858" s="1180"/>
      <c r="I2858" s="1180"/>
      <c r="J2858" s="1180"/>
      <c r="K2858" s="1180"/>
      <c r="L2858" s="1180"/>
      <c r="M2858" s="1180"/>
      <c r="N2858" s="1180"/>
      <c r="O2858" s="1180"/>
      <c r="P2858" s="1180"/>
      <c r="Q2858" s="1180"/>
      <c r="R2858" s="1180"/>
    </row>
    <row r="2859" spans="1:18">
      <c r="A2859" s="1180"/>
      <c r="B2859" s="1180"/>
      <c r="C2859" s="1180"/>
      <c r="D2859" s="1180"/>
      <c r="E2859" s="1180"/>
      <c r="F2859" s="1180"/>
      <c r="G2859" s="1180"/>
      <c r="H2859" s="1180"/>
      <c r="I2859" s="1180"/>
      <c r="J2859" s="1180"/>
      <c r="K2859" s="1180"/>
      <c r="L2859" s="1180"/>
      <c r="M2859" s="1180"/>
      <c r="N2859" s="1180"/>
      <c r="O2859" s="1180"/>
      <c r="P2859" s="1180"/>
      <c r="Q2859" s="1180"/>
      <c r="R2859" s="1180"/>
    </row>
    <row r="2860" spans="1:18">
      <c r="A2860" s="1180"/>
      <c r="B2860" s="1180"/>
      <c r="C2860" s="1180"/>
      <c r="D2860" s="1180"/>
      <c r="E2860" s="1180"/>
      <c r="F2860" s="1180"/>
      <c r="G2860" s="1180"/>
      <c r="H2860" s="1180"/>
      <c r="I2860" s="1180"/>
      <c r="J2860" s="1180"/>
      <c r="K2860" s="1180"/>
      <c r="L2860" s="1180"/>
      <c r="M2860" s="1180"/>
      <c r="N2860" s="1180"/>
      <c r="O2860" s="1180"/>
      <c r="P2860" s="1180"/>
      <c r="Q2860" s="1180"/>
      <c r="R2860" s="1180"/>
    </row>
    <row r="2861" spans="1:18">
      <c r="A2861" s="1180"/>
      <c r="B2861" s="1180"/>
      <c r="C2861" s="1180"/>
      <c r="D2861" s="1180"/>
      <c r="E2861" s="1180"/>
      <c r="F2861" s="1180"/>
      <c r="G2861" s="1180"/>
      <c r="H2861" s="1180"/>
      <c r="I2861" s="1180"/>
      <c r="J2861" s="1180"/>
      <c r="K2861" s="1180"/>
      <c r="L2861" s="1180"/>
      <c r="M2861" s="1180"/>
      <c r="N2861" s="1180"/>
      <c r="O2861" s="1180"/>
      <c r="P2861" s="1180"/>
      <c r="Q2861" s="1180"/>
      <c r="R2861" s="1180"/>
    </row>
    <row r="2862" spans="1:18">
      <c r="A2862" s="1180"/>
      <c r="B2862" s="1180"/>
      <c r="C2862" s="1180"/>
      <c r="D2862" s="1180"/>
      <c r="E2862" s="1180"/>
      <c r="F2862" s="1180"/>
      <c r="G2862" s="1180"/>
      <c r="H2862" s="1180"/>
      <c r="I2862" s="1180"/>
      <c r="J2862" s="1180"/>
      <c r="K2862" s="1180"/>
      <c r="L2862" s="1180"/>
      <c r="M2862" s="1180"/>
      <c r="N2862" s="1180"/>
      <c r="O2862" s="1180"/>
      <c r="P2862" s="1180"/>
      <c r="Q2862" s="1180"/>
      <c r="R2862" s="1180"/>
    </row>
    <row r="2863" spans="1:18">
      <c r="A2863" s="1180"/>
      <c r="B2863" s="1180"/>
      <c r="C2863" s="1180"/>
      <c r="D2863" s="1180"/>
      <c r="E2863" s="1180"/>
      <c r="F2863" s="1180"/>
      <c r="G2863" s="1180"/>
      <c r="H2863" s="1180"/>
      <c r="I2863" s="1180"/>
      <c r="J2863" s="1180"/>
      <c r="K2863" s="1180"/>
      <c r="L2863" s="1180"/>
      <c r="M2863" s="1180"/>
      <c r="N2863" s="1180"/>
      <c r="O2863" s="1180"/>
      <c r="P2863" s="1180"/>
      <c r="Q2863" s="1180"/>
      <c r="R2863" s="1180"/>
    </row>
    <row r="2864" spans="1:18">
      <c r="A2864" s="1180"/>
      <c r="B2864" s="1180"/>
      <c r="C2864" s="1180"/>
      <c r="D2864" s="1180"/>
      <c r="E2864" s="1180"/>
      <c r="F2864" s="1180"/>
      <c r="G2864" s="1180"/>
      <c r="H2864" s="1180"/>
      <c r="I2864" s="1180"/>
      <c r="J2864" s="1180"/>
      <c r="K2864" s="1180"/>
      <c r="L2864" s="1180"/>
      <c r="M2864" s="1180"/>
      <c r="N2864" s="1180"/>
      <c r="O2864" s="1180"/>
      <c r="P2864" s="1180"/>
      <c r="Q2864" s="1180"/>
      <c r="R2864" s="1180"/>
    </row>
    <row r="2865" spans="1:18">
      <c r="A2865" s="1180"/>
      <c r="B2865" s="1180"/>
      <c r="C2865" s="1180"/>
      <c r="D2865" s="1180"/>
      <c r="E2865" s="1180"/>
      <c r="F2865" s="1180"/>
      <c r="G2865" s="1180"/>
      <c r="H2865" s="1180"/>
      <c r="I2865" s="1180"/>
      <c r="J2865" s="1180"/>
      <c r="K2865" s="1180"/>
      <c r="L2865" s="1180"/>
      <c r="M2865" s="1180"/>
      <c r="N2865" s="1180"/>
      <c r="O2865" s="1180"/>
      <c r="P2865" s="1180"/>
      <c r="Q2865" s="1180"/>
      <c r="R2865" s="1180"/>
    </row>
    <row r="2866" spans="1:18">
      <c r="A2866" s="1180"/>
      <c r="B2866" s="1180"/>
      <c r="C2866" s="1180"/>
      <c r="D2866" s="1180"/>
      <c r="E2866" s="1180"/>
      <c r="F2866" s="1180"/>
      <c r="G2866" s="1180"/>
      <c r="H2866" s="1180"/>
      <c r="I2866" s="1180"/>
      <c r="J2866" s="1180"/>
      <c r="K2866" s="1180"/>
      <c r="L2866" s="1180"/>
      <c r="M2866" s="1180"/>
      <c r="N2866" s="1180"/>
      <c r="O2866" s="1180"/>
      <c r="P2866" s="1180"/>
      <c r="Q2866" s="1180"/>
      <c r="R2866" s="1180"/>
    </row>
    <row r="2867" spans="1:18">
      <c r="A2867" s="1180"/>
      <c r="B2867" s="1180"/>
      <c r="C2867" s="1180"/>
      <c r="D2867" s="1180"/>
      <c r="E2867" s="1180"/>
      <c r="F2867" s="1180"/>
      <c r="G2867" s="1180"/>
      <c r="H2867" s="1180"/>
      <c r="I2867" s="1180"/>
      <c r="J2867" s="1180"/>
      <c r="K2867" s="1180"/>
      <c r="L2867" s="1180"/>
      <c r="M2867" s="1180"/>
      <c r="N2867" s="1180"/>
      <c r="O2867" s="1180"/>
      <c r="P2867" s="1180"/>
      <c r="Q2867" s="1180"/>
      <c r="R2867" s="1180"/>
    </row>
    <row r="2868" spans="1:18">
      <c r="A2868" s="1180"/>
      <c r="B2868" s="1180"/>
      <c r="C2868" s="1180"/>
      <c r="D2868" s="1180"/>
      <c r="E2868" s="1180"/>
      <c r="F2868" s="1180"/>
      <c r="G2868" s="1180"/>
      <c r="H2868" s="1180"/>
      <c r="I2868" s="1180"/>
      <c r="J2868" s="1180"/>
      <c r="K2868" s="1180"/>
      <c r="L2868" s="1180"/>
      <c r="M2868" s="1180"/>
      <c r="N2868" s="1180"/>
      <c r="O2868" s="1180"/>
      <c r="P2868" s="1180"/>
      <c r="Q2868" s="1180"/>
      <c r="R2868" s="1180"/>
    </row>
    <row r="2869" spans="1:18">
      <c r="A2869" s="1180"/>
      <c r="B2869" s="1180"/>
      <c r="C2869" s="1180"/>
      <c r="D2869" s="1180"/>
      <c r="E2869" s="1180"/>
      <c r="F2869" s="1180"/>
      <c r="G2869" s="1180"/>
      <c r="H2869" s="1180"/>
      <c r="I2869" s="1180"/>
      <c r="J2869" s="1180"/>
      <c r="K2869" s="1180"/>
      <c r="L2869" s="1180"/>
      <c r="M2869" s="1180"/>
      <c r="N2869" s="1180"/>
      <c r="O2869" s="1180"/>
      <c r="P2869" s="1180"/>
      <c r="Q2869" s="1180"/>
      <c r="R2869" s="1180"/>
    </row>
    <row r="2870" spans="1:18">
      <c r="A2870" s="1180"/>
      <c r="B2870" s="1180"/>
      <c r="C2870" s="1180"/>
      <c r="D2870" s="1180"/>
      <c r="E2870" s="1180"/>
      <c r="F2870" s="1180"/>
      <c r="G2870" s="1180"/>
      <c r="H2870" s="1180"/>
      <c r="I2870" s="1180"/>
      <c r="J2870" s="1180"/>
      <c r="K2870" s="1180"/>
      <c r="L2870" s="1180"/>
      <c r="M2870" s="1180"/>
      <c r="N2870" s="1180"/>
      <c r="O2870" s="1180"/>
      <c r="P2870" s="1180"/>
      <c r="Q2870" s="1180"/>
      <c r="R2870" s="1180"/>
    </row>
    <row r="2871" spans="1:18">
      <c r="A2871" s="1180"/>
      <c r="B2871" s="1180"/>
      <c r="C2871" s="1180"/>
      <c r="D2871" s="1180"/>
      <c r="E2871" s="1180"/>
      <c r="F2871" s="1180"/>
      <c r="G2871" s="1180"/>
      <c r="H2871" s="1180"/>
      <c r="I2871" s="1180"/>
      <c r="J2871" s="1180"/>
      <c r="K2871" s="1180"/>
      <c r="L2871" s="1180"/>
      <c r="M2871" s="1180"/>
      <c r="N2871" s="1180"/>
      <c r="O2871" s="1180"/>
      <c r="P2871" s="1180"/>
      <c r="Q2871" s="1180"/>
      <c r="R2871" s="1180"/>
    </row>
    <row r="2872" spans="1:18">
      <c r="A2872" s="1180"/>
      <c r="B2872" s="1180"/>
      <c r="C2872" s="1180"/>
      <c r="D2872" s="1180"/>
      <c r="E2872" s="1180"/>
      <c r="F2872" s="1180"/>
      <c r="G2872" s="1180"/>
      <c r="H2872" s="1180"/>
      <c r="I2872" s="1180"/>
      <c r="J2872" s="1180"/>
      <c r="K2872" s="1180"/>
      <c r="L2872" s="1180"/>
      <c r="M2872" s="1180"/>
      <c r="N2872" s="1180"/>
      <c r="O2872" s="1180"/>
      <c r="P2872" s="1180"/>
      <c r="Q2872" s="1180"/>
      <c r="R2872" s="1180"/>
    </row>
    <row r="2873" spans="1:18">
      <c r="A2873" s="1180"/>
      <c r="B2873" s="1180"/>
      <c r="C2873" s="1180"/>
      <c r="D2873" s="1180"/>
      <c r="E2873" s="1180"/>
      <c r="F2873" s="1180"/>
      <c r="G2873" s="1180"/>
      <c r="H2873" s="1180"/>
      <c r="I2873" s="1180"/>
      <c r="J2873" s="1180"/>
      <c r="K2873" s="1180"/>
      <c r="L2873" s="1180"/>
      <c r="M2873" s="1180"/>
      <c r="N2873" s="1180"/>
      <c r="O2873" s="1180"/>
      <c r="P2873" s="1180"/>
      <c r="Q2873" s="1180"/>
      <c r="R2873" s="1180"/>
    </row>
    <row r="2874" spans="1:18">
      <c r="A2874" s="1180"/>
      <c r="B2874" s="1180"/>
      <c r="C2874" s="1180"/>
      <c r="D2874" s="1180"/>
      <c r="E2874" s="1180"/>
      <c r="F2874" s="1180"/>
      <c r="G2874" s="1180"/>
      <c r="H2874" s="1180"/>
      <c r="I2874" s="1180"/>
      <c r="J2874" s="1180"/>
      <c r="K2874" s="1180"/>
      <c r="L2874" s="1180"/>
      <c r="M2874" s="1180"/>
      <c r="N2874" s="1180"/>
      <c r="O2874" s="1180"/>
      <c r="P2874" s="1180"/>
      <c r="Q2874" s="1180"/>
      <c r="R2874" s="1180"/>
    </row>
    <row r="2875" spans="1:18">
      <c r="A2875" s="1180"/>
      <c r="B2875" s="1180"/>
      <c r="C2875" s="1180"/>
      <c r="D2875" s="1180"/>
      <c r="E2875" s="1180"/>
      <c r="F2875" s="1180"/>
      <c r="G2875" s="1180"/>
      <c r="H2875" s="1180"/>
      <c r="I2875" s="1180"/>
      <c r="J2875" s="1180"/>
      <c r="K2875" s="1180"/>
      <c r="L2875" s="1180"/>
      <c r="M2875" s="1180"/>
      <c r="N2875" s="1180"/>
      <c r="O2875" s="1180"/>
      <c r="P2875" s="1180"/>
      <c r="Q2875" s="1180"/>
      <c r="R2875" s="1180"/>
    </row>
    <row r="2876" spans="1:18">
      <c r="A2876" s="1180"/>
      <c r="B2876" s="1180"/>
      <c r="C2876" s="1180"/>
      <c r="D2876" s="1180"/>
      <c r="E2876" s="1180"/>
      <c r="F2876" s="1180"/>
      <c r="G2876" s="1180"/>
      <c r="H2876" s="1180"/>
      <c r="I2876" s="1180"/>
      <c r="J2876" s="1180"/>
      <c r="K2876" s="1180"/>
      <c r="L2876" s="1180"/>
      <c r="M2876" s="1180"/>
      <c r="N2876" s="1180"/>
      <c r="O2876" s="1180"/>
      <c r="P2876" s="1180"/>
      <c r="Q2876" s="1180"/>
      <c r="R2876" s="1180"/>
    </row>
    <row r="2877" spans="1:18">
      <c r="A2877" s="1180"/>
      <c r="B2877" s="1180"/>
      <c r="C2877" s="1180"/>
      <c r="D2877" s="1180"/>
      <c r="E2877" s="1180"/>
      <c r="F2877" s="1180"/>
      <c r="G2877" s="1180"/>
      <c r="H2877" s="1180"/>
      <c r="I2877" s="1180"/>
      <c r="J2877" s="1180"/>
      <c r="K2877" s="1180"/>
      <c r="L2877" s="1180"/>
      <c r="M2877" s="1180"/>
      <c r="N2877" s="1180"/>
      <c r="O2877" s="1180"/>
      <c r="P2877" s="1180"/>
      <c r="Q2877" s="1180"/>
      <c r="R2877" s="1180"/>
    </row>
    <row r="2878" spans="1:18">
      <c r="A2878" s="1180"/>
      <c r="B2878" s="1180"/>
      <c r="C2878" s="1180"/>
      <c r="D2878" s="1180"/>
      <c r="E2878" s="1180"/>
      <c r="F2878" s="1180"/>
      <c r="G2878" s="1180"/>
      <c r="H2878" s="1180"/>
      <c r="I2878" s="1180"/>
      <c r="J2878" s="1180"/>
      <c r="K2878" s="1180"/>
      <c r="L2878" s="1180"/>
      <c r="M2878" s="1180"/>
      <c r="N2878" s="1180"/>
      <c r="O2878" s="1180"/>
      <c r="P2878" s="1180"/>
      <c r="Q2878" s="1180"/>
      <c r="R2878" s="1180"/>
    </row>
    <row r="2879" spans="1:18">
      <c r="A2879" s="1180"/>
      <c r="B2879" s="1180"/>
      <c r="C2879" s="1180"/>
      <c r="D2879" s="1180"/>
      <c r="E2879" s="1180"/>
      <c r="F2879" s="1180"/>
      <c r="G2879" s="1180"/>
      <c r="H2879" s="1180"/>
      <c r="I2879" s="1180"/>
      <c r="J2879" s="1180"/>
      <c r="K2879" s="1180"/>
      <c r="L2879" s="1180"/>
      <c r="M2879" s="1180"/>
      <c r="N2879" s="1180"/>
      <c r="O2879" s="1180"/>
      <c r="P2879" s="1180"/>
      <c r="Q2879" s="1180"/>
      <c r="R2879" s="1180"/>
    </row>
    <row r="2880" spans="1:18">
      <c r="A2880" s="1180"/>
      <c r="B2880" s="1180"/>
      <c r="C2880" s="1180"/>
      <c r="D2880" s="1180"/>
      <c r="E2880" s="1180"/>
      <c r="F2880" s="1180"/>
      <c r="G2880" s="1180"/>
      <c r="H2880" s="1180"/>
      <c r="I2880" s="1180"/>
      <c r="J2880" s="1180"/>
      <c r="K2880" s="1180"/>
      <c r="L2880" s="1180"/>
      <c r="M2880" s="1180"/>
      <c r="N2880" s="1180"/>
      <c r="O2880" s="1180"/>
      <c r="P2880" s="1180"/>
      <c r="Q2880" s="1180"/>
      <c r="R2880" s="1180"/>
    </row>
    <row r="2881" spans="1:18">
      <c r="A2881" s="1180"/>
      <c r="B2881" s="1180"/>
      <c r="C2881" s="1180"/>
      <c r="D2881" s="1180"/>
      <c r="E2881" s="1180"/>
      <c r="F2881" s="1180"/>
      <c r="G2881" s="1180"/>
      <c r="H2881" s="1180"/>
      <c r="I2881" s="1180"/>
      <c r="J2881" s="1180"/>
      <c r="K2881" s="1180"/>
      <c r="L2881" s="1180"/>
      <c r="M2881" s="1180"/>
      <c r="N2881" s="1180"/>
      <c r="O2881" s="1180"/>
      <c r="P2881" s="1180"/>
      <c r="Q2881" s="1180"/>
      <c r="R2881" s="1180"/>
    </row>
    <row r="2882" spans="1:18">
      <c r="A2882" s="1180"/>
      <c r="B2882" s="1180"/>
      <c r="C2882" s="1180"/>
      <c r="D2882" s="1180"/>
      <c r="E2882" s="1180"/>
      <c r="F2882" s="1180"/>
      <c r="G2882" s="1180"/>
      <c r="H2882" s="1180"/>
      <c r="I2882" s="1180"/>
      <c r="J2882" s="1180"/>
      <c r="K2882" s="1180"/>
      <c r="L2882" s="1180"/>
      <c r="M2882" s="1180"/>
      <c r="N2882" s="1180"/>
      <c r="O2882" s="1180"/>
      <c r="P2882" s="1180"/>
      <c r="Q2882" s="1180"/>
      <c r="R2882" s="1180"/>
    </row>
    <row r="2883" spans="1:18">
      <c r="A2883" s="1180"/>
      <c r="B2883" s="1180"/>
      <c r="C2883" s="1180"/>
      <c r="D2883" s="1180"/>
      <c r="E2883" s="1180"/>
      <c r="F2883" s="1180"/>
      <c r="G2883" s="1180"/>
      <c r="H2883" s="1180"/>
      <c r="I2883" s="1180"/>
      <c r="J2883" s="1180"/>
      <c r="K2883" s="1180"/>
      <c r="L2883" s="1180"/>
      <c r="M2883" s="1180"/>
      <c r="N2883" s="1180"/>
      <c r="O2883" s="1180"/>
      <c r="P2883" s="1180"/>
      <c r="Q2883" s="1180"/>
      <c r="R2883" s="1180"/>
    </row>
    <row r="2884" spans="1:18">
      <c r="A2884" s="1180"/>
      <c r="B2884" s="1180"/>
      <c r="C2884" s="1180"/>
      <c r="D2884" s="1180"/>
      <c r="E2884" s="1180"/>
      <c r="F2884" s="1180"/>
      <c r="G2884" s="1180"/>
      <c r="H2884" s="1180"/>
      <c r="I2884" s="1180"/>
      <c r="J2884" s="1180"/>
      <c r="K2884" s="1180"/>
      <c r="L2884" s="1180"/>
      <c r="M2884" s="1180"/>
      <c r="N2884" s="1180"/>
      <c r="O2884" s="1180"/>
      <c r="P2884" s="1180"/>
      <c r="Q2884" s="1180"/>
      <c r="R2884" s="1180"/>
    </row>
    <row r="2885" spans="1:18">
      <c r="A2885" s="1180"/>
      <c r="B2885" s="1180"/>
      <c r="C2885" s="1180"/>
      <c r="D2885" s="1180"/>
      <c r="E2885" s="1180"/>
      <c r="F2885" s="1180"/>
      <c r="G2885" s="1180"/>
      <c r="H2885" s="1180"/>
      <c r="I2885" s="1180"/>
      <c r="J2885" s="1180"/>
      <c r="K2885" s="1180"/>
      <c r="L2885" s="1180"/>
      <c r="M2885" s="1180"/>
      <c r="N2885" s="1180"/>
      <c r="O2885" s="1180"/>
      <c r="P2885" s="1180"/>
      <c r="Q2885" s="1180"/>
      <c r="R2885" s="1180"/>
    </row>
    <row r="2886" spans="1:18">
      <c r="A2886" s="1180"/>
      <c r="B2886" s="1180"/>
      <c r="C2886" s="1180"/>
      <c r="D2886" s="1180"/>
      <c r="E2886" s="1180"/>
      <c r="F2886" s="1180"/>
      <c r="G2886" s="1180"/>
      <c r="H2886" s="1180"/>
      <c r="I2886" s="1180"/>
      <c r="J2886" s="1180"/>
      <c r="K2886" s="1180"/>
      <c r="L2886" s="1180"/>
      <c r="M2886" s="1180"/>
      <c r="N2886" s="1180"/>
      <c r="O2886" s="1180"/>
      <c r="P2886" s="1180"/>
      <c r="Q2886" s="1180"/>
      <c r="R2886" s="1180"/>
    </row>
    <row r="2887" spans="1:18">
      <c r="A2887" s="1180"/>
      <c r="B2887" s="1180"/>
      <c r="C2887" s="1180"/>
      <c r="D2887" s="1180"/>
      <c r="E2887" s="1180"/>
      <c r="F2887" s="1180"/>
      <c r="G2887" s="1180"/>
      <c r="H2887" s="1180"/>
      <c r="I2887" s="1180"/>
      <c r="J2887" s="1180"/>
      <c r="K2887" s="1180"/>
      <c r="L2887" s="1180"/>
      <c r="M2887" s="1180"/>
      <c r="N2887" s="1180"/>
      <c r="O2887" s="1180"/>
      <c r="P2887" s="1180"/>
      <c r="Q2887" s="1180"/>
      <c r="R2887" s="1180"/>
    </row>
    <row r="2888" spans="1:18">
      <c r="A2888" s="1180"/>
      <c r="B2888" s="1180"/>
      <c r="C2888" s="1180"/>
      <c r="D2888" s="1180"/>
      <c r="E2888" s="1180"/>
      <c r="F2888" s="1180"/>
      <c r="G2888" s="1180"/>
      <c r="H2888" s="1180"/>
      <c r="I2888" s="1180"/>
      <c r="J2888" s="1180"/>
      <c r="K2888" s="1180"/>
      <c r="L2888" s="1180"/>
      <c r="M2888" s="1180"/>
      <c r="N2888" s="1180"/>
      <c r="O2888" s="1180"/>
      <c r="P2888" s="1180"/>
      <c r="Q2888" s="1180"/>
      <c r="R2888" s="1180"/>
    </row>
    <row r="2889" spans="1:18">
      <c r="A2889" s="1180"/>
      <c r="B2889" s="1180"/>
      <c r="C2889" s="1180"/>
      <c r="D2889" s="1180"/>
      <c r="E2889" s="1180"/>
      <c r="F2889" s="1180"/>
      <c r="G2889" s="1180"/>
      <c r="H2889" s="1180"/>
      <c r="I2889" s="1180"/>
      <c r="J2889" s="1180"/>
      <c r="K2889" s="1180"/>
      <c r="L2889" s="1180"/>
      <c r="M2889" s="1180"/>
      <c r="N2889" s="1180"/>
      <c r="O2889" s="1180"/>
      <c r="P2889" s="1180"/>
      <c r="Q2889" s="1180"/>
      <c r="R2889" s="1180"/>
    </row>
    <row r="2890" spans="1:18">
      <c r="A2890" s="1180"/>
      <c r="B2890" s="1180"/>
      <c r="C2890" s="1180"/>
      <c r="D2890" s="1180"/>
      <c r="E2890" s="1180"/>
      <c r="F2890" s="1180"/>
      <c r="G2890" s="1180"/>
      <c r="H2890" s="1180"/>
      <c r="I2890" s="1180"/>
      <c r="J2890" s="1180"/>
      <c r="K2890" s="1180"/>
      <c r="L2890" s="1180"/>
      <c r="M2890" s="1180"/>
      <c r="N2890" s="1180"/>
      <c r="O2890" s="1180"/>
      <c r="P2890" s="1180"/>
      <c r="Q2890" s="1180"/>
      <c r="R2890" s="1180"/>
    </row>
    <row r="2891" spans="1:18">
      <c r="A2891" s="1180"/>
      <c r="B2891" s="1180"/>
      <c r="C2891" s="1180"/>
      <c r="D2891" s="1180"/>
      <c r="E2891" s="1180"/>
      <c r="F2891" s="1180"/>
      <c r="G2891" s="1180"/>
      <c r="H2891" s="1180"/>
      <c r="I2891" s="1180"/>
      <c r="J2891" s="1180"/>
      <c r="K2891" s="1180"/>
      <c r="L2891" s="1180"/>
      <c r="M2891" s="1180"/>
      <c r="N2891" s="1180"/>
      <c r="O2891" s="1180"/>
      <c r="P2891" s="1180"/>
      <c r="Q2891" s="1180"/>
      <c r="R2891" s="1180"/>
    </row>
    <row r="2892" spans="1:18">
      <c r="A2892" s="1180"/>
      <c r="B2892" s="1180"/>
      <c r="C2892" s="1180"/>
      <c r="D2892" s="1180"/>
      <c r="E2892" s="1180"/>
      <c r="F2892" s="1180"/>
      <c r="G2892" s="1180"/>
      <c r="H2892" s="1180"/>
      <c r="I2892" s="1180"/>
      <c r="J2892" s="1180"/>
      <c r="K2892" s="1180"/>
      <c r="L2892" s="1180"/>
      <c r="M2892" s="1180"/>
      <c r="N2892" s="1180"/>
      <c r="O2892" s="1180"/>
      <c r="P2892" s="1180"/>
      <c r="Q2892" s="1180"/>
      <c r="R2892" s="1180"/>
    </row>
    <row r="2893" spans="1:18">
      <c r="A2893" s="1180"/>
      <c r="B2893" s="1180"/>
      <c r="C2893" s="1180"/>
      <c r="D2893" s="1180"/>
      <c r="E2893" s="1180"/>
      <c r="F2893" s="1180"/>
      <c r="G2893" s="1180"/>
      <c r="H2893" s="1180"/>
      <c r="I2893" s="1180"/>
      <c r="J2893" s="1180"/>
      <c r="K2893" s="1180"/>
      <c r="L2893" s="1180"/>
      <c r="M2893" s="1180"/>
      <c r="N2893" s="1180"/>
      <c r="O2893" s="1180"/>
      <c r="P2893" s="1180"/>
      <c r="Q2893" s="1180"/>
      <c r="R2893" s="1180"/>
    </row>
    <row r="2894" spans="1:18">
      <c r="A2894" s="1180"/>
      <c r="B2894" s="1180"/>
      <c r="C2894" s="1180"/>
      <c r="D2894" s="1180"/>
      <c r="E2894" s="1180"/>
      <c r="F2894" s="1180"/>
      <c r="G2894" s="1180"/>
      <c r="H2894" s="1180"/>
      <c r="I2894" s="1180"/>
      <c r="J2894" s="1180"/>
      <c r="K2894" s="1180"/>
      <c r="L2894" s="1180"/>
      <c r="M2894" s="1180"/>
      <c r="N2894" s="1180"/>
      <c r="O2894" s="1180"/>
      <c r="P2894" s="1180"/>
      <c r="Q2894" s="1180"/>
      <c r="R2894" s="1180"/>
    </row>
    <row r="2895" spans="1:18">
      <c r="A2895" s="1180"/>
      <c r="B2895" s="1180"/>
      <c r="C2895" s="1180"/>
      <c r="D2895" s="1180"/>
      <c r="E2895" s="1180"/>
      <c r="F2895" s="1180"/>
      <c r="G2895" s="1180"/>
      <c r="H2895" s="1180"/>
      <c r="I2895" s="1180"/>
      <c r="J2895" s="1180"/>
      <c r="K2895" s="1180"/>
      <c r="L2895" s="1180"/>
      <c r="M2895" s="1180"/>
      <c r="N2895" s="1180"/>
      <c r="O2895" s="1180"/>
      <c r="P2895" s="1180"/>
      <c r="Q2895" s="1180"/>
      <c r="R2895" s="1180"/>
    </row>
    <row r="2896" spans="1:18">
      <c r="A2896" s="1180"/>
      <c r="B2896" s="1180"/>
      <c r="C2896" s="1180"/>
      <c r="D2896" s="1180"/>
      <c r="E2896" s="1180"/>
      <c r="F2896" s="1180"/>
      <c r="G2896" s="1180"/>
      <c r="H2896" s="1180"/>
      <c r="I2896" s="1180"/>
      <c r="J2896" s="1180"/>
      <c r="K2896" s="1180"/>
      <c r="L2896" s="1180"/>
      <c r="M2896" s="1180"/>
      <c r="N2896" s="1180"/>
      <c r="O2896" s="1180"/>
      <c r="P2896" s="1180"/>
      <c r="Q2896" s="1180"/>
      <c r="R2896" s="1180"/>
    </row>
    <row r="2897" spans="1:18">
      <c r="A2897" s="1180"/>
      <c r="B2897" s="1180"/>
      <c r="C2897" s="1180"/>
      <c r="D2897" s="1180"/>
      <c r="E2897" s="1180"/>
      <c r="F2897" s="1180"/>
      <c r="G2897" s="1180"/>
      <c r="H2897" s="1180"/>
      <c r="I2897" s="1180"/>
      <c r="J2897" s="1180"/>
      <c r="K2897" s="1180"/>
      <c r="L2897" s="1180"/>
      <c r="M2897" s="1180"/>
      <c r="N2897" s="1180"/>
      <c r="O2897" s="1180"/>
      <c r="P2897" s="1180"/>
      <c r="Q2897" s="1180"/>
      <c r="R2897" s="1180"/>
    </row>
    <row r="2898" spans="1:18">
      <c r="A2898" s="1180"/>
      <c r="B2898" s="1180"/>
      <c r="C2898" s="1180"/>
      <c r="D2898" s="1180"/>
      <c r="E2898" s="1180"/>
      <c r="F2898" s="1180"/>
      <c r="G2898" s="1180"/>
      <c r="H2898" s="1180"/>
      <c r="I2898" s="1180"/>
      <c r="J2898" s="1180"/>
      <c r="K2898" s="1180"/>
      <c r="L2898" s="1180"/>
      <c r="M2898" s="1180"/>
      <c r="N2898" s="1180"/>
      <c r="O2898" s="1180"/>
      <c r="P2898" s="1180"/>
      <c r="Q2898" s="1180"/>
      <c r="R2898" s="1180"/>
    </row>
    <row r="2899" spans="1:18">
      <c r="A2899" s="1180"/>
      <c r="B2899" s="1180"/>
      <c r="C2899" s="1180"/>
      <c r="D2899" s="1180"/>
      <c r="E2899" s="1180"/>
      <c r="F2899" s="1180"/>
      <c r="G2899" s="1180"/>
      <c r="H2899" s="1180"/>
      <c r="I2899" s="1180"/>
      <c r="J2899" s="1180"/>
      <c r="K2899" s="1180"/>
      <c r="L2899" s="1180"/>
      <c r="M2899" s="1180"/>
      <c r="N2899" s="1180"/>
      <c r="O2899" s="1180"/>
      <c r="P2899" s="1180"/>
      <c r="Q2899" s="1180"/>
      <c r="R2899" s="1180"/>
    </row>
    <row r="2900" spans="1:18">
      <c r="A2900" s="1180"/>
      <c r="B2900" s="1180"/>
      <c r="C2900" s="1180"/>
      <c r="D2900" s="1180"/>
      <c r="E2900" s="1180"/>
      <c r="F2900" s="1180"/>
      <c r="G2900" s="1180"/>
      <c r="H2900" s="1180"/>
      <c r="I2900" s="1180"/>
      <c r="J2900" s="1180"/>
      <c r="K2900" s="1180"/>
      <c r="L2900" s="1180"/>
      <c r="M2900" s="1180"/>
      <c r="N2900" s="1180"/>
      <c r="O2900" s="1180"/>
      <c r="P2900" s="1180"/>
      <c r="Q2900" s="1180"/>
      <c r="R2900" s="1180"/>
    </row>
    <row r="2901" spans="1:18">
      <c r="A2901" s="1180"/>
      <c r="B2901" s="1180"/>
      <c r="C2901" s="1180"/>
      <c r="D2901" s="1180"/>
      <c r="E2901" s="1180"/>
      <c r="F2901" s="1180"/>
      <c r="G2901" s="1180"/>
      <c r="H2901" s="1180"/>
      <c r="I2901" s="1180"/>
      <c r="J2901" s="1180"/>
      <c r="K2901" s="1180"/>
      <c r="L2901" s="1180"/>
      <c r="M2901" s="1180"/>
      <c r="N2901" s="1180"/>
      <c r="O2901" s="1180"/>
      <c r="P2901" s="1180"/>
      <c r="Q2901" s="1180"/>
      <c r="R2901" s="1180"/>
    </row>
    <row r="2902" spans="1:18">
      <c r="A2902" s="1180"/>
      <c r="B2902" s="1180"/>
      <c r="C2902" s="1180"/>
      <c r="D2902" s="1180"/>
      <c r="E2902" s="1180"/>
      <c r="F2902" s="1180"/>
      <c r="G2902" s="1180"/>
      <c r="H2902" s="1180"/>
      <c r="I2902" s="1180"/>
      <c r="J2902" s="1180"/>
      <c r="K2902" s="1180"/>
      <c r="L2902" s="1180"/>
      <c r="M2902" s="1180"/>
      <c r="N2902" s="1180"/>
      <c r="O2902" s="1180"/>
      <c r="P2902" s="1180"/>
      <c r="Q2902" s="1180"/>
      <c r="R2902" s="1180"/>
    </row>
    <row r="2903" spans="1:18">
      <c r="A2903" s="1180"/>
      <c r="B2903" s="1180"/>
      <c r="C2903" s="1180"/>
      <c r="D2903" s="1180"/>
      <c r="E2903" s="1180"/>
      <c r="F2903" s="1180"/>
      <c r="G2903" s="1180"/>
      <c r="H2903" s="1180"/>
      <c r="I2903" s="1180"/>
      <c r="J2903" s="1180"/>
      <c r="K2903" s="1180"/>
      <c r="L2903" s="1180"/>
      <c r="M2903" s="1180"/>
      <c r="N2903" s="1180"/>
      <c r="O2903" s="1180"/>
      <c r="P2903" s="1180"/>
      <c r="Q2903" s="1180"/>
      <c r="R2903" s="1180"/>
    </row>
    <row r="2904" spans="1:18">
      <c r="A2904" s="1180"/>
      <c r="B2904" s="1180"/>
      <c r="C2904" s="1180"/>
      <c r="D2904" s="1180"/>
      <c r="E2904" s="1180"/>
      <c r="F2904" s="1180"/>
      <c r="G2904" s="1180"/>
      <c r="H2904" s="1180"/>
      <c r="I2904" s="1180"/>
      <c r="J2904" s="1180"/>
      <c r="K2904" s="1180"/>
      <c r="L2904" s="1180"/>
      <c r="M2904" s="1180"/>
      <c r="N2904" s="1180"/>
      <c r="O2904" s="1180"/>
      <c r="P2904" s="1180"/>
      <c r="Q2904" s="1180"/>
      <c r="R2904" s="1180"/>
    </row>
    <row r="2905" spans="1:18">
      <c r="A2905" s="1180"/>
      <c r="B2905" s="1180"/>
      <c r="C2905" s="1180"/>
      <c r="D2905" s="1180"/>
      <c r="E2905" s="1180"/>
      <c r="F2905" s="1180"/>
      <c r="G2905" s="1180"/>
      <c r="H2905" s="1180"/>
      <c r="I2905" s="1180"/>
      <c r="J2905" s="1180"/>
      <c r="K2905" s="1180"/>
      <c r="L2905" s="1180"/>
      <c r="M2905" s="1180"/>
      <c r="N2905" s="1180"/>
      <c r="O2905" s="1180"/>
      <c r="P2905" s="1180"/>
      <c r="Q2905" s="1180"/>
      <c r="R2905" s="1180"/>
    </row>
    <row r="2906" spans="1:18">
      <c r="A2906" s="1180"/>
      <c r="B2906" s="1180"/>
      <c r="C2906" s="1180"/>
      <c r="D2906" s="1180"/>
      <c r="E2906" s="1180"/>
      <c r="F2906" s="1180"/>
      <c r="G2906" s="1180"/>
      <c r="H2906" s="1180"/>
      <c r="I2906" s="1180"/>
      <c r="J2906" s="1180"/>
      <c r="K2906" s="1180"/>
      <c r="L2906" s="1180"/>
      <c r="M2906" s="1180"/>
      <c r="N2906" s="1180"/>
      <c r="O2906" s="1180"/>
      <c r="P2906" s="1180"/>
      <c r="Q2906" s="1180"/>
      <c r="R2906" s="1180"/>
    </row>
    <row r="2907" spans="1:18">
      <c r="A2907" s="1180"/>
      <c r="B2907" s="1180"/>
      <c r="C2907" s="1180"/>
      <c r="D2907" s="1180"/>
      <c r="E2907" s="1180"/>
      <c r="F2907" s="1180"/>
      <c r="G2907" s="1180"/>
      <c r="H2907" s="1180"/>
      <c r="I2907" s="1180"/>
      <c r="J2907" s="1180"/>
      <c r="K2907" s="1180"/>
      <c r="L2907" s="1180"/>
      <c r="M2907" s="1180"/>
      <c r="N2907" s="1180"/>
      <c r="O2907" s="1180"/>
      <c r="P2907" s="1180"/>
      <c r="Q2907" s="1180"/>
      <c r="R2907" s="1180"/>
    </row>
    <row r="2908" spans="1:18">
      <c r="A2908" s="1180"/>
      <c r="B2908" s="1180"/>
      <c r="C2908" s="1180"/>
      <c r="D2908" s="1180"/>
      <c r="E2908" s="1180"/>
      <c r="F2908" s="1180"/>
      <c r="G2908" s="1180"/>
      <c r="H2908" s="1180"/>
      <c r="I2908" s="1180"/>
      <c r="J2908" s="1180"/>
      <c r="K2908" s="1180"/>
      <c r="L2908" s="1180"/>
      <c r="M2908" s="1180"/>
      <c r="N2908" s="1180"/>
      <c r="O2908" s="1180"/>
      <c r="P2908" s="1180"/>
      <c r="Q2908" s="1180"/>
      <c r="R2908" s="1180"/>
    </row>
    <row r="2909" spans="1:18">
      <c r="A2909" s="1180"/>
      <c r="B2909" s="1180"/>
      <c r="C2909" s="1180"/>
      <c r="D2909" s="1180"/>
      <c r="E2909" s="1180"/>
      <c r="F2909" s="1180"/>
      <c r="G2909" s="1180"/>
      <c r="H2909" s="1180"/>
      <c r="I2909" s="1180"/>
      <c r="J2909" s="1180"/>
      <c r="K2909" s="1180"/>
      <c r="L2909" s="1180"/>
      <c r="M2909" s="1180"/>
      <c r="N2909" s="1180"/>
      <c r="O2909" s="1180"/>
      <c r="P2909" s="1180"/>
      <c r="Q2909" s="1180"/>
      <c r="R2909" s="1180"/>
    </row>
    <row r="2910" spans="1:18">
      <c r="A2910" s="1180"/>
      <c r="B2910" s="1180"/>
      <c r="C2910" s="1180"/>
      <c r="D2910" s="1180"/>
      <c r="E2910" s="1180"/>
      <c r="F2910" s="1180"/>
      <c r="G2910" s="1180"/>
      <c r="H2910" s="1180"/>
      <c r="I2910" s="1180"/>
      <c r="J2910" s="1180"/>
      <c r="K2910" s="1180"/>
      <c r="L2910" s="1180"/>
      <c r="M2910" s="1180"/>
      <c r="N2910" s="1180"/>
      <c r="O2910" s="1180"/>
      <c r="P2910" s="1180"/>
      <c r="Q2910" s="1180"/>
      <c r="R2910" s="1180"/>
    </row>
    <row r="2911" spans="1:18">
      <c r="A2911" s="1180"/>
      <c r="B2911" s="1180"/>
      <c r="C2911" s="1180"/>
      <c r="D2911" s="1180"/>
      <c r="E2911" s="1180"/>
      <c r="F2911" s="1180"/>
      <c r="G2911" s="1180"/>
      <c r="H2911" s="1180"/>
      <c r="I2911" s="1180"/>
      <c r="J2911" s="1180"/>
      <c r="K2911" s="1180"/>
      <c r="L2911" s="1180"/>
      <c r="M2911" s="1180"/>
      <c r="N2911" s="1180"/>
      <c r="O2911" s="1180"/>
      <c r="P2911" s="1180"/>
      <c r="Q2911" s="1180"/>
      <c r="R2911" s="1180"/>
    </row>
    <row r="2912" spans="1:18">
      <c r="A2912" s="1180"/>
      <c r="B2912" s="1180"/>
      <c r="C2912" s="1180"/>
      <c r="D2912" s="1180"/>
      <c r="E2912" s="1180"/>
      <c r="F2912" s="1180"/>
      <c r="G2912" s="1180"/>
      <c r="H2912" s="1180"/>
      <c r="I2912" s="1180"/>
      <c r="J2912" s="1180"/>
      <c r="K2912" s="1180"/>
      <c r="L2912" s="1180"/>
      <c r="M2912" s="1180"/>
      <c r="N2912" s="1180"/>
      <c r="O2912" s="1180"/>
      <c r="P2912" s="1180"/>
      <c r="Q2912" s="1180"/>
      <c r="R2912" s="1180"/>
    </row>
    <row r="2913" spans="1:18">
      <c r="A2913" s="1180"/>
      <c r="B2913" s="1180"/>
      <c r="C2913" s="1180"/>
      <c r="D2913" s="1180"/>
      <c r="E2913" s="1180"/>
      <c r="F2913" s="1180"/>
      <c r="G2913" s="1180"/>
      <c r="H2913" s="1180"/>
      <c r="I2913" s="1180"/>
      <c r="J2913" s="1180"/>
      <c r="K2913" s="1180"/>
      <c r="L2913" s="1180"/>
      <c r="M2913" s="1180"/>
      <c r="N2913" s="1180"/>
      <c r="O2913" s="1180"/>
      <c r="P2913" s="1180"/>
      <c r="Q2913" s="1180"/>
      <c r="R2913" s="1180"/>
    </row>
    <row r="2914" spans="1:18">
      <c r="A2914" s="1180"/>
      <c r="B2914" s="1180"/>
      <c r="C2914" s="1180"/>
      <c r="D2914" s="1180"/>
      <c r="E2914" s="1180"/>
      <c r="F2914" s="1180"/>
      <c r="G2914" s="1180"/>
      <c r="H2914" s="1180"/>
      <c r="I2914" s="1180"/>
      <c r="J2914" s="1180"/>
      <c r="K2914" s="1180"/>
      <c r="L2914" s="1180"/>
      <c r="M2914" s="1180"/>
      <c r="N2914" s="1180"/>
      <c r="O2914" s="1180"/>
      <c r="P2914" s="1180"/>
      <c r="Q2914" s="1180"/>
      <c r="R2914" s="1180"/>
    </row>
    <row r="2915" spans="1:18">
      <c r="A2915" s="1180"/>
      <c r="B2915" s="1180"/>
      <c r="C2915" s="1180"/>
      <c r="D2915" s="1180"/>
      <c r="E2915" s="1180"/>
      <c r="F2915" s="1180"/>
      <c r="G2915" s="1180"/>
      <c r="H2915" s="1180"/>
      <c r="I2915" s="1180"/>
      <c r="J2915" s="1180"/>
      <c r="K2915" s="1180"/>
      <c r="L2915" s="1180"/>
      <c r="M2915" s="1180"/>
      <c r="N2915" s="1180"/>
      <c r="O2915" s="1180"/>
      <c r="P2915" s="1180"/>
      <c r="Q2915" s="1180"/>
      <c r="R2915" s="1180"/>
    </row>
    <row r="2916" spans="1:18">
      <c r="A2916" s="1180"/>
      <c r="B2916" s="1180"/>
      <c r="C2916" s="1180"/>
      <c r="D2916" s="1180"/>
      <c r="E2916" s="1180"/>
      <c r="F2916" s="1180"/>
      <c r="G2916" s="1180"/>
      <c r="H2916" s="1180"/>
      <c r="I2916" s="1180"/>
      <c r="J2916" s="1180"/>
      <c r="K2916" s="1180"/>
      <c r="L2916" s="1180"/>
      <c r="M2916" s="1180"/>
      <c r="N2916" s="1180"/>
      <c r="O2916" s="1180"/>
      <c r="P2916" s="1180"/>
      <c r="Q2916" s="1180"/>
      <c r="R2916" s="1180"/>
    </row>
    <row r="2917" spans="1:18">
      <c r="A2917" s="1180"/>
      <c r="B2917" s="1180"/>
      <c r="C2917" s="1180"/>
      <c r="D2917" s="1180"/>
      <c r="E2917" s="1180"/>
      <c r="F2917" s="1180"/>
      <c r="G2917" s="1180"/>
      <c r="H2917" s="1180"/>
      <c r="I2917" s="1180"/>
      <c r="J2917" s="1180"/>
      <c r="K2917" s="1180"/>
      <c r="L2917" s="1180"/>
      <c r="M2917" s="1180"/>
      <c r="N2917" s="1180"/>
      <c r="O2917" s="1180"/>
      <c r="P2917" s="1180"/>
      <c r="Q2917" s="1180"/>
      <c r="R2917" s="1180"/>
    </row>
    <row r="2918" spans="1:18">
      <c r="A2918" s="1180"/>
      <c r="B2918" s="1180"/>
      <c r="C2918" s="1180"/>
      <c r="D2918" s="1180"/>
      <c r="E2918" s="1180"/>
      <c r="F2918" s="1180"/>
      <c r="G2918" s="1180"/>
      <c r="H2918" s="1180"/>
      <c r="I2918" s="1180"/>
      <c r="J2918" s="1180"/>
      <c r="K2918" s="1180"/>
      <c r="L2918" s="1180"/>
      <c r="M2918" s="1180"/>
      <c r="N2918" s="1180"/>
      <c r="O2918" s="1180"/>
      <c r="P2918" s="1180"/>
      <c r="Q2918" s="1180"/>
      <c r="R2918" s="1180"/>
    </row>
    <row r="2919" spans="1:18">
      <c r="A2919" s="1180"/>
      <c r="B2919" s="1180"/>
      <c r="C2919" s="1180"/>
      <c r="D2919" s="1180"/>
      <c r="E2919" s="1180"/>
      <c r="F2919" s="1180"/>
      <c r="G2919" s="1180"/>
      <c r="H2919" s="1180"/>
      <c r="I2919" s="1180"/>
      <c r="J2919" s="1180"/>
      <c r="K2919" s="1180"/>
      <c r="L2919" s="1180"/>
      <c r="M2919" s="1180"/>
      <c r="N2919" s="1180"/>
      <c r="O2919" s="1180"/>
      <c r="P2919" s="1180"/>
      <c r="Q2919" s="1180"/>
      <c r="R2919" s="1180"/>
    </row>
    <row r="2920" spans="1:18">
      <c r="A2920" s="1180"/>
      <c r="B2920" s="1180"/>
      <c r="C2920" s="1180"/>
      <c r="D2920" s="1180"/>
      <c r="E2920" s="1180"/>
      <c r="F2920" s="1180"/>
      <c r="G2920" s="1180"/>
      <c r="H2920" s="1180"/>
      <c r="I2920" s="1180"/>
      <c r="J2920" s="1180"/>
      <c r="K2920" s="1180"/>
      <c r="L2920" s="1180"/>
      <c r="M2920" s="1180"/>
      <c r="N2920" s="1180"/>
      <c r="O2920" s="1180"/>
      <c r="P2920" s="1180"/>
      <c r="Q2920" s="1180"/>
      <c r="R2920" s="1180"/>
    </row>
    <row r="2921" spans="1:18">
      <c r="A2921" s="1180"/>
      <c r="B2921" s="1180"/>
      <c r="C2921" s="1180"/>
      <c r="D2921" s="1180"/>
      <c r="E2921" s="1180"/>
      <c r="F2921" s="1180"/>
      <c r="G2921" s="1180"/>
      <c r="H2921" s="1180"/>
      <c r="I2921" s="1180"/>
      <c r="J2921" s="1180"/>
      <c r="K2921" s="1180"/>
      <c r="L2921" s="1180"/>
      <c r="M2921" s="1180"/>
      <c r="N2921" s="1180"/>
      <c r="O2921" s="1180"/>
      <c r="P2921" s="1180"/>
      <c r="Q2921" s="1180"/>
      <c r="R2921" s="1180"/>
    </row>
    <row r="2922" spans="1:18">
      <c r="A2922" s="1180"/>
      <c r="B2922" s="1180"/>
      <c r="C2922" s="1180"/>
      <c r="D2922" s="1180"/>
      <c r="E2922" s="1180"/>
      <c r="F2922" s="1180"/>
      <c r="G2922" s="1180"/>
      <c r="H2922" s="1180"/>
      <c r="I2922" s="1180"/>
      <c r="J2922" s="1180"/>
      <c r="K2922" s="1180"/>
      <c r="L2922" s="1180"/>
      <c r="M2922" s="1180"/>
      <c r="N2922" s="1180"/>
      <c r="O2922" s="1180"/>
      <c r="P2922" s="1180"/>
      <c r="Q2922" s="1180"/>
      <c r="R2922" s="1180"/>
    </row>
    <row r="2923" spans="1:18">
      <c r="A2923" s="1180"/>
      <c r="B2923" s="1180"/>
      <c r="C2923" s="1180"/>
      <c r="D2923" s="1180"/>
      <c r="E2923" s="1180"/>
      <c r="F2923" s="1180"/>
      <c r="G2923" s="1180"/>
      <c r="H2923" s="1180"/>
      <c r="I2923" s="1180"/>
      <c r="J2923" s="1180"/>
      <c r="K2923" s="1180"/>
      <c r="L2923" s="1180"/>
      <c r="M2923" s="1180"/>
      <c r="N2923" s="1180"/>
      <c r="O2923" s="1180"/>
      <c r="P2923" s="1180"/>
      <c r="Q2923" s="1180"/>
      <c r="R2923" s="1180"/>
    </row>
    <row r="2924" spans="1:18">
      <c r="A2924" s="1180"/>
      <c r="B2924" s="1180"/>
      <c r="C2924" s="1180"/>
      <c r="D2924" s="1180"/>
      <c r="E2924" s="1180"/>
      <c r="F2924" s="1180"/>
      <c r="G2924" s="1180"/>
      <c r="H2924" s="1180"/>
      <c r="I2924" s="1180"/>
      <c r="J2924" s="1180"/>
      <c r="K2924" s="1180"/>
      <c r="L2924" s="1180"/>
      <c r="M2924" s="1180"/>
      <c r="N2924" s="1180"/>
      <c r="O2924" s="1180"/>
      <c r="P2924" s="1180"/>
      <c r="Q2924" s="1180"/>
      <c r="R2924" s="1180"/>
    </row>
    <row r="2925" spans="1:18">
      <c r="A2925" s="1180"/>
      <c r="B2925" s="1180"/>
      <c r="C2925" s="1180"/>
      <c r="D2925" s="1180"/>
      <c r="E2925" s="1180"/>
      <c r="F2925" s="1180"/>
      <c r="G2925" s="1180"/>
      <c r="H2925" s="1180"/>
      <c r="I2925" s="1180"/>
      <c r="J2925" s="1180"/>
      <c r="K2925" s="1180"/>
      <c r="L2925" s="1180"/>
      <c r="M2925" s="1180"/>
      <c r="N2925" s="1180"/>
      <c r="O2925" s="1180"/>
      <c r="P2925" s="1180"/>
      <c r="Q2925" s="1180"/>
      <c r="R2925" s="1180"/>
    </row>
    <row r="2926" spans="1:18">
      <c r="A2926" s="1180"/>
      <c r="B2926" s="1180"/>
      <c r="C2926" s="1180"/>
      <c r="D2926" s="1180"/>
      <c r="E2926" s="1180"/>
      <c r="F2926" s="1180"/>
      <c r="G2926" s="1180"/>
      <c r="H2926" s="1180"/>
      <c r="I2926" s="1180"/>
      <c r="J2926" s="1180"/>
      <c r="K2926" s="1180"/>
      <c r="L2926" s="1180"/>
      <c r="M2926" s="1180"/>
      <c r="N2926" s="1180"/>
      <c r="O2926" s="1180"/>
      <c r="P2926" s="1180"/>
      <c r="Q2926" s="1180"/>
      <c r="R2926" s="1180"/>
    </row>
    <row r="2927" spans="1:18">
      <c r="A2927" s="1180"/>
      <c r="B2927" s="1180"/>
      <c r="C2927" s="1180"/>
      <c r="D2927" s="1180"/>
      <c r="E2927" s="1180"/>
      <c r="F2927" s="1180"/>
      <c r="G2927" s="1180"/>
      <c r="H2927" s="1180"/>
      <c r="I2927" s="1180"/>
      <c r="J2927" s="1180"/>
      <c r="K2927" s="1180"/>
      <c r="L2927" s="1180"/>
      <c r="M2927" s="1180"/>
      <c r="N2927" s="1180"/>
      <c r="O2927" s="1180"/>
      <c r="P2927" s="1180"/>
      <c r="Q2927" s="1180"/>
      <c r="R2927" s="1180"/>
    </row>
    <row r="2928" spans="1:18">
      <c r="A2928" s="1180"/>
      <c r="B2928" s="1180"/>
      <c r="C2928" s="1180"/>
      <c r="D2928" s="1180"/>
      <c r="E2928" s="1180"/>
      <c r="F2928" s="1180"/>
      <c r="G2928" s="1180"/>
      <c r="H2928" s="1180"/>
      <c r="I2928" s="1180"/>
      <c r="J2928" s="1180"/>
      <c r="K2928" s="1180"/>
      <c r="L2928" s="1180"/>
      <c r="M2928" s="1180"/>
      <c r="N2928" s="1180"/>
      <c r="O2928" s="1180"/>
      <c r="P2928" s="1180"/>
      <c r="Q2928" s="1180"/>
      <c r="R2928" s="1180"/>
    </row>
    <row r="2929" spans="1:18">
      <c r="A2929" s="1180"/>
      <c r="B2929" s="1180"/>
      <c r="C2929" s="1180"/>
      <c r="D2929" s="1180"/>
      <c r="E2929" s="1180"/>
      <c r="F2929" s="1180"/>
      <c r="G2929" s="1180"/>
      <c r="H2929" s="1180"/>
      <c r="I2929" s="1180"/>
      <c r="J2929" s="1180"/>
      <c r="K2929" s="1180"/>
      <c r="L2929" s="1180"/>
      <c r="M2929" s="1180"/>
      <c r="N2929" s="1180"/>
      <c r="O2929" s="1180"/>
      <c r="P2929" s="1180"/>
      <c r="Q2929" s="1180"/>
      <c r="R2929" s="1180"/>
    </row>
    <row r="2930" spans="1:18">
      <c r="A2930" s="1180"/>
      <c r="B2930" s="1180"/>
      <c r="C2930" s="1180"/>
      <c r="D2930" s="1180"/>
      <c r="E2930" s="1180"/>
      <c r="F2930" s="1180"/>
      <c r="G2930" s="1180"/>
      <c r="H2930" s="1180"/>
      <c r="I2930" s="1180"/>
      <c r="J2930" s="1180"/>
      <c r="K2930" s="1180"/>
      <c r="L2930" s="1180"/>
      <c r="M2930" s="1180"/>
      <c r="N2930" s="1180"/>
      <c r="O2930" s="1180"/>
      <c r="P2930" s="1180"/>
      <c r="Q2930" s="1180"/>
      <c r="R2930" s="1180"/>
    </row>
    <row r="2931" spans="1:18">
      <c r="A2931" s="1180"/>
      <c r="B2931" s="1180"/>
      <c r="C2931" s="1180"/>
      <c r="D2931" s="1180"/>
      <c r="E2931" s="1180"/>
      <c r="F2931" s="1180"/>
      <c r="G2931" s="1180"/>
      <c r="H2931" s="1180"/>
      <c r="I2931" s="1180"/>
      <c r="J2931" s="1180"/>
      <c r="K2931" s="1180"/>
      <c r="L2931" s="1180"/>
      <c r="M2931" s="1180"/>
      <c r="N2931" s="1180"/>
      <c r="O2931" s="1180"/>
      <c r="P2931" s="1180"/>
      <c r="Q2931" s="1180"/>
      <c r="R2931" s="1180"/>
    </row>
    <row r="2932" spans="1:18">
      <c r="A2932" s="1180"/>
      <c r="B2932" s="1180"/>
      <c r="C2932" s="1180"/>
      <c r="D2932" s="1180"/>
      <c r="E2932" s="1180"/>
      <c r="F2932" s="1180"/>
      <c r="G2932" s="1180"/>
      <c r="H2932" s="1180"/>
      <c r="I2932" s="1180"/>
      <c r="J2932" s="1180"/>
      <c r="K2932" s="1180"/>
      <c r="L2932" s="1180"/>
      <c r="M2932" s="1180"/>
      <c r="N2932" s="1180"/>
      <c r="O2932" s="1180"/>
      <c r="P2932" s="1180"/>
      <c r="Q2932" s="1180"/>
      <c r="R2932" s="1180"/>
    </row>
    <row r="2933" spans="1:18">
      <c r="A2933" s="1180"/>
      <c r="B2933" s="1180"/>
      <c r="C2933" s="1180"/>
      <c r="D2933" s="1180"/>
      <c r="E2933" s="1180"/>
      <c r="F2933" s="1180"/>
      <c r="G2933" s="1180"/>
      <c r="H2933" s="1180"/>
      <c r="I2933" s="1180"/>
      <c r="J2933" s="1180"/>
      <c r="K2933" s="1180"/>
      <c r="L2933" s="1180"/>
      <c r="M2933" s="1180"/>
      <c r="N2933" s="1180"/>
      <c r="O2933" s="1180"/>
      <c r="P2933" s="1180"/>
      <c r="Q2933" s="1180"/>
      <c r="R2933" s="1180"/>
    </row>
    <row r="2934" spans="1:18">
      <c r="A2934" s="1180"/>
      <c r="B2934" s="1180"/>
      <c r="C2934" s="1180"/>
      <c r="D2934" s="1180"/>
      <c r="E2934" s="1180"/>
      <c r="F2934" s="1180"/>
      <c r="G2934" s="1180"/>
      <c r="H2934" s="1180"/>
      <c r="I2934" s="1180"/>
      <c r="J2934" s="1180"/>
      <c r="K2934" s="1180"/>
      <c r="L2934" s="1180"/>
      <c r="M2934" s="1180"/>
      <c r="N2934" s="1180"/>
      <c r="O2934" s="1180"/>
      <c r="P2934" s="1180"/>
      <c r="Q2934" s="1180"/>
      <c r="R2934" s="1180"/>
    </row>
    <row r="2935" spans="1:18">
      <c r="A2935" s="1180"/>
      <c r="B2935" s="1180"/>
      <c r="C2935" s="1180"/>
      <c r="D2935" s="1180"/>
      <c r="E2935" s="1180"/>
      <c r="F2935" s="1180"/>
      <c r="G2935" s="1180"/>
      <c r="H2935" s="1180"/>
      <c r="I2935" s="1180"/>
      <c r="J2935" s="1180"/>
      <c r="K2935" s="1180"/>
      <c r="L2935" s="1180"/>
      <c r="M2935" s="1180"/>
      <c r="N2935" s="1180"/>
      <c r="O2935" s="1180"/>
      <c r="P2935" s="1180"/>
      <c r="Q2935" s="1180"/>
      <c r="R2935" s="1180"/>
    </row>
    <row r="2936" spans="1:18">
      <c r="A2936" s="1180"/>
      <c r="B2936" s="1180"/>
      <c r="C2936" s="1180"/>
      <c r="D2936" s="1180"/>
      <c r="E2936" s="1180"/>
      <c r="F2936" s="1180"/>
      <c r="G2936" s="1180"/>
      <c r="H2936" s="1180"/>
      <c r="I2936" s="1180"/>
      <c r="J2936" s="1180"/>
      <c r="K2936" s="1180"/>
      <c r="L2936" s="1180"/>
      <c r="M2936" s="1180"/>
      <c r="N2936" s="1180"/>
      <c r="O2936" s="1180"/>
      <c r="P2936" s="1180"/>
      <c r="Q2936" s="1180"/>
      <c r="R2936" s="1180"/>
    </row>
    <row r="2937" spans="1:18">
      <c r="A2937" s="1180"/>
      <c r="B2937" s="1180"/>
      <c r="C2937" s="1180"/>
      <c r="D2937" s="1180"/>
      <c r="E2937" s="1180"/>
      <c r="F2937" s="1180"/>
      <c r="G2937" s="1180"/>
      <c r="H2937" s="1180"/>
      <c r="I2937" s="1180"/>
      <c r="J2937" s="1180"/>
      <c r="K2937" s="1180"/>
      <c r="L2937" s="1180"/>
      <c r="M2937" s="1180"/>
      <c r="N2937" s="1180"/>
      <c r="O2937" s="1180"/>
      <c r="P2937" s="1180"/>
      <c r="Q2937" s="1180"/>
      <c r="R2937" s="1180"/>
    </row>
    <row r="2938" spans="1:18">
      <c r="A2938" s="1180"/>
      <c r="B2938" s="1180"/>
      <c r="C2938" s="1180"/>
      <c r="D2938" s="1180"/>
      <c r="E2938" s="1180"/>
      <c r="F2938" s="1180"/>
      <c r="G2938" s="1180"/>
      <c r="H2938" s="1180"/>
      <c r="I2938" s="1180"/>
      <c r="J2938" s="1180"/>
      <c r="K2938" s="1180"/>
      <c r="L2938" s="1180"/>
      <c r="M2938" s="1180"/>
      <c r="N2938" s="1180"/>
      <c r="O2938" s="1180"/>
      <c r="P2938" s="1180"/>
      <c r="Q2938" s="1180"/>
      <c r="R2938" s="1180"/>
    </row>
    <row r="2939" spans="1:18">
      <c r="A2939" s="1180"/>
      <c r="B2939" s="1180"/>
      <c r="C2939" s="1180"/>
      <c r="D2939" s="1180"/>
      <c r="E2939" s="1180"/>
      <c r="F2939" s="1180"/>
      <c r="G2939" s="1180"/>
      <c r="H2939" s="1180"/>
      <c r="I2939" s="1180"/>
      <c r="J2939" s="1180"/>
      <c r="K2939" s="1180"/>
      <c r="L2939" s="1180"/>
      <c r="M2939" s="1180"/>
      <c r="N2939" s="1180"/>
      <c r="O2939" s="1180"/>
      <c r="P2939" s="1180"/>
      <c r="Q2939" s="1180"/>
      <c r="R2939" s="1180"/>
    </row>
    <row r="2940" spans="1:18">
      <c r="A2940" s="1180"/>
      <c r="B2940" s="1180"/>
      <c r="C2940" s="1180"/>
      <c r="D2940" s="1180"/>
      <c r="E2940" s="1180"/>
      <c r="F2940" s="1180"/>
      <c r="G2940" s="1180"/>
      <c r="H2940" s="1180"/>
      <c r="I2940" s="1180"/>
      <c r="J2940" s="1180"/>
      <c r="K2940" s="1180"/>
      <c r="L2940" s="1180"/>
      <c r="M2940" s="1180"/>
      <c r="N2940" s="1180"/>
      <c r="O2940" s="1180"/>
      <c r="P2940" s="1180"/>
      <c r="Q2940" s="1180"/>
      <c r="R2940" s="1180"/>
    </row>
    <row r="2941" spans="1:18">
      <c r="A2941" s="1180"/>
      <c r="B2941" s="1180"/>
      <c r="C2941" s="1180"/>
      <c r="D2941" s="1180"/>
      <c r="E2941" s="1180"/>
      <c r="F2941" s="1180"/>
      <c r="G2941" s="1180"/>
      <c r="H2941" s="1180"/>
      <c r="I2941" s="1180"/>
      <c r="J2941" s="1180"/>
      <c r="K2941" s="1180"/>
      <c r="L2941" s="1180"/>
      <c r="M2941" s="1180"/>
      <c r="N2941" s="1180"/>
      <c r="O2941" s="1180"/>
      <c r="P2941" s="1180"/>
      <c r="Q2941" s="1180"/>
      <c r="R2941" s="1180"/>
    </row>
    <row r="2942" spans="1:18">
      <c r="A2942" s="1180"/>
      <c r="B2942" s="1180"/>
      <c r="C2942" s="1180"/>
      <c r="D2942" s="1180"/>
      <c r="E2942" s="1180"/>
      <c r="F2942" s="1180"/>
      <c r="G2942" s="1180"/>
      <c r="H2942" s="1180"/>
      <c r="I2942" s="1180"/>
      <c r="J2942" s="1180"/>
      <c r="K2942" s="1180"/>
      <c r="L2942" s="1180"/>
      <c r="M2942" s="1180"/>
      <c r="N2942" s="1180"/>
      <c r="O2942" s="1180"/>
      <c r="P2942" s="1180"/>
      <c r="Q2942" s="1180"/>
      <c r="R2942" s="1180"/>
    </row>
    <row r="2943" spans="1:18">
      <c r="A2943" s="1180"/>
      <c r="B2943" s="1180"/>
      <c r="C2943" s="1180"/>
      <c r="D2943" s="1180"/>
      <c r="E2943" s="1180"/>
      <c r="F2943" s="1180"/>
      <c r="G2943" s="1180"/>
      <c r="H2943" s="1180"/>
      <c r="I2943" s="1180"/>
      <c r="J2943" s="1180"/>
      <c r="K2943" s="1180"/>
      <c r="L2943" s="1180"/>
      <c r="M2943" s="1180"/>
      <c r="N2943" s="1180"/>
      <c r="O2943" s="1180"/>
      <c r="P2943" s="1180"/>
      <c r="Q2943" s="1180"/>
      <c r="R2943" s="1180"/>
    </row>
    <row r="2944" spans="1:18">
      <c r="A2944" s="1180"/>
      <c r="B2944" s="1180"/>
      <c r="C2944" s="1180"/>
      <c r="D2944" s="1180"/>
      <c r="E2944" s="1180"/>
      <c r="F2944" s="1180"/>
      <c r="G2944" s="1180"/>
      <c r="H2944" s="1180"/>
      <c r="I2944" s="1180"/>
      <c r="J2944" s="1180"/>
      <c r="K2944" s="1180"/>
      <c r="L2944" s="1180"/>
      <c r="M2944" s="1180"/>
      <c r="N2944" s="1180"/>
      <c r="O2944" s="1180"/>
      <c r="P2944" s="1180"/>
      <c r="Q2944" s="1180"/>
      <c r="R2944" s="1180"/>
    </row>
    <row r="2945" spans="1:18">
      <c r="A2945" s="1180"/>
      <c r="B2945" s="1180"/>
      <c r="C2945" s="1180"/>
      <c r="D2945" s="1180"/>
      <c r="E2945" s="1180"/>
      <c r="F2945" s="1180"/>
      <c r="G2945" s="1180"/>
      <c r="H2945" s="1180"/>
      <c r="I2945" s="1180"/>
      <c r="J2945" s="1180"/>
      <c r="K2945" s="1180"/>
      <c r="L2945" s="1180"/>
      <c r="M2945" s="1180"/>
      <c r="N2945" s="1180"/>
      <c r="O2945" s="1180"/>
      <c r="P2945" s="1180"/>
      <c r="Q2945" s="1180"/>
      <c r="R2945" s="1180"/>
    </row>
    <row r="2946" spans="1:18">
      <c r="A2946" s="1180"/>
      <c r="B2946" s="1180"/>
      <c r="C2946" s="1180"/>
      <c r="D2946" s="1180"/>
      <c r="E2946" s="1180"/>
      <c r="F2946" s="1180"/>
      <c r="G2946" s="1180"/>
      <c r="H2946" s="1180"/>
      <c r="I2946" s="1180"/>
      <c r="J2946" s="1180"/>
      <c r="K2946" s="1180"/>
      <c r="L2946" s="1180"/>
      <c r="M2946" s="1180"/>
      <c r="N2946" s="1180"/>
      <c r="O2946" s="1180"/>
      <c r="P2946" s="1180"/>
      <c r="Q2946" s="1180"/>
      <c r="R2946" s="1180"/>
    </row>
    <row r="2947" spans="1:18">
      <c r="A2947" s="1180"/>
      <c r="B2947" s="1180"/>
      <c r="C2947" s="1180"/>
      <c r="D2947" s="1180"/>
      <c r="E2947" s="1180"/>
      <c r="F2947" s="1180"/>
      <c r="G2947" s="1180"/>
      <c r="H2947" s="1180"/>
      <c r="I2947" s="1180"/>
      <c r="J2947" s="1180"/>
      <c r="K2947" s="1180"/>
      <c r="L2947" s="1180"/>
      <c r="M2947" s="1180"/>
      <c r="N2947" s="1180"/>
      <c r="O2947" s="1180"/>
      <c r="P2947" s="1180"/>
      <c r="Q2947" s="1180"/>
      <c r="R2947" s="1180"/>
    </row>
    <row r="2948" spans="1:18">
      <c r="A2948" s="1180"/>
      <c r="B2948" s="1180"/>
      <c r="C2948" s="1180"/>
      <c r="D2948" s="1180"/>
      <c r="E2948" s="1180"/>
      <c r="F2948" s="1180"/>
      <c r="G2948" s="1180"/>
      <c r="H2948" s="1180"/>
      <c r="I2948" s="1180"/>
      <c r="J2948" s="1180"/>
      <c r="K2948" s="1180"/>
      <c r="L2948" s="1180"/>
      <c r="M2948" s="1180"/>
      <c r="N2948" s="1180"/>
      <c r="O2948" s="1180"/>
      <c r="P2948" s="1180"/>
      <c r="Q2948" s="1180"/>
      <c r="R2948" s="1180"/>
    </row>
    <row r="2949" spans="1:18">
      <c r="A2949" s="1180"/>
      <c r="B2949" s="1180"/>
      <c r="C2949" s="1180"/>
      <c r="D2949" s="1180"/>
      <c r="E2949" s="1180"/>
      <c r="F2949" s="1180"/>
      <c r="G2949" s="1180"/>
      <c r="H2949" s="1180"/>
      <c r="I2949" s="1180"/>
      <c r="J2949" s="1180"/>
      <c r="K2949" s="1180"/>
      <c r="L2949" s="1180"/>
      <c r="M2949" s="1180"/>
      <c r="N2949" s="1180"/>
      <c r="O2949" s="1180"/>
      <c r="P2949" s="1180"/>
      <c r="Q2949" s="1180"/>
      <c r="R2949" s="1180"/>
    </row>
    <row r="2950" spans="1:18">
      <c r="A2950" s="1180"/>
      <c r="B2950" s="1180"/>
      <c r="C2950" s="1180"/>
      <c r="D2950" s="1180"/>
      <c r="E2950" s="1180"/>
      <c r="F2950" s="1180"/>
      <c r="G2950" s="1180"/>
      <c r="H2950" s="1180"/>
      <c r="I2950" s="1180"/>
      <c r="J2950" s="1180"/>
      <c r="K2950" s="1180"/>
      <c r="L2950" s="1180"/>
      <c r="M2950" s="1180"/>
      <c r="N2950" s="1180"/>
      <c r="O2950" s="1180"/>
      <c r="P2950" s="1180"/>
      <c r="Q2950" s="1180"/>
      <c r="R2950" s="1180"/>
    </row>
    <row r="2951" spans="1:18">
      <c r="A2951" s="1180"/>
      <c r="B2951" s="1180"/>
      <c r="C2951" s="1180"/>
      <c r="D2951" s="1180"/>
      <c r="E2951" s="1180"/>
      <c r="F2951" s="1180"/>
      <c r="G2951" s="1180"/>
      <c r="H2951" s="1180"/>
      <c r="I2951" s="1180"/>
      <c r="J2951" s="1180"/>
      <c r="K2951" s="1180"/>
      <c r="L2951" s="1180"/>
      <c r="M2951" s="1180"/>
      <c r="N2951" s="1180"/>
      <c r="O2951" s="1180"/>
      <c r="P2951" s="1180"/>
      <c r="Q2951" s="1180"/>
      <c r="R2951" s="1180"/>
    </row>
    <row r="2952" spans="1:18">
      <c r="A2952" s="1180"/>
      <c r="B2952" s="1180"/>
      <c r="C2952" s="1180"/>
      <c r="D2952" s="1180"/>
      <c r="E2952" s="1180"/>
      <c r="F2952" s="1180"/>
      <c r="G2952" s="1180"/>
      <c r="H2952" s="1180"/>
      <c r="I2952" s="1180"/>
      <c r="J2952" s="1180"/>
      <c r="K2952" s="1180"/>
      <c r="L2952" s="1180"/>
      <c r="M2952" s="1180"/>
      <c r="N2952" s="1180"/>
      <c r="O2952" s="1180"/>
      <c r="P2952" s="1180"/>
      <c r="Q2952" s="1180"/>
      <c r="R2952" s="1180"/>
    </row>
    <row r="2953" spans="1:18">
      <c r="A2953" s="1180"/>
      <c r="B2953" s="1180"/>
      <c r="C2953" s="1180"/>
      <c r="D2953" s="1180"/>
      <c r="E2953" s="1180"/>
      <c r="F2953" s="1180"/>
      <c r="G2953" s="1180"/>
      <c r="H2953" s="1180"/>
      <c r="I2953" s="1180"/>
      <c r="J2953" s="1180"/>
      <c r="K2953" s="1180"/>
      <c r="L2953" s="1180"/>
      <c r="M2953" s="1180"/>
      <c r="N2953" s="1180"/>
      <c r="O2953" s="1180"/>
      <c r="P2953" s="1180"/>
      <c r="Q2953" s="1180"/>
      <c r="R2953" s="1180"/>
    </row>
    <row r="2954" spans="1:18">
      <c r="A2954" s="1180"/>
      <c r="B2954" s="1180"/>
      <c r="C2954" s="1180"/>
      <c r="D2954" s="1180"/>
      <c r="E2954" s="1180"/>
      <c r="F2954" s="1180"/>
      <c r="G2954" s="1180"/>
      <c r="H2954" s="1180"/>
      <c r="I2954" s="1180"/>
      <c r="J2954" s="1180"/>
      <c r="K2954" s="1180"/>
      <c r="L2954" s="1180"/>
      <c r="M2954" s="1180"/>
      <c r="N2954" s="1180"/>
      <c r="O2954" s="1180"/>
      <c r="P2954" s="1180"/>
      <c r="Q2954" s="1180"/>
      <c r="R2954" s="1180"/>
    </row>
    <row r="2955" spans="1:18">
      <c r="A2955" s="1180"/>
      <c r="B2955" s="1180"/>
      <c r="C2955" s="1180"/>
      <c r="D2955" s="1180"/>
      <c r="E2955" s="1180"/>
      <c r="F2955" s="1180"/>
      <c r="G2955" s="1180"/>
      <c r="H2955" s="1180"/>
      <c r="I2955" s="1180"/>
      <c r="J2955" s="1180"/>
      <c r="K2955" s="1180"/>
      <c r="L2955" s="1180"/>
      <c r="M2955" s="1180"/>
      <c r="N2955" s="1180"/>
      <c r="O2955" s="1180"/>
      <c r="P2955" s="1180"/>
      <c r="Q2955" s="1180"/>
      <c r="R2955" s="1180"/>
    </row>
    <row r="2956" spans="1:18">
      <c r="A2956" s="1180"/>
      <c r="B2956" s="1180"/>
      <c r="C2956" s="1180"/>
      <c r="D2956" s="1180"/>
      <c r="E2956" s="1180"/>
      <c r="F2956" s="1180"/>
      <c r="G2956" s="1180"/>
      <c r="H2956" s="1180"/>
      <c r="I2956" s="1180"/>
      <c r="J2956" s="1180"/>
      <c r="K2956" s="1180"/>
      <c r="L2956" s="1180"/>
      <c r="M2956" s="1180"/>
      <c r="N2956" s="1180"/>
      <c r="O2956" s="1180"/>
      <c r="P2956" s="1180"/>
      <c r="Q2956" s="1180"/>
      <c r="R2956" s="1180"/>
    </row>
    <row r="2957" spans="1:18">
      <c r="A2957" s="1180"/>
      <c r="B2957" s="1180"/>
      <c r="C2957" s="1180"/>
      <c r="D2957" s="1180"/>
      <c r="E2957" s="1180"/>
      <c r="F2957" s="1180"/>
      <c r="G2957" s="1180"/>
      <c r="H2957" s="1180"/>
      <c r="I2957" s="1180"/>
      <c r="J2957" s="1180"/>
      <c r="K2957" s="1180"/>
      <c r="L2957" s="1180"/>
      <c r="M2957" s="1180"/>
      <c r="N2957" s="1180"/>
      <c r="O2957" s="1180"/>
      <c r="P2957" s="1180"/>
      <c r="Q2957" s="1180"/>
      <c r="R2957" s="1180"/>
    </row>
    <row r="2958" spans="1:18">
      <c r="A2958" s="1180"/>
      <c r="B2958" s="1180"/>
      <c r="C2958" s="1180"/>
      <c r="D2958" s="1180"/>
      <c r="E2958" s="1180"/>
      <c r="F2958" s="1180"/>
      <c r="G2958" s="1180"/>
      <c r="H2958" s="1180"/>
      <c r="I2958" s="1180"/>
      <c r="J2958" s="1180"/>
      <c r="K2958" s="1180"/>
      <c r="L2958" s="1180"/>
      <c r="M2958" s="1180"/>
      <c r="N2958" s="1180"/>
      <c r="O2958" s="1180"/>
      <c r="P2958" s="1180"/>
      <c r="Q2958" s="1180"/>
      <c r="R2958" s="1180"/>
    </row>
    <row r="2959" spans="1:18">
      <c r="A2959" s="1180"/>
      <c r="B2959" s="1180"/>
      <c r="C2959" s="1180"/>
      <c r="D2959" s="1180"/>
      <c r="E2959" s="1180"/>
      <c r="F2959" s="1180"/>
      <c r="G2959" s="1180"/>
      <c r="H2959" s="1180"/>
      <c r="I2959" s="1180"/>
      <c r="J2959" s="1180"/>
      <c r="K2959" s="1180"/>
      <c r="L2959" s="1180"/>
      <c r="M2959" s="1180"/>
      <c r="N2959" s="1180"/>
      <c r="O2959" s="1180"/>
      <c r="P2959" s="1180"/>
      <c r="Q2959" s="1180"/>
      <c r="R2959" s="1180"/>
    </row>
    <row r="2960" spans="1:18">
      <c r="A2960" s="1180"/>
      <c r="B2960" s="1180"/>
      <c r="C2960" s="1180"/>
      <c r="D2960" s="1180"/>
      <c r="E2960" s="1180"/>
      <c r="F2960" s="1180"/>
      <c r="G2960" s="1180"/>
      <c r="H2960" s="1180"/>
      <c r="I2960" s="1180"/>
      <c r="J2960" s="1180"/>
      <c r="K2960" s="1180"/>
      <c r="L2960" s="1180"/>
      <c r="M2960" s="1180"/>
      <c r="N2960" s="1180"/>
      <c r="O2960" s="1180"/>
      <c r="P2960" s="1180"/>
      <c r="Q2960" s="1180"/>
      <c r="R2960" s="1180"/>
    </row>
    <row r="2961" spans="1:18">
      <c r="A2961" s="1180"/>
      <c r="B2961" s="1180"/>
      <c r="C2961" s="1180"/>
      <c r="D2961" s="1180"/>
      <c r="E2961" s="1180"/>
      <c r="F2961" s="1180"/>
      <c r="G2961" s="1180"/>
      <c r="H2961" s="1180"/>
      <c r="I2961" s="1180"/>
      <c r="J2961" s="1180"/>
      <c r="K2961" s="1180"/>
      <c r="L2961" s="1180"/>
      <c r="M2961" s="1180"/>
      <c r="N2961" s="1180"/>
      <c r="O2961" s="1180"/>
      <c r="P2961" s="1180"/>
      <c r="Q2961" s="1180"/>
      <c r="R2961" s="1180"/>
    </row>
    <row r="2962" spans="1:18">
      <c r="A2962" s="1180"/>
      <c r="B2962" s="1180"/>
      <c r="C2962" s="1180"/>
      <c r="D2962" s="1180"/>
      <c r="E2962" s="1180"/>
      <c r="F2962" s="1180"/>
      <c r="G2962" s="1180"/>
      <c r="H2962" s="1180"/>
      <c r="I2962" s="1180"/>
      <c r="J2962" s="1180"/>
      <c r="K2962" s="1180"/>
      <c r="L2962" s="1180"/>
      <c r="M2962" s="1180"/>
      <c r="N2962" s="1180"/>
      <c r="O2962" s="1180"/>
      <c r="P2962" s="1180"/>
      <c r="Q2962" s="1180"/>
      <c r="R2962" s="1180"/>
    </row>
    <row r="2963" spans="1:18">
      <c r="A2963" s="1180"/>
      <c r="B2963" s="1180"/>
      <c r="C2963" s="1180"/>
      <c r="D2963" s="1180"/>
      <c r="E2963" s="1180"/>
      <c r="F2963" s="1180"/>
      <c r="G2963" s="1180"/>
      <c r="H2963" s="1180"/>
      <c r="I2963" s="1180"/>
      <c r="J2963" s="1180"/>
      <c r="K2963" s="1180"/>
      <c r="L2963" s="1180"/>
      <c r="M2963" s="1180"/>
      <c r="N2963" s="1180"/>
      <c r="O2963" s="1180"/>
      <c r="P2963" s="1180"/>
      <c r="Q2963" s="1180"/>
      <c r="R2963" s="1180"/>
    </row>
    <row r="2964" spans="1:18">
      <c r="A2964" s="1180"/>
      <c r="B2964" s="1180"/>
      <c r="C2964" s="1180"/>
      <c r="D2964" s="1180"/>
      <c r="E2964" s="1180"/>
      <c r="F2964" s="1180"/>
      <c r="G2964" s="1180"/>
      <c r="H2964" s="1180"/>
      <c r="I2964" s="1180"/>
      <c r="J2964" s="1180"/>
      <c r="K2964" s="1180"/>
      <c r="L2964" s="1180"/>
      <c r="M2964" s="1180"/>
      <c r="N2964" s="1180"/>
      <c r="O2964" s="1180"/>
      <c r="P2964" s="1180"/>
      <c r="Q2964" s="1180"/>
      <c r="R2964" s="1180"/>
    </row>
    <row r="2965" spans="1:18">
      <c r="A2965" s="1180"/>
      <c r="B2965" s="1180"/>
      <c r="C2965" s="1180"/>
      <c r="D2965" s="1180"/>
      <c r="E2965" s="1180"/>
      <c r="F2965" s="1180"/>
      <c r="G2965" s="1180"/>
      <c r="H2965" s="1180"/>
      <c r="I2965" s="1180"/>
      <c r="J2965" s="1180"/>
      <c r="K2965" s="1180"/>
      <c r="L2965" s="1180"/>
      <c r="M2965" s="1180"/>
      <c r="N2965" s="1180"/>
      <c r="O2965" s="1180"/>
      <c r="P2965" s="1180"/>
      <c r="Q2965" s="1180"/>
      <c r="R2965" s="1180"/>
    </row>
    <row r="2966" spans="1:18">
      <c r="A2966" s="1180"/>
      <c r="B2966" s="1180"/>
      <c r="C2966" s="1180"/>
      <c r="D2966" s="1180"/>
      <c r="E2966" s="1180"/>
      <c r="F2966" s="1180"/>
      <c r="G2966" s="1180"/>
      <c r="H2966" s="1180"/>
      <c r="I2966" s="1180"/>
      <c r="J2966" s="1180"/>
      <c r="K2966" s="1180"/>
      <c r="L2966" s="1180"/>
      <c r="M2966" s="1180"/>
      <c r="N2966" s="1180"/>
      <c r="O2966" s="1180"/>
      <c r="P2966" s="1180"/>
      <c r="Q2966" s="1180"/>
      <c r="R2966" s="1180"/>
    </row>
    <row r="2967" spans="1:18">
      <c r="A2967" s="1180"/>
      <c r="B2967" s="1180"/>
      <c r="C2967" s="1180"/>
      <c r="D2967" s="1180"/>
      <c r="E2967" s="1180"/>
      <c r="F2967" s="1180"/>
      <c r="G2967" s="1180"/>
      <c r="H2967" s="1180"/>
      <c r="I2967" s="1180"/>
      <c r="J2967" s="1180"/>
      <c r="K2967" s="1180"/>
      <c r="L2967" s="1180"/>
      <c r="M2967" s="1180"/>
      <c r="N2967" s="1180"/>
      <c r="O2967" s="1180"/>
      <c r="P2967" s="1180"/>
      <c r="Q2967" s="1180"/>
      <c r="R2967" s="1180"/>
    </row>
    <row r="2968" spans="1:18">
      <c r="A2968" s="1180"/>
      <c r="B2968" s="1180"/>
      <c r="C2968" s="1180"/>
      <c r="D2968" s="1180"/>
      <c r="E2968" s="1180"/>
      <c r="F2968" s="1180"/>
      <c r="G2968" s="1180"/>
      <c r="H2968" s="1180"/>
      <c r="I2968" s="1180"/>
      <c r="J2968" s="1180"/>
      <c r="K2968" s="1180"/>
      <c r="L2968" s="1180"/>
      <c r="M2968" s="1180"/>
      <c r="N2968" s="1180"/>
      <c r="O2968" s="1180"/>
      <c r="P2968" s="1180"/>
      <c r="Q2968" s="1180"/>
      <c r="R2968" s="1180"/>
    </row>
    <row r="2969" spans="1:18">
      <c r="A2969" s="1180"/>
      <c r="B2969" s="1180"/>
      <c r="C2969" s="1180"/>
      <c r="D2969" s="1180"/>
      <c r="E2969" s="1180"/>
      <c r="F2969" s="1180"/>
      <c r="G2969" s="1180"/>
      <c r="H2969" s="1180"/>
      <c r="I2969" s="1180"/>
      <c r="J2969" s="1180"/>
      <c r="K2969" s="1180"/>
      <c r="L2969" s="1180"/>
      <c r="M2969" s="1180"/>
      <c r="N2969" s="1180"/>
      <c r="O2969" s="1180"/>
      <c r="P2969" s="1180"/>
      <c r="Q2969" s="1180"/>
      <c r="R2969" s="1180"/>
    </row>
    <row r="2970" spans="1:18">
      <c r="A2970" s="1180"/>
      <c r="B2970" s="1180"/>
      <c r="C2970" s="1180"/>
      <c r="D2970" s="1180"/>
      <c r="E2970" s="1180"/>
      <c r="F2970" s="1180"/>
      <c r="G2970" s="1180"/>
      <c r="H2970" s="1180"/>
      <c r="I2970" s="1180"/>
      <c r="J2970" s="1180"/>
      <c r="K2970" s="1180"/>
      <c r="L2970" s="1180"/>
      <c r="M2970" s="1180"/>
      <c r="N2970" s="1180"/>
      <c r="O2970" s="1180"/>
      <c r="P2970" s="1180"/>
      <c r="Q2970" s="1180"/>
      <c r="R2970" s="1180"/>
    </row>
    <row r="2971" spans="1:18">
      <c r="A2971" s="1180"/>
      <c r="B2971" s="1180"/>
      <c r="C2971" s="1180"/>
      <c r="D2971" s="1180"/>
      <c r="E2971" s="1180"/>
      <c r="F2971" s="1180"/>
      <c r="G2971" s="1180"/>
      <c r="H2971" s="1180"/>
      <c r="I2971" s="1180"/>
      <c r="J2971" s="1180"/>
      <c r="K2971" s="1180"/>
      <c r="L2971" s="1180"/>
      <c r="M2971" s="1180"/>
      <c r="N2971" s="1180"/>
      <c r="O2971" s="1180"/>
      <c r="P2971" s="1180"/>
      <c r="Q2971" s="1180"/>
      <c r="R2971" s="1180"/>
    </row>
    <row r="2972" spans="1:18">
      <c r="A2972" s="1180"/>
      <c r="B2972" s="1180"/>
      <c r="C2972" s="1180"/>
      <c r="D2972" s="1180"/>
      <c r="E2972" s="1180"/>
      <c r="F2972" s="1180"/>
      <c r="G2972" s="1180"/>
      <c r="H2972" s="1180"/>
      <c r="I2972" s="1180"/>
      <c r="J2972" s="1180"/>
      <c r="K2972" s="1180"/>
      <c r="L2972" s="1180"/>
      <c r="M2972" s="1180"/>
      <c r="N2972" s="1180"/>
      <c r="O2972" s="1180"/>
      <c r="P2972" s="1180"/>
      <c r="Q2972" s="1180"/>
      <c r="R2972" s="1180"/>
    </row>
    <row r="2973" spans="1:18">
      <c r="A2973" s="1180"/>
      <c r="B2973" s="1180"/>
      <c r="C2973" s="1180"/>
      <c r="D2973" s="1180"/>
      <c r="E2973" s="1180"/>
      <c r="F2973" s="1180"/>
      <c r="G2973" s="1180"/>
      <c r="H2973" s="1180"/>
      <c r="I2973" s="1180"/>
      <c r="J2973" s="1180"/>
      <c r="K2973" s="1180"/>
      <c r="L2973" s="1180"/>
      <c r="M2973" s="1180"/>
      <c r="N2973" s="1180"/>
      <c r="O2973" s="1180"/>
      <c r="P2973" s="1180"/>
      <c r="Q2973" s="1180"/>
      <c r="R2973" s="1180"/>
    </row>
    <row r="2974" spans="1:18">
      <c r="A2974" s="1180"/>
      <c r="B2974" s="1180"/>
      <c r="C2974" s="1180"/>
      <c r="D2974" s="1180"/>
      <c r="E2974" s="1180"/>
      <c r="F2974" s="1180"/>
      <c r="G2974" s="1180"/>
      <c r="H2974" s="1180"/>
      <c r="I2974" s="1180"/>
      <c r="J2974" s="1180"/>
      <c r="K2974" s="1180"/>
      <c r="L2974" s="1180"/>
      <c r="M2974" s="1180"/>
      <c r="N2974" s="1180"/>
      <c r="O2974" s="1180"/>
      <c r="P2974" s="1180"/>
      <c r="Q2974" s="1180"/>
      <c r="R2974" s="1180"/>
    </row>
    <row r="2975" spans="1:18">
      <c r="A2975" s="1180"/>
      <c r="B2975" s="1180"/>
      <c r="C2975" s="1180"/>
      <c r="D2975" s="1180"/>
      <c r="E2975" s="1180"/>
      <c r="F2975" s="1180"/>
      <c r="G2975" s="1180"/>
      <c r="H2975" s="1180"/>
      <c r="I2975" s="1180"/>
      <c r="J2975" s="1180"/>
      <c r="K2975" s="1180"/>
      <c r="L2975" s="1180"/>
      <c r="M2975" s="1180"/>
      <c r="N2975" s="1180"/>
      <c r="O2975" s="1180"/>
      <c r="P2975" s="1180"/>
      <c r="Q2975" s="1180"/>
      <c r="R2975" s="1180"/>
    </row>
    <row r="2976" spans="1:18">
      <c r="A2976" s="1180"/>
      <c r="B2976" s="1180"/>
      <c r="C2976" s="1180"/>
      <c r="D2976" s="1180"/>
      <c r="E2976" s="1180"/>
      <c r="F2976" s="1180"/>
      <c r="G2976" s="1180"/>
      <c r="H2976" s="1180"/>
      <c r="I2976" s="1180"/>
      <c r="J2976" s="1180"/>
      <c r="K2976" s="1180"/>
      <c r="L2976" s="1180"/>
      <c r="M2976" s="1180"/>
      <c r="N2976" s="1180"/>
      <c r="O2976" s="1180"/>
      <c r="P2976" s="1180"/>
      <c r="Q2976" s="1180"/>
      <c r="R2976" s="1180"/>
    </row>
    <row r="2977" spans="1:18">
      <c r="A2977" s="1180"/>
      <c r="B2977" s="1180"/>
      <c r="C2977" s="1180"/>
      <c r="D2977" s="1180"/>
      <c r="E2977" s="1180"/>
      <c r="F2977" s="1180"/>
      <c r="G2977" s="1180"/>
      <c r="H2977" s="1180"/>
      <c r="I2977" s="1180"/>
      <c r="J2977" s="1180"/>
      <c r="K2977" s="1180"/>
      <c r="L2977" s="1180"/>
      <c r="M2977" s="1180"/>
      <c r="N2977" s="1180"/>
      <c r="O2977" s="1180"/>
      <c r="P2977" s="1180"/>
      <c r="Q2977" s="1180"/>
      <c r="R2977" s="1180"/>
    </row>
    <row r="2978" spans="1:18">
      <c r="A2978" s="1180"/>
      <c r="B2978" s="1180"/>
      <c r="C2978" s="1180"/>
      <c r="D2978" s="1180"/>
      <c r="E2978" s="1180"/>
      <c r="F2978" s="1180"/>
      <c r="G2978" s="1180"/>
      <c r="H2978" s="1180"/>
      <c r="I2978" s="1180"/>
      <c r="J2978" s="1180"/>
      <c r="K2978" s="1180"/>
      <c r="L2978" s="1180"/>
      <c r="M2978" s="1180"/>
      <c r="N2978" s="1180"/>
      <c r="O2978" s="1180"/>
      <c r="P2978" s="1180"/>
      <c r="Q2978" s="1180"/>
      <c r="R2978" s="1180"/>
    </row>
    <row r="2979" spans="1:18">
      <c r="A2979" s="1180"/>
      <c r="B2979" s="1180"/>
      <c r="C2979" s="1180"/>
      <c r="D2979" s="1180"/>
      <c r="E2979" s="1180"/>
      <c r="F2979" s="1180"/>
      <c r="G2979" s="1180"/>
      <c r="H2979" s="1180"/>
      <c r="I2979" s="1180"/>
      <c r="J2979" s="1180"/>
      <c r="K2979" s="1180"/>
      <c r="L2979" s="1180"/>
      <c r="M2979" s="1180"/>
      <c r="N2979" s="1180"/>
      <c r="O2979" s="1180"/>
      <c r="P2979" s="1180"/>
      <c r="Q2979" s="1180"/>
      <c r="R2979" s="1180"/>
    </row>
    <row r="2980" spans="1:18">
      <c r="A2980" s="1180"/>
      <c r="B2980" s="1180"/>
      <c r="C2980" s="1180"/>
      <c r="D2980" s="1180"/>
      <c r="E2980" s="1180"/>
      <c r="F2980" s="1180"/>
      <c r="G2980" s="1180"/>
      <c r="H2980" s="1180"/>
      <c r="I2980" s="1180"/>
      <c r="J2980" s="1180"/>
      <c r="K2980" s="1180"/>
      <c r="L2980" s="1180"/>
      <c r="M2980" s="1180"/>
      <c r="N2980" s="1180"/>
      <c r="O2980" s="1180"/>
      <c r="P2980" s="1180"/>
      <c r="Q2980" s="1180"/>
      <c r="R2980" s="1180"/>
    </row>
    <row r="2981" spans="1:18">
      <c r="A2981" s="1180"/>
      <c r="B2981" s="1180"/>
      <c r="C2981" s="1180"/>
      <c r="D2981" s="1180"/>
      <c r="E2981" s="1180"/>
      <c r="F2981" s="1180"/>
      <c r="G2981" s="1180"/>
      <c r="H2981" s="1180"/>
      <c r="I2981" s="1180"/>
      <c r="J2981" s="1180"/>
      <c r="K2981" s="1180"/>
      <c r="L2981" s="1180"/>
      <c r="M2981" s="1180"/>
      <c r="N2981" s="1180"/>
      <c r="O2981" s="1180"/>
      <c r="P2981" s="1180"/>
      <c r="Q2981" s="1180"/>
      <c r="R2981" s="1180"/>
    </row>
    <row r="2982" spans="1:18">
      <c r="A2982" s="1180"/>
      <c r="B2982" s="1180"/>
      <c r="C2982" s="1180"/>
      <c r="D2982" s="1180"/>
      <c r="E2982" s="1180"/>
      <c r="F2982" s="1180"/>
      <c r="G2982" s="1180"/>
      <c r="H2982" s="1180"/>
      <c r="I2982" s="1180"/>
      <c r="J2982" s="1180"/>
      <c r="K2982" s="1180"/>
      <c r="L2982" s="1180"/>
      <c r="M2982" s="1180"/>
      <c r="N2982" s="1180"/>
      <c r="O2982" s="1180"/>
      <c r="P2982" s="1180"/>
      <c r="Q2982" s="1180"/>
      <c r="R2982" s="1180"/>
    </row>
    <row r="2983" spans="1:18">
      <c r="A2983" s="1180"/>
      <c r="B2983" s="1180"/>
      <c r="C2983" s="1180"/>
      <c r="D2983" s="1180"/>
      <c r="E2983" s="1180"/>
      <c r="F2983" s="1180"/>
      <c r="G2983" s="1180"/>
      <c r="H2983" s="1180"/>
      <c r="I2983" s="1180"/>
      <c r="J2983" s="1180"/>
      <c r="K2983" s="1180"/>
      <c r="L2983" s="1180"/>
      <c r="M2983" s="1180"/>
      <c r="N2983" s="1180"/>
      <c r="O2983" s="1180"/>
      <c r="P2983" s="1180"/>
      <c r="Q2983" s="1180"/>
      <c r="R2983" s="1180"/>
    </row>
    <row r="2984" spans="1:18">
      <c r="A2984" s="1180"/>
      <c r="B2984" s="1180"/>
      <c r="C2984" s="1180"/>
      <c r="D2984" s="1180"/>
      <c r="E2984" s="1180"/>
      <c r="F2984" s="1180"/>
      <c r="G2984" s="1180"/>
      <c r="H2984" s="1180"/>
      <c r="I2984" s="1180"/>
      <c r="J2984" s="1180"/>
      <c r="K2984" s="1180"/>
      <c r="L2984" s="1180"/>
      <c r="M2984" s="1180"/>
      <c r="N2984" s="1180"/>
      <c r="O2984" s="1180"/>
      <c r="P2984" s="1180"/>
      <c r="Q2984" s="1180"/>
      <c r="R2984" s="1180"/>
    </row>
    <row r="2985" spans="1:18">
      <c r="A2985" s="1180"/>
      <c r="B2985" s="1180"/>
      <c r="C2985" s="1180"/>
      <c r="D2985" s="1180"/>
      <c r="E2985" s="1180"/>
      <c r="F2985" s="1180"/>
      <c r="G2985" s="1180"/>
      <c r="H2985" s="1180"/>
      <c r="I2985" s="1180"/>
      <c r="J2985" s="1180"/>
      <c r="K2985" s="1180"/>
      <c r="L2985" s="1180"/>
      <c r="M2985" s="1180"/>
      <c r="N2985" s="1180"/>
      <c r="O2985" s="1180"/>
      <c r="P2985" s="1180"/>
      <c r="Q2985" s="1180"/>
      <c r="R2985" s="1180"/>
    </row>
    <row r="2986" spans="1:18">
      <c r="A2986" s="1180"/>
      <c r="B2986" s="1180"/>
      <c r="C2986" s="1180"/>
      <c r="D2986" s="1180"/>
      <c r="E2986" s="1180"/>
      <c r="F2986" s="1180"/>
      <c r="G2986" s="1180"/>
      <c r="H2986" s="1180"/>
      <c r="I2986" s="1180"/>
      <c r="J2986" s="1180"/>
      <c r="K2986" s="1180"/>
      <c r="L2986" s="1180"/>
      <c r="M2986" s="1180"/>
      <c r="N2986" s="1180"/>
      <c r="O2986" s="1180"/>
      <c r="P2986" s="1180"/>
      <c r="Q2986" s="1180"/>
      <c r="R2986" s="1180"/>
    </row>
    <row r="2987" spans="1:18">
      <c r="A2987" s="1180"/>
      <c r="B2987" s="1180"/>
      <c r="C2987" s="1180"/>
      <c r="D2987" s="1180"/>
      <c r="E2987" s="1180"/>
      <c r="F2987" s="1180"/>
      <c r="G2987" s="1180"/>
      <c r="H2987" s="1180"/>
      <c r="I2987" s="1180"/>
      <c r="J2987" s="1180"/>
      <c r="K2987" s="1180"/>
      <c r="L2987" s="1180"/>
      <c r="M2987" s="1180"/>
      <c r="N2987" s="1180"/>
      <c r="O2987" s="1180"/>
      <c r="P2987" s="1180"/>
      <c r="Q2987" s="1180"/>
      <c r="R2987" s="1180"/>
    </row>
    <row r="2988" spans="1:18">
      <c r="A2988" s="1180"/>
      <c r="B2988" s="1180"/>
      <c r="C2988" s="1180"/>
      <c r="D2988" s="1180"/>
      <c r="E2988" s="1180"/>
      <c r="F2988" s="1180"/>
      <c r="G2988" s="1180"/>
      <c r="H2988" s="1180"/>
      <c r="I2988" s="1180"/>
      <c r="J2988" s="1180"/>
      <c r="K2988" s="1180"/>
      <c r="L2988" s="1180"/>
      <c r="M2988" s="1180"/>
      <c r="N2988" s="1180"/>
      <c r="O2988" s="1180"/>
      <c r="P2988" s="1180"/>
      <c r="Q2988" s="1180"/>
      <c r="R2988" s="1180"/>
    </row>
    <row r="2989" spans="1:18">
      <c r="A2989" s="1180"/>
      <c r="B2989" s="1180"/>
      <c r="C2989" s="1180"/>
      <c r="D2989" s="1180"/>
      <c r="E2989" s="1180"/>
      <c r="F2989" s="1180"/>
      <c r="G2989" s="1180"/>
      <c r="H2989" s="1180"/>
      <c r="I2989" s="1180"/>
      <c r="J2989" s="1180"/>
      <c r="K2989" s="1180"/>
      <c r="L2989" s="1180"/>
      <c r="M2989" s="1180"/>
      <c r="N2989" s="1180"/>
      <c r="O2989" s="1180"/>
      <c r="P2989" s="1180"/>
      <c r="Q2989" s="1180"/>
      <c r="R2989" s="1180"/>
    </row>
    <row r="2990" spans="1:18">
      <c r="A2990" s="1180"/>
      <c r="B2990" s="1180"/>
      <c r="C2990" s="1180"/>
      <c r="D2990" s="1180"/>
      <c r="E2990" s="1180"/>
      <c r="F2990" s="1180"/>
      <c r="G2990" s="1180"/>
      <c r="H2990" s="1180"/>
      <c r="I2990" s="1180"/>
      <c r="J2990" s="1180"/>
      <c r="K2990" s="1180"/>
      <c r="L2990" s="1180"/>
      <c r="M2990" s="1180"/>
      <c r="N2990" s="1180"/>
      <c r="O2990" s="1180"/>
      <c r="P2990" s="1180"/>
      <c r="Q2990" s="1180"/>
      <c r="R2990" s="1180"/>
    </row>
    <row r="2991" spans="1:18">
      <c r="A2991" s="1180"/>
      <c r="B2991" s="1180"/>
      <c r="C2991" s="1180"/>
      <c r="D2991" s="1180"/>
      <c r="E2991" s="1180"/>
      <c r="F2991" s="1180"/>
      <c r="G2991" s="1180"/>
      <c r="H2991" s="1180"/>
      <c r="I2991" s="1180"/>
      <c r="J2991" s="1180"/>
      <c r="K2991" s="1180"/>
      <c r="L2991" s="1180"/>
      <c r="M2991" s="1180"/>
      <c r="N2991" s="1180"/>
      <c r="O2991" s="1180"/>
      <c r="P2991" s="1180"/>
      <c r="Q2991" s="1180"/>
      <c r="R2991" s="1180"/>
    </row>
    <row r="2992" spans="1:18">
      <c r="A2992" s="1180"/>
      <c r="B2992" s="1180"/>
      <c r="C2992" s="1180"/>
      <c r="D2992" s="1180"/>
      <c r="E2992" s="1180"/>
      <c r="F2992" s="1180"/>
      <c r="G2992" s="1180"/>
      <c r="H2992" s="1180"/>
      <c r="I2992" s="1180"/>
      <c r="J2992" s="1180"/>
      <c r="K2992" s="1180"/>
      <c r="L2992" s="1180"/>
      <c r="M2992" s="1180"/>
      <c r="N2992" s="1180"/>
      <c r="O2992" s="1180"/>
      <c r="P2992" s="1180"/>
      <c r="Q2992" s="1180"/>
      <c r="R2992" s="1180"/>
    </row>
    <row r="2993" spans="1:18">
      <c r="A2993" s="1180"/>
      <c r="B2993" s="1180"/>
      <c r="C2993" s="1180"/>
      <c r="D2993" s="1180"/>
      <c r="E2993" s="1180"/>
      <c r="F2993" s="1180"/>
      <c r="G2993" s="1180"/>
      <c r="H2993" s="1180"/>
      <c r="I2993" s="1180"/>
      <c r="J2993" s="1180"/>
      <c r="K2993" s="1180"/>
      <c r="L2993" s="1180"/>
      <c r="M2993" s="1180"/>
      <c r="N2993" s="1180"/>
      <c r="O2993" s="1180"/>
      <c r="P2993" s="1180"/>
      <c r="Q2993" s="1180"/>
      <c r="R2993" s="1180"/>
    </row>
    <row r="2994" spans="1:18">
      <c r="A2994" s="1180"/>
      <c r="B2994" s="1180"/>
      <c r="C2994" s="1180"/>
      <c r="D2994" s="1180"/>
      <c r="E2994" s="1180"/>
      <c r="F2994" s="1180"/>
      <c r="G2994" s="1180"/>
      <c r="H2994" s="1180"/>
      <c r="I2994" s="1180"/>
      <c r="J2994" s="1180"/>
      <c r="K2994" s="1180"/>
      <c r="L2994" s="1180"/>
      <c r="M2994" s="1180"/>
      <c r="N2994" s="1180"/>
      <c r="O2994" s="1180"/>
      <c r="P2994" s="1180"/>
      <c r="Q2994" s="1180"/>
      <c r="R2994" s="1180"/>
    </row>
    <row r="2995" spans="1:18">
      <c r="A2995" s="1180"/>
      <c r="B2995" s="1180"/>
      <c r="C2995" s="1180"/>
      <c r="D2995" s="1180"/>
      <c r="E2995" s="1180"/>
      <c r="F2995" s="1180"/>
      <c r="G2995" s="1180"/>
      <c r="H2995" s="1180"/>
      <c r="I2995" s="1180"/>
      <c r="J2995" s="1180"/>
      <c r="K2995" s="1180"/>
      <c r="L2995" s="1180"/>
      <c r="M2995" s="1180"/>
      <c r="N2995" s="1180"/>
      <c r="O2995" s="1180"/>
      <c r="P2995" s="1180"/>
      <c r="Q2995" s="1180"/>
      <c r="R2995" s="1180"/>
    </row>
    <row r="2996" spans="1:18">
      <c r="A2996" s="1180"/>
      <c r="B2996" s="1180"/>
      <c r="C2996" s="1180"/>
      <c r="D2996" s="1180"/>
      <c r="E2996" s="1180"/>
      <c r="F2996" s="1180"/>
      <c r="G2996" s="1180"/>
      <c r="H2996" s="1180"/>
      <c r="I2996" s="1180"/>
      <c r="J2996" s="1180"/>
      <c r="K2996" s="1180"/>
      <c r="L2996" s="1180"/>
      <c r="M2996" s="1180"/>
      <c r="N2996" s="1180"/>
      <c r="O2996" s="1180"/>
      <c r="P2996" s="1180"/>
      <c r="Q2996" s="1180"/>
      <c r="R2996" s="1180"/>
    </row>
    <row r="2997" spans="1:18">
      <c r="A2997" s="1180"/>
      <c r="B2997" s="1180"/>
      <c r="C2997" s="1180"/>
      <c r="D2997" s="1180"/>
      <c r="E2997" s="1180"/>
      <c r="F2997" s="1180"/>
      <c r="G2997" s="1180"/>
      <c r="H2997" s="1180"/>
      <c r="I2997" s="1180"/>
      <c r="J2997" s="1180"/>
      <c r="K2997" s="1180"/>
      <c r="L2997" s="1180"/>
      <c r="M2997" s="1180"/>
      <c r="N2997" s="1180"/>
      <c r="O2997" s="1180"/>
      <c r="P2997" s="1180"/>
      <c r="Q2997" s="1180"/>
      <c r="R2997" s="1180"/>
    </row>
    <row r="2998" spans="1:18">
      <c r="A2998" s="1180"/>
      <c r="B2998" s="1180"/>
      <c r="C2998" s="1180"/>
      <c r="D2998" s="1180"/>
      <c r="E2998" s="1180"/>
      <c r="F2998" s="1180"/>
      <c r="G2998" s="1180"/>
      <c r="H2998" s="1180"/>
      <c r="I2998" s="1180"/>
      <c r="J2998" s="1180"/>
      <c r="K2998" s="1180"/>
      <c r="L2998" s="1180"/>
      <c r="M2998" s="1180"/>
      <c r="N2998" s="1180"/>
      <c r="O2998" s="1180"/>
      <c r="P2998" s="1180"/>
      <c r="Q2998" s="1180"/>
      <c r="R2998" s="1180"/>
    </row>
    <row r="2999" spans="1:18">
      <c r="A2999" s="1180"/>
      <c r="B2999" s="1180"/>
      <c r="C2999" s="1180"/>
      <c r="D2999" s="1180"/>
      <c r="E2999" s="1180"/>
      <c r="F2999" s="1180"/>
      <c r="G2999" s="1180"/>
      <c r="H2999" s="1180"/>
      <c r="I2999" s="1180"/>
      <c r="J2999" s="1180"/>
      <c r="K2999" s="1180"/>
      <c r="L2999" s="1180"/>
      <c r="M2999" s="1180"/>
      <c r="N2999" s="1180"/>
      <c r="O2999" s="1180"/>
      <c r="P2999" s="1180"/>
      <c r="Q2999" s="1180"/>
      <c r="R2999" s="1180"/>
    </row>
    <row r="3000" spans="1:18">
      <c r="A3000" s="1180"/>
      <c r="B3000" s="1180"/>
      <c r="C3000" s="1180"/>
      <c r="D3000" s="1180"/>
      <c r="E3000" s="1180"/>
      <c r="F3000" s="1180"/>
      <c r="G3000" s="1180"/>
      <c r="H3000" s="1180"/>
      <c r="I3000" s="1180"/>
      <c r="J3000" s="1180"/>
      <c r="K3000" s="1180"/>
      <c r="L3000" s="1180"/>
      <c r="M3000" s="1180"/>
      <c r="N3000" s="1180"/>
      <c r="O3000" s="1180"/>
      <c r="P3000" s="1180"/>
      <c r="Q3000" s="1180"/>
      <c r="R3000" s="1180"/>
    </row>
  </sheetData>
  <mergeCells count="42">
    <mergeCell ref="A123:B123"/>
    <mergeCell ref="C123:D123"/>
    <mergeCell ref="E123:F123"/>
    <mergeCell ref="A124:B124"/>
    <mergeCell ref="C124:D124"/>
    <mergeCell ref="E124:F124"/>
    <mergeCell ref="C77:D77"/>
    <mergeCell ref="E77:F77"/>
    <mergeCell ref="C78:D78"/>
    <mergeCell ref="E78:F78"/>
    <mergeCell ref="C79:D79"/>
    <mergeCell ref="E79:F79"/>
    <mergeCell ref="C74:D74"/>
    <mergeCell ref="E74:F74"/>
    <mergeCell ref="C75:D75"/>
    <mergeCell ref="E75:F75"/>
    <mergeCell ref="C76:D76"/>
    <mergeCell ref="E76:F76"/>
    <mergeCell ref="C71:D71"/>
    <mergeCell ref="E71:F71"/>
    <mergeCell ref="C72:D72"/>
    <mergeCell ref="E72:F72"/>
    <mergeCell ref="C73:D73"/>
    <mergeCell ref="E73:F73"/>
    <mergeCell ref="E67:F68"/>
    <mergeCell ref="G67:R67"/>
    <mergeCell ref="C69:D69"/>
    <mergeCell ref="E69:F69"/>
    <mergeCell ref="C70:D70"/>
    <mergeCell ref="E70:F70"/>
    <mergeCell ref="A62:B62"/>
    <mergeCell ref="A63:B63"/>
    <mergeCell ref="A67:A68"/>
    <mergeCell ref="B67:B68"/>
    <mergeCell ref="C67:D68"/>
    <mergeCell ref="A1:R1"/>
    <mergeCell ref="A6:A7"/>
    <mergeCell ref="B6:B7"/>
    <mergeCell ref="C6:D6"/>
    <mergeCell ref="E6:F6"/>
    <mergeCell ref="G6:G7"/>
    <mergeCell ref="H6:R6"/>
  </mergeCells>
  <pageMargins left="0.25" right="0.25" top="0.75" bottom="0.75" header="0.3" footer="0.3"/>
  <pageSetup paperSize="9" scale="4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00B050"/>
    <pageSetUpPr fitToPage="1"/>
  </sheetPr>
  <dimension ref="A2:M70"/>
  <sheetViews>
    <sheetView zoomScaleNormal="100" workbookViewId="0">
      <selection activeCell="I35" sqref="I35"/>
    </sheetView>
  </sheetViews>
  <sheetFormatPr defaultRowHeight="15"/>
  <cols>
    <col min="1" max="1" width="6.5703125" customWidth="1"/>
    <col min="2" max="2" width="1.5703125" customWidth="1"/>
    <col min="3" max="3" width="63.140625" customWidth="1"/>
    <col min="4" max="9" width="16.140625" customWidth="1"/>
    <col min="10" max="10" width="1.140625" customWidth="1"/>
    <col min="11" max="12" width="14" customWidth="1"/>
    <col min="13" max="13" width="1.42578125" customWidth="1"/>
  </cols>
  <sheetData>
    <row r="2" spans="1:13" ht="18.75">
      <c r="A2" s="546"/>
      <c r="C2" s="547"/>
      <c r="D2" s="548" t="s">
        <v>345</v>
      </c>
    </row>
    <row r="3" spans="1:13" ht="16.5" thickBot="1">
      <c r="C3" s="549"/>
      <c r="D3" s="549"/>
      <c r="E3" s="549"/>
      <c r="F3" s="549"/>
    </row>
    <row r="4" spans="1:13">
      <c r="B4" s="550"/>
      <c r="C4" s="551"/>
      <c r="D4" s="551"/>
      <c r="E4" s="551"/>
      <c r="F4" s="551"/>
      <c r="G4" s="551"/>
      <c r="H4" s="551"/>
      <c r="I4" s="551"/>
      <c r="J4" s="551"/>
      <c r="K4" s="551"/>
      <c r="L4" s="551"/>
      <c r="M4" s="552"/>
    </row>
    <row r="5" spans="1:13">
      <c r="B5" s="553"/>
      <c r="C5" s="554" t="s">
        <v>536</v>
      </c>
      <c r="F5" s="555"/>
      <c r="M5" s="556"/>
    </row>
    <row r="6" spans="1:13">
      <c r="B6" s="553"/>
      <c r="M6" s="556"/>
    </row>
    <row r="7" spans="1:13">
      <c r="B7" s="553"/>
      <c r="C7" s="557" t="s">
        <v>147</v>
      </c>
      <c r="D7" s="558" t="s">
        <v>353</v>
      </c>
      <c r="E7" s="558" t="s">
        <v>346</v>
      </c>
      <c r="F7" s="559" t="s">
        <v>537</v>
      </c>
      <c r="G7" s="559"/>
      <c r="H7" s="559"/>
      <c r="I7" s="559"/>
      <c r="J7" s="560"/>
      <c r="K7" s="561" t="s">
        <v>150</v>
      </c>
      <c r="L7" s="562" t="s">
        <v>150</v>
      </c>
      <c r="M7" s="556"/>
    </row>
    <row r="8" spans="1:13">
      <c r="B8" s="553"/>
      <c r="C8" s="563" t="str">
        <f>'T1'!A3</f>
        <v>Finland</v>
      </c>
      <c r="D8" s="564" t="s">
        <v>538</v>
      </c>
      <c r="E8" s="557" t="s">
        <v>347</v>
      </c>
      <c r="F8" s="557" t="s">
        <v>539</v>
      </c>
      <c r="G8" s="557" t="s">
        <v>148</v>
      </c>
      <c r="H8" s="557" t="s">
        <v>149</v>
      </c>
      <c r="I8" s="557" t="s">
        <v>150</v>
      </c>
      <c r="J8" s="560"/>
      <c r="K8" s="565" t="s">
        <v>540</v>
      </c>
      <c r="L8" s="566" t="s">
        <v>541</v>
      </c>
      <c r="M8" s="556"/>
    </row>
    <row r="9" spans="1:13">
      <c r="B9" s="553"/>
      <c r="C9" s="567" t="s">
        <v>542</v>
      </c>
      <c r="D9" s="712">
        <f>+'T1'!E61*1000</f>
        <v>43969946</v>
      </c>
      <c r="E9" s="712">
        <v>41907008.799539998</v>
      </c>
      <c r="F9" s="568">
        <f>('T1'!M61)*1000</f>
        <v>78857293.367661804</v>
      </c>
      <c r="G9" s="568">
        <f>'T1'!N61*1000</f>
        <v>45493219.943890363</v>
      </c>
      <c r="H9" s="568">
        <f>'T1'!O61*1000</f>
        <v>47725316.204477027</v>
      </c>
      <c r="I9" s="568">
        <f>'T1'!P61*1000</f>
        <v>50403722.42085354</v>
      </c>
      <c r="J9" s="560"/>
      <c r="K9" s="371">
        <f>(I9/D9)-1</f>
        <v>0.1463221360529654</v>
      </c>
      <c r="L9" s="569">
        <f>(I9/E9)-1</f>
        <v>0.20275161279004972</v>
      </c>
      <c r="M9" s="556"/>
    </row>
    <row r="10" spans="1:13" ht="15" customHeight="1">
      <c r="B10" s="553"/>
      <c r="C10" s="570" t="s">
        <v>543</v>
      </c>
      <c r="D10" s="712">
        <f>+'T1'!E66*1000</f>
        <v>44317361.490303993</v>
      </c>
      <c r="E10" s="712">
        <v>41132462.585688002</v>
      </c>
      <c r="F10" s="368">
        <f>'T1'!M66*1000</f>
        <v>76779172.302156523</v>
      </c>
      <c r="G10" s="368">
        <f>'T1'!N66*1000</f>
        <v>43474245.156290263</v>
      </c>
      <c r="H10" s="368">
        <f>'T1'!O66*1000</f>
        <v>45038049.897034593</v>
      </c>
      <c r="I10" s="368">
        <f>'T1'!P66*1000</f>
        <v>46941388.959730886</v>
      </c>
      <c r="J10" s="560"/>
      <c r="K10" s="371">
        <f>(I10/D10)-1</f>
        <v>5.9209920924579329E-2</v>
      </c>
      <c r="L10" s="569">
        <f>(I10/E10)-1</f>
        <v>0.14122486252656552</v>
      </c>
      <c r="M10" s="556"/>
    </row>
    <row r="11" spans="1:13" ht="15" customHeight="1">
      <c r="B11" s="553"/>
      <c r="C11" s="571" t="s">
        <v>544</v>
      </c>
      <c r="D11" s="370">
        <f>D10/$E$20</f>
        <v>44317361.490303993</v>
      </c>
      <c r="E11" s="370">
        <f t="shared" ref="E11:I11" si="0">E10/$E$20</f>
        <v>41132462.585688002</v>
      </c>
      <c r="F11" s="568">
        <f t="shared" si="0"/>
        <v>76779172.302156523</v>
      </c>
      <c r="G11" s="568">
        <f t="shared" si="0"/>
        <v>43474245.156290263</v>
      </c>
      <c r="H11" s="568">
        <f t="shared" si="0"/>
        <v>45038049.897034593</v>
      </c>
      <c r="I11" s="568">
        <f t="shared" si="0"/>
        <v>46941388.959730886</v>
      </c>
      <c r="J11" s="560"/>
      <c r="K11" s="371">
        <f>(I11/D11)-1</f>
        <v>5.9209920924579329E-2</v>
      </c>
      <c r="L11" s="569">
        <f>(I11/E11)-1</f>
        <v>0.14122486252656552</v>
      </c>
      <c r="M11" s="556"/>
    </row>
    <row r="12" spans="1:13">
      <c r="B12" s="553"/>
      <c r="C12" s="567" t="s">
        <v>151</v>
      </c>
      <c r="D12" s="713"/>
      <c r="E12" s="713"/>
      <c r="F12" s="369">
        <f>+F10/E10-1</f>
        <v>0.86663203405846545</v>
      </c>
      <c r="G12" s="369">
        <f t="shared" ref="G12:I12" si="1">+G10/F10-1</f>
        <v>-0.43377554286204267</v>
      </c>
      <c r="H12" s="369">
        <f t="shared" si="1"/>
        <v>3.5970831353653976E-2</v>
      </c>
      <c r="I12" s="369">
        <f t="shared" si="1"/>
        <v>4.2260689951000963E-2</v>
      </c>
      <c r="J12" s="560"/>
      <c r="K12" s="366"/>
      <c r="L12" s="572"/>
      <c r="M12" s="556"/>
    </row>
    <row r="13" spans="1:13">
      <c r="B13" s="553"/>
      <c r="C13" s="567" t="s">
        <v>545</v>
      </c>
      <c r="D13" s="712">
        <f>+'T1'!E68*1000</f>
        <v>793186</v>
      </c>
      <c r="E13" s="712">
        <f>+'T1'!J68*1000</f>
        <v>1010678.5124</v>
      </c>
      <c r="F13" s="568">
        <f>('T1'!M68)*1000</f>
        <v>943057.63619999995</v>
      </c>
      <c r="G13" s="568">
        <f>'T1'!N68*1000</f>
        <v>894000</v>
      </c>
      <c r="H13" s="568">
        <f>'T1'!O68*1000</f>
        <v>1087000</v>
      </c>
      <c r="I13" s="568">
        <f>'T1'!P68*1000</f>
        <v>1167000</v>
      </c>
      <c r="J13" s="560"/>
      <c r="K13" s="371">
        <f>(I13/D13)-1</f>
        <v>0.47128164138045814</v>
      </c>
      <c r="L13" s="569">
        <f>(I13/E13)-1</f>
        <v>0.15466984375555026</v>
      </c>
      <c r="M13" s="556"/>
    </row>
    <row r="14" spans="1:13">
      <c r="B14" s="553"/>
      <c r="C14" s="567" t="s">
        <v>151</v>
      </c>
      <c r="D14" s="366"/>
      <c r="E14" s="366"/>
      <c r="F14" s="369">
        <f>+F13/E13-1</f>
        <v>-6.6906415215482018E-2</v>
      </c>
      <c r="G14" s="369">
        <f>+G13/F13-1</f>
        <v>-5.2019764558267179E-2</v>
      </c>
      <c r="H14" s="369">
        <f t="shared" ref="H14:I14" si="2">+H13/G13-1</f>
        <v>0.21588366890380306</v>
      </c>
      <c r="I14" s="369">
        <f t="shared" si="2"/>
        <v>7.3597056117755244E-2</v>
      </c>
      <c r="J14" s="573"/>
      <c r="K14" s="366"/>
      <c r="L14" s="572"/>
      <c r="M14" s="556"/>
    </row>
    <row r="15" spans="1:13">
      <c r="B15" s="553"/>
      <c r="C15" s="574" t="s">
        <v>152</v>
      </c>
      <c r="D15" s="372">
        <f>D10/D13</f>
        <v>55.872596705317534</v>
      </c>
      <c r="E15" s="372">
        <f>E10/E13</f>
        <v>40.697869877547028</v>
      </c>
      <c r="F15" s="365">
        <f>IF(F13=0,0,F10/F13)</f>
        <v>81.415142993310639</v>
      </c>
      <c r="G15" s="365">
        <f>IF(G13=0,0,G10/G13)</f>
        <v>48.628909570794477</v>
      </c>
      <c r="H15" s="365">
        <f>IF(H13=0,0,H10/H13)</f>
        <v>41.43334857132897</v>
      </c>
      <c r="I15" s="365">
        <f>IF(I13=0,0,I10/I13)</f>
        <v>40.22398368443092</v>
      </c>
      <c r="J15" s="560"/>
      <c r="K15" s="371">
        <f>(I15/D15)-1</f>
        <v>-0.2800767092215225</v>
      </c>
      <c r="L15" s="569">
        <f>(I15/E15)-1</f>
        <v>-1.1644004822413345E-2</v>
      </c>
      <c r="M15" s="556"/>
    </row>
    <row r="16" spans="1:13" ht="17.25">
      <c r="B16" s="553"/>
      <c r="C16" s="567" t="s">
        <v>546</v>
      </c>
      <c r="D16" s="575">
        <f t="shared" ref="D16:I16" si="3">D15/$E$20</f>
        <v>55.872596705317534</v>
      </c>
      <c r="E16" s="575">
        <f t="shared" si="3"/>
        <v>40.697869877547028</v>
      </c>
      <c r="F16" s="576">
        <f t="shared" si="3"/>
        <v>81.415142993310639</v>
      </c>
      <c r="G16" s="576">
        <f t="shared" si="3"/>
        <v>48.628909570794477</v>
      </c>
      <c r="H16" s="576">
        <f t="shared" si="3"/>
        <v>41.43334857132897</v>
      </c>
      <c r="I16" s="576">
        <f t="shared" si="3"/>
        <v>40.22398368443092</v>
      </c>
      <c r="J16" s="573"/>
      <c r="K16" s="371">
        <f>(I16/D16)-1</f>
        <v>-0.2800767092215225</v>
      </c>
      <c r="L16" s="569">
        <f>(I16/E16)-1</f>
        <v>-1.1644004822413345E-2</v>
      </c>
      <c r="M16" s="556"/>
    </row>
    <row r="17" spans="2:13">
      <c r="B17" s="553"/>
      <c r="C17" s="567" t="s">
        <v>151</v>
      </c>
      <c r="D17" s="366"/>
      <c r="E17" s="366"/>
      <c r="F17" s="369">
        <f t="shared" ref="F17:I17" si="4">+F16/E16-1</f>
        <v>1.0004767629921409</v>
      </c>
      <c r="G17" s="369">
        <f t="shared" si="4"/>
        <v>-0.40270436453338909</v>
      </c>
      <c r="H17" s="369">
        <f t="shared" si="4"/>
        <v>-0.14796879187657153</v>
      </c>
      <c r="I17" s="369">
        <f t="shared" si="4"/>
        <v>-2.9188200534071895E-2</v>
      </c>
      <c r="J17" s="573"/>
      <c r="K17" s="366"/>
      <c r="L17" s="572"/>
      <c r="M17" s="556"/>
    </row>
    <row r="18" spans="2:13">
      <c r="B18" s="553"/>
      <c r="C18" s="577"/>
      <c r="D18" s="578"/>
      <c r="E18" s="578"/>
      <c r="F18" s="696"/>
      <c r="G18" s="694"/>
      <c r="H18" s="694"/>
      <c r="I18" s="694"/>
      <c r="M18" s="556"/>
    </row>
    <row r="19" spans="2:13">
      <c r="B19" s="553"/>
      <c r="C19" s="579" t="s">
        <v>348</v>
      </c>
      <c r="D19" s="580"/>
      <c r="E19" s="581" t="s">
        <v>349</v>
      </c>
      <c r="F19" s="696"/>
      <c r="G19" s="694"/>
      <c r="H19" s="694"/>
      <c r="I19" s="694"/>
      <c r="M19" s="556"/>
    </row>
    <row r="20" spans="2:13" ht="17.25">
      <c r="B20" s="553"/>
      <c r="C20" s="583" t="s">
        <v>547</v>
      </c>
      <c r="D20" s="584"/>
      <c r="E20" s="691">
        <v>1</v>
      </c>
      <c r="F20" s="582"/>
      <c r="M20" s="556"/>
    </row>
    <row r="21" spans="2:13" ht="8.1" customHeight="1">
      <c r="B21" s="553"/>
      <c r="C21" s="585"/>
      <c r="D21" s="585"/>
      <c r="E21" s="585"/>
      <c r="M21" s="556"/>
    </row>
    <row r="22" spans="2:13" ht="8.1" customHeight="1">
      <c r="B22" s="553"/>
      <c r="M22" s="556"/>
    </row>
    <row r="23" spans="2:13">
      <c r="B23" s="553"/>
      <c r="C23" s="554" t="s">
        <v>548</v>
      </c>
      <c r="M23" s="556"/>
    </row>
    <row r="24" spans="2:13">
      <c r="B24" s="553"/>
      <c r="M24" s="556"/>
    </row>
    <row r="25" spans="2:13" ht="14.45" customHeight="1">
      <c r="B25" s="553"/>
      <c r="C25" s="586" t="s">
        <v>147</v>
      </c>
      <c r="D25" s="587" t="s">
        <v>353</v>
      </c>
      <c r="E25" s="587" t="s">
        <v>346</v>
      </c>
      <c r="F25" s="587" t="s">
        <v>549</v>
      </c>
      <c r="G25" s="587" t="s">
        <v>550</v>
      </c>
      <c r="H25" s="588" t="s">
        <v>551</v>
      </c>
      <c r="I25" s="589" t="s">
        <v>552</v>
      </c>
      <c r="M25" s="556"/>
    </row>
    <row r="26" spans="2:13">
      <c r="B26" s="553"/>
      <c r="C26" s="590" t="str">
        <f>'T1'!A3</f>
        <v>Finland</v>
      </c>
      <c r="D26" s="565" t="s">
        <v>538</v>
      </c>
      <c r="E26" s="591" t="s">
        <v>347</v>
      </c>
      <c r="F26" s="565" t="s">
        <v>553</v>
      </c>
      <c r="G26" s="592" t="s">
        <v>554</v>
      </c>
      <c r="H26" s="566" t="s">
        <v>555</v>
      </c>
      <c r="I26" s="593" t="s">
        <v>555</v>
      </c>
      <c r="M26" s="556"/>
    </row>
    <row r="27" spans="2:13">
      <c r="B27" s="553"/>
      <c r="C27" s="594" t="s">
        <v>556</v>
      </c>
      <c r="D27" s="370">
        <f>D9</f>
        <v>43969946</v>
      </c>
      <c r="E27" s="370">
        <f>E9</f>
        <v>41907008.799539998</v>
      </c>
      <c r="F27" s="367">
        <f>'T1'!E61*1000</f>
        <v>43969946</v>
      </c>
      <c r="G27" s="367">
        <f>'T1'!J61*1000</f>
        <v>42772707.880000003</v>
      </c>
      <c r="H27" s="367">
        <f>D27-F27</f>
        <v>0</v>
      </c>
      <c r="I27" s="595">
        <f>E27-G27</f>
        <v>-865699.08046000451</v>
      </c>
      <c r="K27" s="694"/>
      <c r="L27" s="694"/>
      <c r="M27" s="556"/>
    </row>
    <row r="28" spans="2:13" ht="30">
      <c r="B28" s="553"/>
      <c r="C28" s="596" t="s">
        <v>557</v>
      </c>
      <c r="D28" s="368">
        <f>D10</f>
        <v>44317361.490303993</v>
      </c>
      <c r="E28" s="368">
        <f>E10</f>
        <v>41132462.585688002</v>
      </c>
      <c r="F28" s="367">
        <f>'T1'!E66*1000</f>
        <v>44317361.490303993</v>
      </c>
      <c r="G28" s="367">
        <f>'T1'!J66*1000</f>
        <v>41978589.068351068</v>
      </c>
      <c r="H28" s="367">
        <f t="shared" ref="H28:I30" si="5">D28-F28</f>
        <v>0</v>
      </c>
      <c r="I28" s="595">
        <f t="shared" si="5"/>
        <v>-846126.4826630652</v>
      </c>
      <c r="M28" s="556"/>
    </row>
    <row r="29" spans="2:13" ht="17.25">
      <c r="B29" s="553"/>
      <c r="C29" s="597" t="s">
        <v>544</v>
      </c>
      <c r="D29" s="568">
        <f>D28/$E$20</f>
        <v>44317361.490303993</v>
      </c>
      <c r="E29" s="568">
        <f t="shared" ref="E29:G29" si="6">E28/$E$20</f>
        <v>41132462.585688002</v>
      </c>
      <c r="F29" s="367">
        <f t="shared" si="6"/>
        <v>44317361.490303993</v>
      </c>
      <c r="G29" s="367">
        <f t="shared" si="6"/>
        <v>41978589.068351068</v>
      </c>
      <c r="H29" s="367">
        <f t="shared" si="5"/>
        <v>0</v>
      </c>
      <c r="I29" s="595">
        <f t="shared" si="5"/>
        <v>-846126.4826630652</v>
      </c>
      <c r="M29" s="556"/>
    </row>
    <row r="30" spans="2:13">
      <c r="B30" s="553"/>
      <c r="C30" s="598" t="s">
        <v>558</v>
      </c>
      <c r="D30" s="599">
        <f>D13</f>
        <v>793186</v>
      </c>
      <c r="E30" s="599">
        <f>E13</f>
        <v>1010678.5124</v>
      </c>
      <c r="F30" s="600">
        <f>'T1'!E68*1000</f>
        <v>793186</v>
      </c>
      <c r="G30" s="600">
        <f>'T1'!J68*1000</f>
        <v>1010678.5124</v>
      </c>
      <c r="H30" s="600">
        <f t="shared" si="5"/>
        <v>0</v>
      </c>
      <c r="I30" s="601">
        <f t="shared" si="5"/>
        <v>0</v>
      </c>
      <c r="M30" s="556"/>
    </row>
    <row r="31" spans="2:13" ht="15.75" thickBot="1">
      <c r="B31" s="602"/>
      <c r="C31" s="603"/>
      <c r="D31" s="603"/>
      <c r="E31" s="603"/>
      <c r="F31" s="603"/>
      <c r="G31" s="603"/>
      <c r="H31" s="603"/>
      <c r="I31" s="603"/>
      <c r="J31" s="603"/>
      <c r="K31" s="603"/>
      <c r="L31" s="603"/>
      <c r="M31" s="604"/>
    </row>
    <row r="66" spans="1:1">
      <c r="A66" t="s">
        <v>139</v>
      </c>
    </row>
    <row r="68" spans="1:1">
      <c r="A68" t="s">
        <v>140</v>
      </c>
    </row>
    <row r="70" spans="1:1">
      <c r="A70" t="s">
        <v>141</v>
      </c>
    </row>
  </sheetData>
  <pageMargins left="0.7" right="0.7" top="0.75" bottom="0.75" header="0.3" footer="0.3"/>
  <pageSetup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83">
    <tabColor theme="1"/>
    <pageSetUpPr fitToPage="1"/>
  </sheetPr>
  <dimension ref="A1:AB122"/>
  <sheetViews>
    <sheetView zoomScaleNormal="100" workbookViewId="0">
      <pane xSplit="1" ySplit="9" topLeftCell="B40" activePane="bottomRight" state="frozen"/>
      <selection activeCell="L54" sqref="L54"/>
      <selection pane="topRight" activeCell="L54" sqref="L54"/>
      <selection pane="bottomLeft" activeCell="L54" sqref="L54"/>
      <selection pane="bottomRight" activeCell="U70" sqref="U70"/>
    </sheetView>
  </sheetViews>
  <sheetFormatPr defaultColWidth="12.5703125" defaultRowHeight="12"/>
  <cols>
    <col min="1" max="1" width="30.85546875" style="50" customWidth="1"/>
    <col min="2" max="2" width="0.42578125" style="50" customWidth="1"/>
    <col min="3" max="9" width="8" style="50" hidden="1" customWidth="1"/>
    <col min="10" max="10" width="8.85546875" style="340" hidden="1" customWidth="1"/>
    <col min="11" max="12" width="8" style="340" customWidth="1"/>
    <col min="13" max="13" width="8.42578125" style="50" bestFit="1" customWidth="1"/>
    <col min="14" max="16" width="8" style="50" customWidth="1"/>
    <col min="17" max="17" width="1.42578125" style="50" customWidth="1"/>
    <col min="18" max="19" width="8" style="340" customWidth="1"/>
    <col min="20" max="20" width="8.42578125" style="50" bestFit="1" customWidth="1"/>
    <col min="21" max="23" width="9" style="49" customWidth="1"/>
    <col min="24" max="16384" width="12.5703125" style="49"/>
  </cols>
  <sheetData>
    <row r="1" spans="1:28" ht="12" customHeight="1">
      <c r="A1" s="717" t="s">
        <v>352</v>
      </c>
      <c r="B1" s="717"/>
      <c r="C1" s="717"/>
      <c r="D1" s="717"/>
      <c r="E1" s="717"/>
      <c r="F1" s="717"/>
      <c r="G1" s="717"/>
      <c r="H1" s="717"/>
      <c r="I1" s="717"/>
      <c r="J1" s="717"/>
      <c r="K1" s="718"/>
      <c r="L1" s="719"/>
      <c r="M1" s="717"/>
      <c r="N1" s="717"/>
      <c r="O1" s="717"/>
      <c r="P1" s="717"/>
      <c r="Q1" s="717"/>
      <c r="R1" s="718"/>
      <c r="S1" s="719"/>
      <c r="T1" s="717"/>
      <c r="U1" s="717"/>
      <c r="V1" s="48"/>
      <c r="W1" s="48"/>
    </row>
    <row r="2" spans="1:28" ht="12" customHeight="1">
      <c r="A2" s="720"/>
      <c r="B2" s="720"/>
      <c r="C2" s="720"/>
      <c r="D2" s="720"/>
      <c r="E2" s="720"/>
      <c r="F2" s="720"/>
      <c r="G2" s="720"/>
      <c r="H2" s="720"/>
      <c r="I2" s="720"/>
      <c r="J2" s="718"/>
      <c r="K2" s="718"/>
      <c r="L2" s="718"/>
      <c r="M2" s="720"/>
      <c r="N2" s="720"/>
      <c r="O2" s="720"/>
      <c r="P2" s="720"/>
      <c r="Q2" s="720"/>
      <c r="R2" s="718"/>
      <c r="S2" s="718"/>
      <c r="T2" s="720"/>
      <c r="U2" s="721"/>
    </row>
    <row r="3" spans="1:28" ht="12" customHeight="1">
      <c r="A3" s="722" t="s">
        <v>605</v>
      </c>
      <c r="B3" s="721"/>
      <c r="C3" s="721"/>
      <c r="D3" s="721"/>
      <c r="E3" s="721"/>
      <c r="F3" s="721"/>
      <c r="G3" s="721"/>
      <c r="H3" s="721"/>
      <c r="I3" s="721"/>
      <c r="J3" s="723"/>
      <c r="K3" s="718"/>
      <c r="L3" s="718"/>
      <c r="M3" s="720"/>
      <c r="N3" s="720"/>
      <c r="O3" s="720"/>
      <c r="P3" s="720"/>
      <c r="Q3" s="720"/>
      <c r="R3" s="718"/>
      <c r="S3" s="718"/>
      <c r="T3" s="720"/>
      <c r="U3" s="724"/>
      <c r="V3"/>
      <c r="W3"/>
    </row>
    <row r="4" spans="1:28" ht="12" customHeight="1">
      <c r="A4" s="725" t="s">
        <v>145</v>
      </c>
      <c r="B4" s="721"/>
      <c r="C4" s="726"/>
      <c r="D4" s="720"/>
      <c r="E4" s="721"/>
      <c r="F4" s="721"/>
      <c r="G4" s="721"/>
      <c r="H4" s="721"/>
      <c r="I4" s="721"/>
      <c r="J4" s="723"/>
      <c r="K4" s="718"/>
      <c r="L4" s="718"/>
      <c r="M4" s="720"/>
      <c r="N4" s="720"/>
      <c r="O4" s="720"/>
      <c r="P4" s="720"/>
      <c r="Q4" s="720"/>
      <c r="R4" s="718"/>
      <c r="S4" s="718"/>
      <c r="T4" s="720"/>
      <c r="U4" s="721"/>
    </row>
    <row r="5" spans="1:28" ht="12" customHeight="1">
      <c r="A5" s="727" t="s">
        <v>89</v>
      </c>
      <c r="B5" s="721"/>
      <c r="C5" s="721"/>
      <c r="D5" s="721"/>
      <c r="E5" s="721"/>
      <c r="F5" s="721"/>
      <c r="G5" s="721"/>
      <c r="H5" s="721"/>
      <c r="I5" s="720"/>
      <c r="J5" s="718"/>
      <c r="K5" s="718"/>
      <c r="L5" s="718"/>
      <c r="M5" s="720"/>
      <c r="N5" s="720"/>
      <c r="O5" s="720"/>
      <c r="P5" s="720"/>
      <c r="Q5" s="720"/>
      <c r="R5" s="718"/>
      <c r="S5" s="718"/>
      <c r="T5" s="720"/>
      <c r="U5" s="721"/>
    </row>
    <row r="6" spans="1:28" ht="12" customHeight="1">
      <c r="A6" s="720"/>
      <c r="B6" s="720"/>
      <c r="C6" s="720"/>
      <c r="D6" s="720"/>
      <c r="E6" s="720"/>
      <c r="F6" s="720"/>
      <c r="G6" s="720"/>
      <c r="H6" s="720"/>
      <c r="I6" s="720"/>
      <c r="J6" s="718"/>
      <c r="K6" s="718"/>
      <c r="L6" s="718"/>
      <c r="M6" s="720"/>
      <c r="N6" s="720"/>
      <c r="O6" s="720"/>
      <c r="P6" s="720"/>
      <c r="Q6" s="720"/>
      <c r="R6" s="718"/>
      <c r="S6" s="718"/>
      <c r="T6" s="720"/>
      <c r="U6" s="721"/>
    </row>
    <row r="7" spans="1:28" s="51" customFormat="1" ht="12" customHeight="1">
      <c r="A7" s="728"/>
      <c r="B7" s="728"/>
      <c r="C7" s="1285" t="s">
        <v>350</v>
      </c>
      <c r="D7" s="1286"/>
      <c r="E7" s="1286"/>
      <c r="F7" s="1286"/>
      <c r="G7" s="1286"/>
      <c r="H7" s="1286"/>
      <c r="I7" s="1286"/>
      <c r="J7" s="1289"/>
      <c r="K7" s="1282" t="s">
        <v>351</v>
      </c>
      <c r="L7" s="1283"/>
      <c r="M7" s="1283"/>
      <c r="N7" s="1283"/>
      <c r="O7" s="1283"/>
      <c r="P7" s="1284"/>
      <c r="Q7" s="729"/>
      <c r="R7" s="1285" t="s">
        <v>90</v>
      </c>
      <c r="S7" s="1286"/>
      <c r="T7" s="1286"/>
      <c r="U7" s="1286"/>
      <c r="V7" s="1287"/>
      <c r="W7" s="1288"/>
    </row>
    <row r="8" spans="1:28" ht="12" customHeight="1">
      <c r="A8" s="721"/>
      <c r="B8" s="721"/>
      <c r="C8" s="721"/>
      <c r="D8" s="721"/>
      <c r="E8" s="721"/>
      <c r="F8" s="721"/>
      <c r="G8" s="721"/>
      <c r="H8" s="721"/>
      <c r="I8" s="721"/>
      <c r="J8" s="723"/>
      <c r="K8" s="723"/>
      <c r="L8" s="723"/>
      <c r="M8" s="721"/>
      <c r="N8" s="721"/>
      <c r="O8" s="721"/>
      <c r="P8" s="721"/>
      <c r="Q8" s="721"/>
      <c r="R8" s="723"/>
      <c r="S8" s="723"/>
      <c r="T8" s="721"/>
      <c r="U8" s="721"/>
    </row>
    <row r="9" spans="1:28" ht="12" customHeight="1">
      <c r="A9" s="730" t="s">
        <v>91</v>
      </c>
      <c r="B9" s="720"/>
      <c r="C9" s="731">
        <v>2012</v>
      </c>
      <c r="D9" s="732">
        <v>2013</v>
      </c>
      <c r="E9" s="732">
        <v>2014</v>
      </c>
      <c r="F9" s="732">
        <v>2015</v>
      </c>
      <c r="G9" s="732">
        <v>2016</v>
      </c>
      <c r="H9" s="732">
        <v>2017</v>
      </c>
      <c r="I9" s="732">
        <v>2018</v>
      </c>
      <c r="J9" s="733">
        <v>2019</v>
      </c>
      <c r="K9" s="734">
        <v>2020</v>
      </c>
      <c r="L9" s="734">
        <v>2021</v>
      </c>
      <c r="M9" s="732" t="s">
        <v>514</v>
      </c>
      <c r="N9" s="732">
        <v>2022</v>
      </c>
      <c r="O9" s="732">
        <v>2023</v>
      </c>
      <c r="P9" s="733">
        <v>2024</v>
      </c>
      <c r="Q9" s="735"/>
      <c r="R9" s="736">
        <v>2020</v>
      </c>
      <c r="S9" s="734">
        <v>2021</v>
      </c>
      <c r="T9" s="732" t="s">
        <v>514</v>
      </c>
      <c r="U9" s="732">
        <v>2022</v>
      </c>
      <c r="V9" s="52">
        <v>2023</v>
      </c>
      <c r="W9" s="53">
        <v>2024</v>
      </c>
    </row>
    <row r="10" spans="1:28" ht="12" customHeight="1">
      <c r="A10" s="720"/>
      <c r="B10" s="720"/>
      <c r="C10" s="720"/>
      <c r="D10" s="720"/>
      <c r="E10" s="720"/>
      <c r="F10" s="720"/>
      <c r="G10" s="720"/>
      <c r="H10" s="720"/>
      <c r="I10" s="720"/>
      <c r="J10" s="718"/>
      <c r="K10" s="718"/>
      <c r="L10" s="718"/>
      <c r="M10" s="720"/>
      <c r="N10" s="720"/>
      <c r="O10" s="720"/>
      <c r="P10" s="720"/>
      <c r="Q10" s="720"/>
      <c r="R10" s="718"/>
      <c r="S10" s="718"/>
      <c r="T10" s="720"/>
      <c r="U10" s="720"/>
      <c r="V10" s="50"/>
      <c r="W10" s="50"/>
    </row>
    <row r="11" spans="1:28" ht="15.6" customHeight="1">
      <c r="A11" s="737" t="s">
        <v>92</v>
      </c>
      <c r="B11" s="737"/>
      <c r="C11" s="737"/>
      <c r="D11" s="737"/>
      <c r="E11" s="737"/>
      <c r="F11" s="737"/>
      <c r="G11" s="737"/>
      <c r="H11" s="737"/>
      <c r="I11" s="737"/>
      <c r="J11" s="738"/>
      <c r="K11" s="739"/>
      <c r="L11" s="739"/>
      <c r="M11" s="740"/>
      <c r="N11" s="740"/>
      <c r="O11" s="740"/>
      <c r="P11" s="741"/>
      <c r="Q11" s="741"/>
      <c r="R11" s="739"/>
      <c r="S11" s="739"/>
      <c r="T11" s="740"/>
      <c r="U11" s="742"/>
      <c r="V11" s="55"/>
      <c r="W11" s="55"/>
    </row>
    <row r="12" spans="1:28" ht="12" customHeight="1">
      <c r="A12" s="743" t="s">
        <v>93</v>
      </c>
      <c r="B12" s="744"/>
      <c r="C12" s="745">
        <f>'T1 ANSP'!C12+'T1 MET'!C12+'T1 NSA'!C12</f>
        <v>24743.7</v>
      </c>
      <c r="D12" s="746">
        <f>'T1 ANSP'!D12+'T1 MET'!D12+'T1 NSA'!D12</f>
        <v>22067.8</v>
      </c>
      <c r="E12" s="746">
        <f>'T1 ANSP'!E12+'T1 MET'!E12+'T1 NSA'!E12</f>
        <v>21655.132000000001</v>
      </c>
      <c r="F12" s="746">
        <f>'T1 ANSP'!F12+'T1 MET'!F12+'T1 NSA'!F12</f>
        <v>21524.512999999999</v>
      </c>
      <c r="G12" s="746">
        <f>'T1 ANSP'!G12+'T1 MET'!G12+'T1 NSA'!G12</f>
        <v>21021.512999999999</v>
      </c>
      <c r="H12" s="746">
        <f>'T1 ANSP'!H12+'T1 MET'!H12+'T1 NSA'!H12</f>
        <v>22600.43950837661</v>
      </c>
      <c r="I12" s="746">
        <f>'T1 ANSP'!I12+'T1 MET'!I12+'T1 NSA'!I12</f>
        <v>22392.196</v>
      </c>
      <c r="J12" s="747">
        <f>'T1 ANSP'!J12+'T1 MET'!J12+'T1 NSA'!J12</f>
        <v>22887.196</v>
      </c>
      <c r="K12" s="748">
        <f>'T1 ANSP'!K12+'T1 MET'!K12+'T1 NSA'!K12</f>
        <v>19504.047749335423</v>
      </c>
      <c r="L12" s="749">
        <f>'T1 ANSP'!L12+'T1 MET'!L12+'T1 NSA'!L12</f>
        <v>19685.213060197704</v>
      </c>
      <c r="M12" s="746">
        <f>'T1 ANSP'!M12+'T1 MET'!M12+'T1 NSA'!M12</f>
        <v>39189.260809533131</v>
      </c>
      <c r="N12" s="746">
        <f>'T1 ANSP'!N12+'T1 MET'!N12+'T1 NSA'!N12</f>
        <v>23967.362116280368</v>
      </c>
      <c r="O12" s="746">
        <f>'T1 ANSP'!O12+'T1 MET'!O12+'T1 NSA'!O12</f>
        <v>24954.905641807352</v>
      </c>
      <c r="P12" s="747">
        <f>'T1 ANSP'!P12+'T1 MET'!P12+'T1 NSA'!P12</f>
        <v>25995.91179043135</v>
      </c>
      <c r="Q12" s="750"/>
      <c r="R12" s="748">
        <f>'T1 ANSP'!R12+'T1 MET'!R12+'T1 NSA'!R12</f>
        <v>19504.047749335423</v>
      </c>
      <c r="S12" s="749">
        <f>'T1 ANSP'!S12+'T1 MET'!S12+'T1 NSA'!S12</f>
        <v>18426.236311832301</v>
      </c>
      <c r="T12" s="746">
        <f>'T1 ANSP'!T12+'T1 MET'!T12+'T1 NSA'!T12</f>
        <v>37930.284061167724</v>
      </c>
      <c r="U12" s="751">
        <f>'T1 ANSP'!U12+'T1 MET'!U12+'T1 NSA'!U12</f>
        <v>21555.2367837399</v>
      </c>
      <c r="V12" s="57"/>
      <c r="W12" s="58"/>
      <c r="Y12" s="376"/>
      <c r="Z12" s="376"/>
      <c r="AA12" s="376"/>
      <c r="AB12" s="376"/>
    </row>
    <row r="13" spans="1:28" ht="12" customHeight="1">
      <c r="A13" s="752" t="s">
        <v>94</v>
      </c>
      <c r="B13" s="752"/>
      <c r="C13" s="753"/>
      <c r="D13" s="754"/>
      <c r="E13" s="754"/>
      <c r="F13" s="754"/>
      <c r="G13" s="754"/>
      <c r="H13" s="754"/>
      <c r="I13" s="754"/>
      <c r="J13" s="755"/>
      <c r="K13" s="756">
        <f>'T1 ANSP'!K13+'T1 MET'!K13+'T1 NSA'!K13</f>
        <v>2438.5271233721687</v>
      </c>
      <c r="L13" s="757">
        <f>'T1 ANSP'!L13+'T1 MET'!L13+'T1 NSA'!L13</f>
        <v>2730.4199141230838</v>
      </c>
      <c r="M13" s="758">
        <f>'T1 ANSP'!M13+'T1 MET'!M13+'T1 NSA'!M13</f>
        <v>5168.9470374952525</v>
      </c>
      <c r="N13" s="758">
        <f>'T1 ANSP'!N13+'T1 MET'!N13+'T1 NSA'!N13</f>
        <v>3390.792555902568</v>
      </c>
      <c r="O13" s="758">
        <f>'T1 ANSP'!O13+'T1 MET'!O13+'T1 NSA'!O13</f>
        <v>3531.2404645802089</v>
      </c>
      <c r="P13" s="759">
        <f>'T1 ANSP'!P13+'T1 MET'!P13+'T1 NSA'!P13</f>
        <v>3679.2986484533135</v>
      </c>
      <c r="Q13" s="750"/>
      <c r="R13" s="756">
        <f>'T1 ANSP'!R13+'T1 MET'!R13+'T1 NSA'!R13</f>
        <v>2438.5271233721687</v>
      </c>
      <c r="S13" s="757">
        <f>'T1 ANSP'!S13+'T1 MET'!S13+'T1 NSA'!S13</f>
        <v>2462.7037296672456</v>
      </c>
      <c r="T13" s="758">
        <f>'T1 ANSP'!T13+'T1 MET'!T13+'T1 NSA'!T13</f>
        <v>4901.2308530394148</v>
      </c>
      <c r="U13" s="760">
        <f>'T1 ANSP'!U13+'T1 MET'!U13+'T1 NSA'!U13</f>
        <v>3031.5219999999999</v>
      </c>
      <c r="V13" s="60"/>
      <c r="W13" s="61"/>
      <c r="Y13" s="376"/>
      <c r="Z13" s="376"/>
      <c r="AA13" s="376"/>
      <c r="AB13" s="376"/>
    </row>
    <row r="14" spans="1:28" ht="12" customHeight="1">
      <c r="A14" s="752" t="s">
        <v>95</v>
      </c>
      <c r="B14" s="752"/>
      <c r="C14" s="761">
        <f>'T1 ANSP'!C14+'T1 MET'!C14+'T1 NSA'!C14</f>
        <v>13808.257</v>
      </c>
      <c r="D14" s="758">
        <f>'T1 ANSP'!D14+'T1 MET'!D14+'T1 NSA'!D14</f>
        <v>16630.835999999999</v>
      </c>
      <c r="E14" s="758">
        <f>'T1 ANSP'!E14+'T1 MET'!E14+'T1 NSA'!E14</f>
        <v>17580.813999999998</v>
      </c>
      <c r="F14" s="758">
        <f>'T1 ANSP'!F14+'T1 MET'!F14+'T1 NSA'!F14</f>
        <v>17684.886999999999</v>
      </c>
      <c r="G14" s="758">
        <f>'T1 ANSP'!G14+'T1 MET'!G14+'T1 NSA'!G14</f>
        <v>18380.756379999999</v>
      </c>
      <c r="H14" s="758">
        <f>'T1 ANSP'!H14+'T1 MET'!H14+'T1 NSA'!H14</f>
        <v>16144.360967360004</v>
      </c>
      <c r="I14" s="758">
        <f>'T1 ANSP'!I14+'T1 MET'!I14+'T1 NSA'!I14</f>
        <v>15795.83411</v>
      </c>
      <c r="J14" s="759">
        <f>'T1 ANSP'!J14+'T1 MET'!J14+'T1 NSA'!J14</f>
        <v>16209.51188</v>
      </c>
      <c r="K14" s="756">
        <f>'T1 ANSP'!K14+'T1 MET'!K14+'T1 NSA'!K14</f>
        <v>14617.269830000001</v>
      </c>
      <c r="L14" s="757">
        <f>'T1 ANSP'!L14+'T1 MET'!L14+'T1 NSA'!L14</f>
        <v>16013.272712842274</v>
      </c>
      <c r="M14" s="758">
        <f>'T1 ANSP'!M14+'T1 MET'!M14+'T1 NSA'!M14</f>
        <v>30630.542542842271</v>
      </c>
      <c r="N14" s="758">
        <f>'T1 ANSP'!N14+'T1 MET'!N14+'T1 NSA'!N14</f>
        <v>17137.885875422238</v>
      </c>
      <c r="O14" s="758">
        <f>'T1 ANSP'!O14+'T1 MET'!O14+'T1 NSA'!O14</f>
        <v>17827.615206851726</v>
      </c>
      <c r="P14" s="759">
        <f>'T1 ANSP'!P14+'T1 MET'!P14+'T1 NSA'!P14</f>
        <v>18554.955736273147</v>
      </c>
      <c r="Q14" s="750"/>
      <c r="R14" s="756">
        <f>'T1 ANSP'!R14+'T1 MET'!R14+'T1 NSA'!R14</f>
        <v>14617.269830000001</v>
      </c>
      <c r="S14" s="757">
        <f>'T1 ANSP'!S14+'T1 MET'!S14+'T1 NSA'!S14</f>
        <v>14010.423527522293</v>
      </c>
      <c r="T14" s="758">
        <f>'T1 ANSP'!T14+'T1 MET'!T14+'T1 NSA'!T14</f>
        <v>28627.69335752229</v>
      </c>
      <c r="U14" s="760">
        <f>'T1 ANSP'!U14+'T1 MET'!U14+'T1 NSA'!U14</f>
        <v>15590.5744093454</v>
      </c>
      <c r="V14" s="60"/>
      <c r="W14" s="61"/>
      <c r="Y14" s="376"/>
      <c r="Z14" s="376"/>
      <c r="AA14" s="376"/>
      <c r="AB14" s="376"/>
    </row>
    <row r="15" spans="1:28" ht="12" customHeight="1">
      <c r="A15" s="752" t="s">
        <v>96</v>
      </c>
      <c r="B15" s="752"/>
      <c r="C15" s="761">
        <f>'T1 ANSP'!C15+'T1 MET'!C15+'T1 NSA'!C15</f>
        <v>4359</v>
      </c>
      <c r="D15" s="758">
        <f>'T1 ANSP'!D15+'T1 MET'!D15+'T1 NSA'!D15</f>
        <v>4027</v>
      </c>
      <c r="E15" s="758">
        <f>'T1 ANSP'!E15+'T1 MET'!E15+'T1 NSA'!E15</f>
        <v>3912</v>
      </c>
      <c r="F15" s="758">
        <f>'T1 ANSP'!F15+'T1 MET'!F15+'T1 NSA'!F15</f>
        <v>3954</v>
      </c>
      <c r="G15" s="758">
        <f>'T1 ANSP'!G15+'T1 MET'!G15+'T1 NSA'!G15</f>
        <v>4427</v>
      </c>
      <c r="H15" s="758">
        <f>'T1 ANSP'!H15+'T1 MET'!H15+'T1 NSA'!H15</f>
        <v>3065.310523240631</v>
      </c>
      <c r="I15" s="758">
        <f>'T1 ANSP'!I15+'T1 MET'!I15+'T1 NSA'!I15</f>
        <v>3470</v>
      </c>
      <c r="J15" s="759">
        <f>'T1 ANSP'!J15+'T1 MET'!J15+'T1 NSA'!J15</f>
        <v>3131</v>
      </c>
      <c r="K15" s="756">
        <f>'T1 ANSP'!K15+'T1 MET'!K15+'T1 NSA'!K15</f>
        <v>3380.0585961459451</v>
      </c>
      <c r="L15" s="757">
        <f>'T1 ANSP'!L15+'T1 MET'!L15+'T1 NSA'!L15</f>
        <v>4148.6997633722067</v>
      </c>
      <c r="M15" s="758">
        <f>'T1 ANSP'!M15+'T1 MET'!M15+'T1 NSA'!M15</f>
        <v>7528.7583595181513</v>
      </c>
      <c r="N15" s="758">
        <f>'T1 ANSP'!N15+'T1 MET'!N15+'T1 NSA'!N15</f>
        <v>3301.5926374532864</v>
      </c>
      <c r="O15" s="758">
        <f>'T1 ANSP'!O15+'T1 MET'!O15+'T1 NSA'!O15</f>
        <v>3692.9876360718267</v>
      </c>
      <c r="P15" s="759">
        <f>'T1 ANSP'!P15+'T1 MET'!P15+'T1 NSA'!P15</f>
        <v>4500.3875135080052</v>
      </c>
      <c r="Q15" s="750"/>
      <c r="R15" s="756">
        <f>'T1 ANSP'!R15+'T1 MET'!R15+'T1 NSA'!R15</f>
        <v>3380.0585961459451</v>
      </c>
      <c r="S15" s="757">
        <f>'T1 ANSP'!S15+'T1 MET'!S15+'T1 NSA'!S15</f>
        <v>3951.6990000000001</v>
      </c>
      <c r="T15" s="758">
        <f>'T1 ANSP'!T15+'T1 MET'!T15+'T1 NSA'!T15</f>
        <v>7331.7575961459452</v>
      </c>
      <c r="U15" s="760">
        <f>'T1 ANSP'!U15+'T1 MET'!U15+'T1 NSA'!U15</f>
        <v>2513.6949815038301</v>
      </c>
      <c r="V15" s="60"/>
      <c r="W15" s="61"/>
      <c r="Y15" s="376"/>
      <c r="Z15" s="376"/>
      <c r="AA15" s="376"/>
      <c r="AB15" s="376"/>
    </row>
    <row r="16" spans="1:28" ht="12" customHeight="1">
      <c r="A16" s="752" t="s">
        <v>97</v>
      </c>
      <c r="B16" s="752"/>
      <c r="C16" s="761">
        <f>'T1 ANSP'!C16+'T1 MET'!C16+'T1 NSA'!C16</f>
        <v>1115</v>
      </c>
      <c r="D16" s="758">
        <f>'T1 ANSP'!D16+'T1 MET'!D16+'T1 NSA'!D16</f>
        <v>1061</v>
      </c>
      <c r="E16" s="758">
        <f>'T1 ANSP'!E16+'T1 MET'!E16+'T1 NSA'!E16</f>
        <v>1161</v>
      </c>
      <c r="F16" s="758">
        <f>'T1 ANSP'!F16+'T1 MET'!F16+'T1 NSA'!F16</f>
        <v>2072</v>
      </c>
      <c r="G16" s="758">
        <f>'T1 ANSP'!G16+'T1 MET'!G16+'T1 NSA'!G16</f>
        <v>1857</v>
      </c>
      <c r="H16" s="758">
        <f>'T1 ANSP'!H16+'T1 MET'!H16+'T1 NSA'!H16</f>
        <v>696.27444848619632</v>
      </c>
      <c r="I16" s="758">
        <f>'T1 ANSP'!I16+'T1 MET'!I16+'T1 NSA'!I16</f>
        <v>709.43</v>
      </c>
      <c r="J16" s="759">
        <f>'T1 ANSP'!J16+'T1 MET'!J16+'T1 NSA'!J16</f>
        <v>547</v>
      </c>
      <c r="K16" s="756">
        <f>'T1 ANSP'!K16+'T1 MET'!K16+'T1 NSA'!K16</f>
        <v>714.57981478421868</v>
      </c>
      <c r="L16" s="757">
        <f>'T1 ANSP'!L16+'T1 MET'!L16+'T1 NSA'!L16</f>
        <v>798.15184098402176</v>
      </c>
      <c r="M16" s="758">
        <f>'T1 ANSP'!M16+'T1 MET'!M16+'T1 NSA'!M16</f>
        <v>1512.7316557682404</v>
      </c>
      <c r="N16" s="758">
        <f>'T1 ANSP'!N16+'T1 MET'!N16+'T1 NSA'!N16</f>
        <v>1088.3793147344682</v>
      </c>
      <c r="O16" s="758">
        <f>'T1 ANSP'!O16+'T1 MET'!O16+'T1 NSA'!O16</f>
        <v>1251.8077197461216</v>
      </c>
      <c r="P16" s="759">
        <f>'T1 ANSP'!P16+'T1 MET'!P16+'T1 NSA'!P16</f>
        <v>1354.4673806410369</v>
      </c>
      <c r="Q16" s="750"/>
      <c r="R16" s="756">
        <f>'T1 ANSP'!R16+'T1 MET'!R16+'T1 NSA'!R16</f>
        <v>714.57981478421868</v>
      </c>
      <c r="S16" s="757">
        <f>'T1 ANSP'!S16+'T1 MET'!S16+'T1 NSA'!S16</f>
        <v>573</v>
      </c>
      <c r="T16" s="758">
        <f>'T1 ANSP'!T16+'T1 MET'!T16+'T1 NSA'!T16</f>
        <v>1287.5798147842188</v>
      </c>
      <c r="U16" s="760">
        <f>'T1 ANSP'!U16+'T1 MET'!U16+'T1 NSA'!U16</f>
        <v>640.8506767589663</v>
      </c>
      <c r="V16" s="60"/>
      <c r="W16" s="61"/>
      <c r="Y16" s="376"/>
      <c r="Z16" s="376"/>
      <c r="AA16" s="376"/>
      <c r="AB16" s="376"/>
    </row>
    <row r="17" spans="1:28" ht="12" customHeight="1">
      <c r="A17" s="752" t="s">
        <v>98</v>
      </c>
      <c r="B17" s="752"/>
      <c r="C17" s="761">
        <f>'T1 ANSP'!C17+'T1 MET'!C17+'T1 NSA'!C17</f>
        <v>163</v>
      </c>
      <c r="D17" s="758">
        <f>'T1 ANSP'!D17+'T1 MET'!D17+'T1 NSA'!D17</f>
        <v>0</v>
      </c>
      <c r="E17" s="758">
        <f>'T1 ANSP'!E17+'T1 MET'!E17+'T1 NSA'!E17</f>
        <v>0</v>
      </c>
      <c r="F17" s="758">
        <f>'T1 ANSP'!F17+'T1 MET'!F17+'T1 NSA'!F17</f>
        <v>0</v>
      </c>
      <c r="G17" s="758">
        <f>'T1 ANSP'!G17+'T1 MET'!G17+'T1 NSA'!G17</f>
        <v>0</v>
      </c>
      <c r="H17" s="758">
        <f>'T1 ANSP'!H17+'T1 MET'!H17+'T1 NSA'!H17</f>
        <v>0</v>
      </c>
      <c r="I17" s="758">
        <f>'T1 ANSP'!I17+'T1 MET'!I17+'T1 NSA'!I17</f>
        <v>0</v>
      </c>
      <c r="J17" s="759">
        <f>'T1 ANSP'!J17+'T1 MET'!J17+'T1 NSA'!J17</f>
        <v>0</v>
      </c>
      <c r="K17" s="756">
        <f>'T1 ANSP'!K17+'T1 MET'!K17+'T1 NSA'!K17</f>
        <v>0</v>
      </c>
      <c r="L17" s="757">
        <f>'T1 ANSP'!L17+'T1 MET'!L17+'T1 NSA'!L17</f>
        <v>0</v>
      </c>
      <c r="M17" s="758">
        <f>'T1 ANSP'!M17+'T1 MET'!M17+'T1 NSA'!M17</f>
        <v>0</v>
      </c>
      <c r="N17" s="758">
        <f>'T1 ANSP'!N17+'T1 MET'!N17+'T1 NSA'!N17</f>
        <v>0</v>
      </c>
      <c r="O17" s="758">
        <f>'T1 ANSP'!O17+'T1 MET'!O17+'T1 NSA'!O17</f>
        <v>0</v>
      </c>
      <c r="P17" s="759">
        <f>'T1 ANSP'!P17+'T1 MET'!P17+'T1 NSA'!P17</f>
        <v>0</v>
      </c>
      <c r="Q17" s="750"/>
      <c r="R17" s="756">
        <f>'T1 ANSP'!R17+'T1 MET'!R17+'T1 NSA'!R17</f>
        <v>0</v>
      </c>
      <c r="S17" s="757">
        <f>'T1 ANSP'!S17+'T1 MET'!S17+'T1 NSA'!S17</f>
        <v>0</v>
      </c>
      <c r="T17" s="758">
        <f>'T1 ANSP'!T17+'T1 MET'!T17+'T1 NSA'!T17</f>
        <v>0</v>
      </c>
      <c r="U17" s="760">
        <f>'T1 ANSP'!U17+'T1 MET'!U17+'T1 NSA'!U17</f>
        <v>0</v>
      </c>
      <c r="V17" s="60"/>
      <c r="W17" s="61"/>
      <c r="Y17" s="376"/>
      <c r="Z17" s="376"/>
      <c r="AA17" s="376"/>
      <c r="AB17" s="376"/>
    </row>
    <row r="18" spans="1:28" ht="12" customHeight="1">
      <c r="A18" s="762" t="s">
        <v>99</v>
      </c>
      <c r="B18" s="763"/>
      <c r="C18" s="764">
        <f>'T1 ANSP'!C18+'T1 MET'!C18+'T1 NSA'!C18</f>
        <v>44188.957000000002</v>
      </c>
      <c r="D18" s="765">
        <f>'T1 ANSP'!D18+'T1 MET'!D18+'T1 NSA'!D18</f>
        <v>43786.635999999999</v>
      </c>
      <c r="E18" s="765">
        <f>'T1 ANSP'!E18+'T1 MET'!E18+'T1 NSA'!E18</f>
        <v>44308.945999999996</v>
      </c>
      <c r="F18" s="765">
        <f>'T1 ANSP'!F18+'T1 MET'!F18+'T1 NSA'!F18</f>
        <v>45235.4</v>
      </c>
      <c r="G18" s="765">
        <f>'T1 ANSP'!G18+'T1 MET'!G18+'T1 NSA'!G18</f>
        <v>45686.269379999998</v>
      </c>
      <c r="H18" s="765">
        <f>'T1 ANSP'!H18+'T1 MET'!H18+'T1 NSA'!H18</f>
        <v>42506.385447463435</v>
      </c>
      <c r="I18" s="765">
        <f>'T1 ANSP'!I18+'T1 MET'!I18+'T1 NSA'!I18</f>
        <v>42367.46011</v>
      </c>
      <c r="J18" s="766">
        <f>'T1 ANSP'!J18+'T1 MET'!J18+'T1 NSA'!J18</f>
        <v>42774.707880000002</v>
      </c>
      <c r="K18" s="767">
        <f>'T1 ANSP'!K18+'T1 MET'!K18+'T1 NSA'!K18</f>
        <v>38215.955990265582</v>
      </c>
      <c r="L18" s="768">
        <f>'T1 ANSP'!L18+'T1 MET'!L18+'T1 NSA'!L18</f>
        <v>40645.337377396201</v>
      </c>
      <c r="M18" s="765">
        <f>'T1 ANSP'!M18+'T1 MET'!M18+'T1 NSA'!M18</f>
        <v>78861.293367661798</v>
      </c>
      <c r="N18" s="765">
        <f>'T1 ANSP'!N18+'T1 MET'!N18+'T1 NSA'!N18</f>
        <v>45495.219943890363</v>
      </c>
      <c r="O18" s="765">
        <f>'T1 ANSP'!O18+'T1 MET'!O18+'T1 NSA'!O18</f>
        <v>47727.316204477029</v>
      </c>
      <c r="P18" s="766">
        <f>'T1 ANSP'!P18+'T1 MET'!P18+'T1 NSA'!P18</f>
        <v>50405.722420853541</v>
      </c>
      <c r="Q18" s="750"/>
      <c r="R18" s="767">
        <f>'T1 ANSP'!R18+'T1 MET'!R18+'T1 NSA'!R18</f>
        <v>38215.955990265582</v>
      </c>
      <c r="S18" s="768">
        <f>'T1 ANSP'!S18+'T1 MET'!S18+'T1 NSA'!S18</f>
        <v>36961.358839354587</v>
      </c>
      <c r="T18" s="765">
        <f>'T1 ANSP'!T18+'T1 MET'!T18+'T1 NSA'!T18</f>
        <v>75177.314829620169</v>
      </c>
      <c r="U18" s="765">
        <f>'T1 ANSP'!U18+'T1 MET'!U18+'T1 NSA'!U18</f>
        <v>40300.356851348093</v>
      </c>
      <c r="V18" s="71"/>
      <c r="W18" s="318"/>
      <c r="Y18" s="376"/>
      <c r="Z18" s="376"/>
      <c r="AA18" s="376"/>
      <c r="AB18" s="376"/>
    </row>
    <row r="19" spans="1:28" ht="12" customHeight="1">
      <c r="A19" s="769" t="s">
        <v>100</v>
      </c>
      <c r="B19" s="770"/>
      <c r="C19" s="771"/>
      <c r="D19" s="772">
        <f>D18/C18-1</f>
        <v>-9.1045597659162869E-3</v>
      </c>
      <c r="E19" s="772">
        <f t="shared" ref="E19:K19" si="0">E18/D18-1</f>
        <v>1.192852540670164E-2</v>
      </c>
      <c r="F19" s="772">
        <f t="shared" si="0"/>
        <v>2.0908960461393233E-2</v>
      </c>
      <c r="G19" s="772">
        <f t="shared" si="0"/>
        <v>9.9671801288370165E-3</v>
      </c>
      <c r="H19" s="772">
        <f t="shared" si="0"/>
        <v>-6.9602617497339647E-2</v>
      </c>
      <c r="I19" s="772">
        <f t="shared" si="0"/>
        <v>-3.2683404152334949E-3</v>
      </c>
      <c r="J19" s="773">
        <f t="shared" si="0"/>
        <v>9.6122771802380491E-3</v>
      </c>
      <c r="K19" s="774">
        <f t="shared" si="0"/>
        <v>-0.10657587428822479</v>
      </c>
      <c r="L19" s="775">
        <f t="shared" ref="L19" si="1">L18/K18-1</f>
        <v>6.3569818526832966E-2</v>
      </c>
      <c r="M19" s="776"/>
      <c r="N19" s="772">
        <f t="shared" ref="N19" si="2">N18/L18-1</f>
        <v>0.11932199064956683</v>
      </c>
      <c r="O19" s="772">
        <f t="shared" ref="O19" si="3">O18/N18-1</f>
        <v>4.9062214961034023E-2</v>
      </c>
      <c r="P19" s="773">
        <f t="shared" ref="P19" si="4">P18/O18-1</f>
        <v>5.6118936269147879E-2</v>
      </c>
      <c r="Q19" s="750"/>
      <c r="R19" s="774">
        <f>+R18/J18-1</f>
        <v>-0.10657587428822479</v>
      </c>
      <c r="S19" s="775">
        <f t="shared" ref="S19" si="5">S18/R18-1</f>
        <v>-3.2829144748611538E-2</v>
      </c>
      <c r="T19" s="776"/>
      <c r="U19" s="772">
        <f>U18/S18-1</f>
        <v>9.0337534031305955E-2</v>
      </c>
      <c r="V19" s="66"/>
      <c r="W19" s="67"/>
    </row>
    <row r="20" spans="1:28" ht="12" customHeight="1">
      <c r="A20" s="770"/>
      <c r="B20" s="770"/>
      <c r="C20" s="770"/>
      <c r="D20" s="770"/>
      <c r="E20" s="770"/>
      <c r="F20" s="770"/>
      <c r="G20" s="770"/>
      <c r="H20" s="770"/>
      <c r="I20" s="770"/>
      <c r="J20" s="770"/>
      <c r="K20" s="777"/>
      <c r="L20" s="777"/>
      <c r="M20" s="778"/>
      <c r="N20" s="770"/>
      <c r="O20" s="770"/>
      <c r="P20" s="770"/>
      <c r="Q20" s="750"/>
      <c r="R20" s="777"/>
      <c r="S20" s="777"/>
      <c r="T20" s="778"/>
      <c r="U20" s="770"/>
      <c r="V20" s="65"/>
      <c r="W20" s="65"/>
    </row>
    <row r="21" spans="1:28" ht="15.6" customHeight="1">
      <c r="A21" s="737" t="s">
        <v>101</v>
      </c>
      <c r="B21" s="737"/>
      <c r="C21" s="737"/>
      <c r="D21" s="737"/>
      <c r="E21" s="737"/>
      <c r="F21" s="737"/>
      <c r="G21" s="737"/>
      <c r="H21" s="737"/>
      <c r="I21" s="737"/>
      <c r="J21" s="737"/>
      <c r="K21" s="739"/>
      <c r="L21" s="739"/>
      <c r="M21" s="740"/>
      <c r="N21" s="740"/>
      <c r="O21" s="740"/>
      <c r="P21" s="741"/>
      <c r="Q21" s="750"/>
      <c r="R21" s="739"/>
      <c r="S21" s="739"/>
      <c r="T21" s="740"/>
      <c r="U21" s="742"/>
      <c r="V21" s="55"/>
      <c r="W21" s="55"/>
    </row>
    <row r="22" spans="1:28" ht="12" customHeight="1">
      <c r="A22" s="744" t="s">
        <v>102</v>
      </c>
      <c r="B22" s="779"/>
      <c r="C22" s="745">
        <f>'T1 ANSP'!C22+'T1 MET'!C22+'T1 NSA'!C22</f>
        <v>30052</v>
      </c>
      <c r="D22" s="746">
        <f>'T1 ANSP'!D22+'T1 MET'!D22+'T1 NSA'!D22</f>
        <v>30007</v>
      </c>
      <c r="E22" s="746">
        <f>'T1 ANSP'!E22+'T1 MET'!E22+'T1 NSA'!E22</f>
        <v>31344</v>
      </c>
      <c r="F22" s="746">
        <f>'T1 ANSP'!F22+'T1 MET'!F22+'T1 NSA'!F22</f>
        <v>32015</v>
      </c>
      <c r="G22" s="746">
        <f>'T1 ANSP'!G22+'T1 MET'!G22+'T1 NSA'!G22</f>
        <v>32763</v>
      </c>
      <c r="H22" s="746">
        <f>'T1 ANSP'!H22+'T1 MET'!H22+'T1 NSA'!H22</f>
        <v>28125.234255494488</v>
      </c>
      <c r="I22" s="746">
        <f>'T1 ANSP'!I22+'T1 MET'!I22+'T1 NSA'!I22</f>
        <v>27835.43</v>
      </c>
      <c r="J22" s="747">
        <f>'T1 ANSP'!J22+'T1 MET'!J22+'T1 NSA'!J22</f>
        <v>29020.144125831255</v>
      </c>
      <c r="K22" s="780">
        <f>'T1 ANSP'!K22+'T1 MET'!K22+'T1 NSA'!K22</f>
        <v>25513.400097998245</v>
      </c>
      <c r="L22" s="781">
        <f>'T1 ANSP'!L22+'T1 MET'!L22+'T1 NSA'!L22</f>
        <v>27100.653769589815</v>
      </c>
      <c r="M22" s="751">
        <f>'T1 ANSP'!M22+'T1 MET'!M22+'T1 NSA'!M22</f>
        <v>52614.05386758806</v>
      </c>
      <c r="N22" s="751">
        <f>'T1 ANSP'!N22+'T1 MET'!N22+'T1 NSA'!N22</f>
        <v>30808.734362170038</v>
      </c>
      <c r="O22" s="751">
        <f>'T1 ANSP'!O22+'T1 MET'!O22+'T1 NSA'!O22</f>
        <v>32554.355614395594</v>
      </c>
      <c r="P22" s="782">
        <f>'T1 ANSP'!P22+'T1 MET'!P22+'T1 NSA'!P22</f>
        <v>34697.542590344114</v>
      </c>
      <c r="Q22" s="750"/>
      <c r="R22" s="780">
        <f>'T1 ANSP'!R22+'T1 MET'!R22+'T1 NSA'!R22</f>
        <v>25513.400097998245</v>
      </c>
      <c r="S22" s="781">
        <f>'T1 ANSP'!S22+'T1 MET'!S22+'T1 NSA'!S22</f>
        <v>24625.704537040998</v>
      </c>
      <c r="T22" s="751">
        <f>'T1 ANSP'!T22+'T1 MET'!T22+'T1 NSA'!T22</f>
        <v>50139.104635039243</v>
      </c>
      <c r="U22" s="751">
        <f>'T1 ANSP'!U22+'T1 MET'!U22+'T1 NSA'!U22</f>
        <v>26818.023192365203</v>
      </c>
      <c r="V22" s="69"/>
      <c r="W22" s="70"/>
      <c r="Y22" s="376"/>
      <c r="Z22" s="376"/>
      <c r="AA22" s="376"/>
      <c r="AB22" s="376"/>
    </row>
    <row r="23" spans="1:28" ht="12" customHeight="1">
      <c r="A23" s="779" t="s">
        <v>103</v>
      </c>
      <c r="B23" s="752"/>
      <c r="C23" s="761">
        <f>'T1 ANSP'!C23+'T1 MET'!C23+'T1 NSA'!C23</f>
        <v>3046</v>
      </c>
      <c r="D23" s="758">
        <f>'T1 ANSP'!D23+'T1 MET'!D23+'T1 NSA'!D23</f>
        <v>2732</v>
      </c>
      <c r="E23" s="758">
        <f>'T1 ANSP'!E23+'T1 MET'!E23+'T1 NSA'!E23</f>
        <v>2942</v>
      </c>
      <c r="F23" s="758">
        <f>'T1 ANSP'!F23+'T1 MET'!F23+'T1 NSA'!F23</f>
        <v>2948</v>
      </c>
      <c r="G23" s="758">
        <f>'T1 ANSP'!G23+'T1 MET'!G23+'T1 NSA'!G23</f>
        <v>2768</v>
      </c>
      <c r="H23" s="758">
        <f>'T1 ANSP'!H23+'T1 MET'!H23+'T1 NSA'!H23</f>
        <v>2900.9849804032056</v>
      </c>
      <c r="I23" s="758">
        <f>'T1 ANSP'!I23+'T1 MET'!I23+'T1 NSA'!I23</f>
        <v>3168</v>
      </c>
      <c r="J23" s="759">
        <f>'T1 ANSP'!J23+'T1 MET'!J23+'T1 NSA'!J23</f>
        <v>2331.0115767509528</v>
      </c>
      <c r="K23" s="783">
        <f>'T1 ANSP'!K23+'T1 MET'!K23+'T1 NSA'!K23</f>
        <v>2049.3361691396931</v>
      </c>
      <c r="L23" s="784">
        <f>'T1 ANSP'!L23+'T1 MET'!L23+'T1 NSA'!L23</f>
        <v>2176.8305974126069</v>
      </c>
      <c r="M23" s="760">
        <f>'T1 ANSP'!M23+'T1 MET'!M23+'T1 NSA'!M23</f>
        <v>4226.1667665523</v>
      </c>
      <c r="N23" s="760">
        <f>'T1 ANSP'!N23+'T1 MET'!N23+'T1 NSA'!N23</f>
        <v>2474.6781460447387</v>
      </c>
      <c r="O23" s="760">
        <f>'T1 ANSP'!O23+'T1 MET'!O23+'T1 NSA'!O23</f>
        <v>2614.8932783306723</v>
      </c>
      <c r="P23" s="785">
        <f>'T1 ANSP'!P23+'T1 MET'!P23+'T1 NSA'!P23</f>
        <v>2787.0424458336365</v>
      </c>
      <c r="Q23" s="750"/>
      <c r="R23" s="783">
        <f>'T1 ANSP'!R23+'T1 MET'!R23+'T1 NSA'!R23</f>
        <v>2049.3361691396931</v>
      </c>
      <c r="S23" s="784">
        <f>'T1 ANSP'!S23+'T1 MET'!S23+'T1 NSA'!S23</f>
        <v>1978.0329867623211</v>
      </c>
      <c r="T23" s="760">
        <f>'T1 ANSP'!T23+'T1 MET'!T23+'T1 NSA'!T23</f>
        <v>4027.3691559020144</v>
      </c>
      <c r="U23" s="760">
        <f>'T1 ANSP'!U23+'T1 MET'!U23+'T1 NSA'!U23</f>
        <v>2154.1286030807473</v>
      </c>
      <c r="V23" s="71"/>
      <c r="W23" s="72"/>
      <c r="Y23" s="376"/>
      <c r="Z23" s="376"/>
      <c r="AA23" s="376"/>
      <c r="AB23" s="376"/>
    </row>
    <row r="24" spans="1:28" ht="12" customHeight="1">
      <c r="A24" s="779" t="s">
        <v>104</v>
      </c>
      <c r="B24" s="752"/>
      <c r="C24" s="761">
        <f>'T1 ANSP'!C24+'T1 MET'!C24+'T1 NSA'!C24</f>
        <v>1202</v>
      </c>
      <c r="D24" s="758">
        <f>'T1 ANSP'!D24+'T1 MET'!D24+'T1 NSA'!D24</f>
        <v>854</v>
      </c>
      <c r="E24" s="758">
        <f>'T1 ANSP'!E24+'T1 MET'!E24+'T1 NSA'!E24</f>
        <v>934</v>
      </c>
      <c r="F24" s="758">
        <f>'T1 ANSP'!F24+'T1 MET'!F24+'T1 NSA'!F24</f>
        <v>1107</v>
      </c>
      <c r="G24" s="758">
        <f>'T1 ANSP'!G24+'T1 MET'!G24+'T1 NSA'!G24</f>
        <v>1100</v>
      </c>
      <c r="H24" s="758">
        <f>'T1 ANSP'!H24+'T1 MET'!H24+'T1 NSA'!H24</f>
        <v>1117.4704145293333</v>
      </c>
      <c r="I24" s="758">
        <f>'T1 ANSP'!I24+'T1 MET'!I24+'T1 NSA'!I24</f>
        <v>1202</v>
      </c>
      <c r="J24" s="759">
        <f>'T1 ANSP'!J24+'T1 MET'!J24+'T1 NSA'!J24</f>
        <v>1156.0057411943808</v>
      </c>
      <c r="K24" s="783">
        <f>'T1 ANSP'!K24+'T1 MET'!K24+'T1 NSA'!K24</f>
        <v>1016.3160066604399</v>
      </c>
      <c r="L24" s="784">
        <f>'T1 ANSP'!L24+'T1 MET'!L24+'T1 NSA'!L24</f>
        <v>1079.5436167348666</v>
      </c>
      <c r="M24" s="760">
        <f>'T1 ANSP'!M24+'T1 MET'!M24+'T1 NSA'!M24</f>
        <v>2095.8596233953067</v>
      </c>
      <c r="N24" s="760">
        <f>'T1 ANSP'!N24+'T1 MET'!N24+'T1 NSA'!N24</f>
        <v>1227.2535121526039</v>
      </c>
      <c r="O24" s="760">
        <f>'T1 ANSP'!O24+'T1 MET'!O24+'T1 NSA'!O24</f>
        <v>1296.7896309524915</v>
      </c>
      <c r="P24" s="785">
        <f>'T1 ANSP'!P24+'T1 MET'!P24+'T1 NSA'!P24</f>
        <v>1382.1626200702206</v>
      </c>
      <c r="Q24" s="750"/>
      <c r="R24" s="783">
        <f>'T1 ANSP'!R24+'T1 MET'!R24+'T1 NSA'!R24</f>
        <v>1016.3160066604399</v>
      </c>
      <c r="S24" s="784">
        <f>'T1 ANSP'!S24+'T1 MET'!S24+'T1 NSA'!S24</f>
        <v>980.95501188212938</v>
      </c>
      <c r="T24" s="760">
        <f>'T1 ANSP'!T24+'T1 MET'!T24+'T1 NSA'!T24</f>
        <v>1997.2710185425694</v>
      </c>
      <c r="U24" s="760">
        <f>'T1 ANSP'!U24+'T1 MET'!U24+'T1 NSA'!U24</f>
        <v>1068.2851416393582</v>
      </c>
      <c r="V24" s="71"/>
      <c r="W24" s="72"/>
      <c r="Y24" s="376"/>
      <c r="Z24" s="376"/>
      <c r="AA24" s="376"/>
      <c r="AB24" s="376"/>
    </row>
    <row r="25" spans="1:28" ht="12" customHeight="1">
      <c r="A25" s="779" t="s">
        <v>105</v>
      </c>
      <c r="B25" s="752"/>
      <c r="C25" s="761">
        <f>'T1 ANSP'!C25+'T1 MET'!C25+'T1 NSA'!C25</f>
        <v>1095</v>
      </c>
      <c r="D25" s="758">
        <f>'T1 ANSP'!D25+'T1 MET'!D25+'T1 NSA'!D25</f>
        <v>1147</v>
      </c>
      <c r="E25" s="758">
        <f>'T1 ANSP'!E25+'T1 MET'!E25+'T1 NSA'!E25</f>
        <v>1145</v>
      </c>
      <c r="F25" s="758">
        <f>'T1 ANSP'!F25+'T1 MET'!F25+'T1 NSA'!F25</f>
        <v>1216</v>
      </c>
      <c r="G25" s="758">
        <f>'T1 ANSP'!G25+'T1 MET'!G25+'T1 NSA'!G25</f>
        <v>1117</v>
      </c>
      <c r="H25" s="758">
        <f>'T1 ANSP'!H25+'T1 MET'!H25+'T1 NSA'!H25</f>
        <v>1256.4658614328164</v>
      </c>
      <c r="I25" s="758">
        <f>'T1 ANSP'!I25+'T1 MET'!I25+'T1 NSA'!I25</f>
        <v>1286</v>
      </c>
      <c r="J25" s="759">
        <f>'T1 ANSP'!J25+'T1 MET'!J25+'T1 NSA'!J25</f>
        <v>1065.0052892491483</v>
      </c>
      <c r="K25" s="783">
        <f>'T1 ANSP'!K25+'T1 MET'!K25+'T1 NSA'!K25</f>
        <v>936.31189194928061</v>
      </c>
      <c r="L25" s="784">
        <f>'T1 ANSP'!L25+'T1 MET'!L25+'T1 NSA'!L25</f>
        <v>994.56224206110085</v>
      </c>
      <c r="M25" s="760">
        <f>'T1 ANSP'!M25+'T1 MET'!M25+'T1 NSA'!M25</f>
        <v>1930.8741340103816</v>
      </c>
      <c r="N25" s="760">
        <f>'T1 ANSP'!N25+'T1 MET'!N25+'T1 NSA'!N25</f>
        <v>1130.6444554001064</v>
      </c>
      <c r="O25" s="760">
        <f>'T1 ANSP'!O25+'T1 MET'!O25+'T1 NSA'!O25</f>
        <v>1194.7067101768193</v>
      </c>
      <c r="P25" s="785">
        <f>'T1 ANSP'!P25+'T1 MET'!P25+'T1 NSA'!P25</f>
        <v>1273.359161223862</v>
      </c>
      <c r="Q25" s="750"/>
      <c r="R25" s="783">
        <f>'T1 ANSP'!R25+'T1 MET'!R25+'T1 NSA'!R25</f>
        <v>936.31189194928061</v>
      </c>
      <c r="S25" s="784">
        <f>'T1 ANSP'!S25+'T1 MET'!S25+'T1 NSA'!S25</f>
        <v>903.73450489140794</v>
      </c>
      <c r="T25" s="760">
        <f>'T1 ANSP'!T25+'T1 MET'!T25+'T1 NSA'!T25</f>
        <v>1840.0463968406884</v>
      </c>
      <c r="U25" s="760">
        <f>'T1 ANSP'!U25+'T1 MET'!U25+'T1 NSA'!U25</f>
        <v>984.19003100857799</v>
      </c>
      <c r="V25" s="71"/>
      <c r="W25" s="72"/>
      <c r="Y25" s="376"/>
      <c r="Z25" s="376"/>
      <c r="AA25" s="376"/>
      <c r="AB25" s="376"/>
    </row>
    <row r="26" spans="1:28" ht="12" customHeight="1">
      <c r="A26" s="779" t="s">
        <v>106</v>
      </c>
      <c r="B26" s="752"/>
      <c r="C26" s="761">
        <f>'T1 ANSP'!C26+'T1 MET'!C26+'T1 NSA'!C26</f>
        <v>327</v>
      </c>
      <c r="D26" s="758">
        <f>'T1 ANSP'!D26+'T1 MET'!D26+'T1 NSA'!D26</f>
        <v>440</v>
      </c>
      <c r="E26" s="758">
        <f>'T1 ANSP'!E26+'T1 MET'!E26+'T1 NSA'!E26</f>
        <v>400</v>
      </c>
      <c r="F26" s="758">
        <f>'T1 ANSP'!F26+'T1 MET'!F26+'T1 NSA'!F26</f>
        <v>400</v>
      </c>
      <c r="G26" s="758">
        <f>'T1 ANSP'!G26+'T1 MET'!G26+'T1 NSA'!G26</f>
        <v>454</v>
      </c>
      <c r="H26" s="758">
        <f>'T1 ANSP'!H26+'T1 MET'!H26+'T1 NSA'!H26</f>
        <v>803.37452000000008</v>
      </c>
      <c r="I26" s="758">
        <f>'T1 ANSP'!I26+'T1 MET'!I26+'T1 NSA'!I26</f>
        <v>773</v>
      </c>
      <c r="J26" s="759">
        <f>'T1 ANSP'!J26+'T1 MET'!J26+'T1 NSA'!J26</f>
        <v>890.00442012370138</v>
      </c>
      <c r="K26" s="783">
        <f>'T1 ANSP'!K26+'T1 MET'!K26+'T1 NSA'!K26</f>
        <v>782.45782519705142</v>
      </c>
      <c r="L26" s="784">
        <f>'T1 ANSP'!L26+'T1 MET'!L26+'T1 NSA'!L26</f>
        <v>831.13652153462908</v>
      </c>
      <c r="M26" s="760">
        <f>'T1 ANSP'!M26+'T1 MET'!M26+'T1 NSA'!M26</f>
        <v>1613.5943467316806</v>
      </c>
      <c r="N26" s="760">
        <f>'T1 ANSP'!N26+'T1 MET'!N26+'T1 NSA'!N26</f>
        <v>944.8578077991499</v>
      </c>
      <c r="O26" s="760">
        <f>'T1 ANSP'!O26+'T1 MET'!O26+'T1 NSA'!O26</f>
        <v>998.39340099283527</v>
      </c>
      <c r="P26" s="785">
        <f>'T1 ANSP'!P26+'T1 MET'!P26+'T1 NSA'!P26</f>
        <v>1064.1217403654805</v>
      </c>
      <c r="Q26" s="750"/>
      <c r="R26" s="783">
        <f>'T1 ANSP'!R26+'T1 MET'!R26+'T1 NSA'!R26</f>
        <v>782.45782519705142</v>
      </c>
      <c r="S26" s="784">
        <f>'T1 ANSP'!S26+'T1 MET'!S26+'T1 NSA'!S26</f>
        <v>755.23352990925173</v>
      </c>
      <c r="T26" s="760">
        <f>'T1 ANSP'!T26+'T1 MET'!T26+'T1 NSA'!T26</f>
        <v>1537.691355106303</v>
      </c>
      <c r="U26" s="760">
        <f>'T1 ANSP'!U26+'T1 MET'!U26+'T1 NSA'!U26</f>
        <v>822.46866441092436</v>
      </c>
      <c r="V26" s="71"/>
      <c r="W26" s="72"/>
      <c r="Y26" s="376"/>
      <c r="Z26" s="376"/>
      <c r="AA26" s="376"/>
      <c r="AB26" s="376"/>
    </row>
    <row r="27" spans="1:28" ht="12" customHeight="1">
      <c r="A27" s="779" t="s">
        <v>107</v>
      </c>
      <c r="B27" s="752"/>
      <c r="C27" s="761">
        <f>'T1 ANSP'!C27+'T1 MET'!C27+'T1 NSA'!C27</f>
        <v>1687</v>
      </c>
      <c r="D27" s="758">
        <f>'T1 ANSP'!D27+'T1 MET'!D27+'T1 NSA'!D27</f>
        <v>1528</v>
      </c>
      <c r="E27" s="758">
        <f>'T1 ANSP'!E27+'T1 MET'!E27+'T1 NSA'!E27</f>
        <v>1465</v>
      </c>
      <c r="F27" s="758">
        <f>'T1 ANSP'!F27+'T1 MET'!F27+'T1 NSA'!F27</f>
        <v>1413</v>
      </c>
      <c r="G27" s="758">
        <f>'T1 ANSP'!G27+'T1 MET'!G27+'T1 NSA'!G27</f>
        <v>1370</v>
      </c>
      <c r="H27" s="758">
        <f>'T1 ANSP'!H27+'T1 MET'!H27+'T1 NSA'!H27</f>
        <v>2105.401064693649</v>
      </c>
      <c r="I27" s="758">
        <f>'T1 ANSP'!I27+'T1 MET'!I27+'T1 NSA'!I27</f>
        <v>2097</v>
      </c>
      <c r="J27" s="759">
        <f>'T1 ANSP'!J27+'T1 MET'!J27+'T1 NSA'!J27</f>
        <v>2266.8288468505652</v>
      </c>
      <c r="K27" s="783">
        <f>'T1 ANSP'!K27+'T1 MET'!K27+'T1 NSA'!K27</f>
        <v>1992.9091693208759</v>
      </c>
      <c r="L27" s="784">
        <f>'T1 ANSP'!L27+'T1 MET'!L27+'T1 NSA'!L27</f>
        <v>2116.8931300631866</v>
      </c>
      <c r="M27" s="760">
        <f>'T1 ANSP'!M27+'T1 MET'!M27+'T1 NSA'!M27</f>
        <v>4109.8022993840623</v>
      </c>
      <c r="N27" s="760">
        <f>'T1 ANSP'!N27+'T1 MET'!N27+'T1 NSA'!N27</f>
        <v>2406.5396603237182</v>
      </c>
      <c r="O27" s="760">
        <f>'T1 ANSP'!O27+'T1 MET'!O27+'T1 NSA'!O27</f>
        <v>2542.8940696286022</v>
      </c>
      <c r="P27" s="785">
        <f>'T1 ANSP'!P27+'T1 MET'!P27+'T1 NSA'!P27</f>
        <v>2710.3032334221793</v>
      </c>
      <c r="Q27" s="750"/>
      <c r="R27" s="783">
        <f>'T1 ANSP'!R27+'T1 MET'!R27+'T1 NSA'!R27</f>
        <v>1992.9091693208759</v>
      </c>
      <c r="S27" s="784">
        <f>'T1 ANSP'!S27+'T1 MET'!S27+'T1 NSA'!S27</f>
        <v>1923.5692688684887</v>
      </c>
      <c r="T27" s="760">
        <f>'T1 ANSP'!T27+'T1 MET'!T27+'T1 NSA'!T27</f>
        <v>3916.4784381893646</v>
      </c>
      <c r="U27" s="760">
        <f>'T1 ANSP'!U27+'T1 MET'!U27+'T1 NSA'!U27</f>
        <v>2094.816218843283</v>
      </c>
      <c r="V27" s="71"/>
      <c r="W27" s="72"/>
      <c r="Y27" s="376"/>
      <c r="Z27" s="376"/>
      <c r="AA27" s="376"/>
      <c r="AB27" s="376"/>
    </row>
    <row r="28" spans="1:28" ht="12" customHeight="1">
      <c r="A28" s="779" t="s">
        <v>108</v>
      </c>
      <c r="B28" s="752"/>
      <c r="C28" s="761">
        <f>'T1 ANSP'!C28+'T1 MET'!C28+'T1 NSA'!C28</f>
        <v>3115</v>
      </c>
      <c r="D28" s="758">
        <f>'T1 ANSP'!D28+'T1 MET'!D28+'T1 NSA'!D28</f>
        <v>3019</v>
      </c>
      <c r="E28" s="758">
        <f>'T1 ANSP'!E28+'T1 MET'!E28+'T1 NSA'!E28</f>
        <v>1896</v>
      </c>
      <c r="F28" s="758">
        <f>'T1 ANSP'!F28+'T1 MET'!F28+'T1 NSA'!F28</f>
        <v>2034</v>
      </c>
      <c r="G28" s="758">
        <f>'T1 ANSP'!G28+'T1 MET'!G28+'T1 NSA'!G28</f>
        <v>1909</v>
      </c>
      <c r="H28" s="758">
        <f>'T1 ANSP'!H28+'T1 MET'!H28+'T1 NSA'!H28</f>
        <v>2117.8949609099318</v>
      </c>
      <c r="I28" s="758">
        <f>'T1 ANSP'!I28+'T1 MET'!I28+'T1 NSA'!I28</f>
        <v>1907</v>
      </c>
      <c r="J28" s="759">
        <f>'T1 ANSP'!J28+'T1 MET'!J28+'T1 NSA'!J28</f>
        <v>2075</v>
      </c>
      <c r="K28" s="783">
        <f>'T1 ANSP'!K28+'T1 MET'!K28+'T1 NSA'!K28</f>
        <v>2201</v>
      </c>
      <c r="L28" s="784">
        <f>'T1 ANSP'!L28+'T1 MET'!L28+'T1 NSA'!L28</f>
        <v>2357.7174999999997</v>
      </c>
      <c r="M28" s="760">
        <f>'T1 ANSP'!M28+'T1 MET'!M28+'T1 NSA'!M28</f>
        <v>4558.7174999999997</v>
      </c>
      <c r="N28" s="760">
        <f>'T1 ANSP'!N28+'T1 MET'!N28+'T1 NSA'!N28</f>
        <v>2568.5719999999997</v>
      </c>
      <c r="O28" s="760">
        <f>'T1 ANSP'!O28+'T1 MET'!O28+'T1 NSA'!O28</f>
        <v>2571.9435000000003</v>
      </c>
      <c r="P28" s="785">
        <f>'T1 ANSP'!P28+'T1 MET'!P28+'T1 NSA'!P28</f>
        <v>2527.8746295940555</v>
      </c>
      <c r="Q28" s="750"/>
      <c r="R28" s="783">
        <f>'T1 ANSP'!R28+'T1 MET'!R28+'T1 NSA'!R28</f>
        <v>2201</v>
      </c>
      <c r="S28" s="784">
        <f>'T1 ANSP'!S28+'T1 MET'!S28+'T1 NSA'!S28</f>
        <v>2170.5519999999997</v>
      </c>
      <c r="T28" s="760">
        <f>'T1 ANSP'!T28+'T1 MET'!T28+'T1 NSA'!T28</f>
        <v>4371.5519999999997</v>
      </c>
      <c r="U28" s="760">
        <f>'T1 ANSP'!U28+'T1 MET'!U28+'T1 NSA'!U28</f>
        <v>2483</v>
      </c>
      <c r="V28" s="71"/>
      <c r="W28" s="72"/>
      <c r="Y28" s="376"/>
      <c r="Z28" s="376"/>
      <c r="AA28" s="376"/>
      <c r="AB28" s="376"/>
    </row>
    <row r="29" spans="1:28" ht="12" customHeight="1">
      <c r="A29" s="779" t="s">
        <v>109</v>
      </c>
      <c r="B29" s="752"/>
      <c r="C29" s="761">
        <f>'T1 ANSP'!C29+'T1 MET'!C29+'T1 NSA'!C29</f>
        <v>179.3</v>
      </c>
      <c r="D29" s="758">
        <f>'T1 ANSP'!D29+'T1 MET'!D29+'T1 NSA'!D29</f>
        <v>110</v>
      </c>
      <c r="E29" s="758">
        <f>'T1 ANSP'!E29+'T1 MET'!E29+'T1 NSA'!E29</f>
        <v>114.9</v>
      </c>
      <c r="F29" s="758">
        <f>'T1 ANSP'!F29+'T1 MET'!F29+'T1 NSA'!F29</f>
        <v>127.876</v>
      </c>
      <c r="G29" s="758">
        <f>'T1 ANSP'!G29+'T1 MET'!G29+'T1 NSA'!G29</f>
        <v>127.876</v>
      </c>
      <c r="H29" s="758">
        <f>'T1 ANSP'!H29+'T1 MET'!H29+'T1 NSA'!H29</f>
        <v>122.28</v>
      </c>
      <c r="I29" s="758">
        <f>'T1 ANSP'!I29+'T1 MET'!I29+'T1 NSA'!I29</f>
        <v>130.28</v>
      </c>
      <c r="J29" s="759">
        <f>'T1 ANSP'!J29+'T1 MET'!J29+'T1 NSA'!J29</f>
        <v>130.28</v>
      </c>
      <c r="K29" s="783">
        <f>'T1 ANSP'!K29+'T1 MET'!K29+'T1 NSA'!K29</f>
        <v>208</v>
      </c>
      <c r="L29" s="784">
        <f>'T1 ANSP'!L29+'T1 MET'!L29+'T1 NSA'!L29</f>
        <v>208</v>
      </c>
      <c r="M29" s="760">
        <f>'T1 ANSP'!M29+'T1 MET'!M29+'T1 NSA'!M29</f>
        <v>416</v>
      </c>
      <c r="N29" s="760">
        <f>'T1 ANSP'!N29+'T1 MET'!N29+'T1 NSA'!N29</f>
        <v>208</v>
      </c>
      <c r="O29" s="760">
        <f>'T1 ANSP'!O29+'T1 MET'!O29+'T1 NSA'!O29</f>
        <v>208</v>
      </c>
      <c r="P29" s="785">
        <f>'T1 ANSP'!P29+'T1 MET'!P29+'T1 NSA'!P29</f>
        <v>208</v>
      </c>
      <c r="Q29" s="750"/>
      <c r="R29" s="783">
        <f>'T1 ANSP'!R29+'T1 MET'!R29+'T1 NSA'!R29</f>
        <v>208</v>
      </c>
      <c r="S29" s="784">
        <f>'T1 ANSP'!S29+'T1 MET'!S29+'T1 NSA'!S29</f>
        <v>208</v>
      </c>
      <c r="T29" s="760">
        <f>'T1 ANSP'!T29+'T1 MET'!T29+'T1 NSA'!T29</f>
        <v>416</v>
      </c>
      <c r="U29" s="760">
        <f>'T1 ANSP'!U29+'T1 MET'!U29+'T1 NSA'!U29</f>
        <v>208</v>
      </c>
      <c r="V29" s="71"/>
      <c r="W29" s="72"/>
      <c r="Y29" s="376"/>
      <c r="Z29" s="376"/>
      <c r="AA29" s="376"/>
      <c r="AB29" s="376"/>
    </row>
    <row r="30" spans="1:28" ht="12" customHeight="1">
      <c r="A30" s="779" t="s">
        <v>110</v>
      </c>
      <c r="B30" s="752"/>
      <c r="C30" s="761">
        <f>'T1 ANSP'!C30+'T1 MET'!C30+'T1 NSA'!C30</f>
        <v>3485.6570000000002</v>
      </c>
      <c r="D30" s="758">
        <f>'T1 ANSP'!D30+'T1 MET'!D30+'T1 NSA'!D30</f>
        <v>3949.636</v>
      </c>
      <c r="E30" s="758">
        <f>'T1 ANSP'!E30+'T1 MET'!E30+'T1 NSA'!E30</f>
        <v>4068.0459999999998</v>
      </c>
      <c r="F30" s="758">
        <f>'T1 ANSP'!F30+'T1 MET'!F30+'T1 NSA'!F30</f>
        <v>3974.5239999999999</v>
      </c>
      <c r="G30" s="758">
        <f>'T1 ANSP'!G30+'T1 MET'!G30+'T1 NSA'!G30</f>
        <v>4077.39338</v>
      </c>
      <c r="H30" s="758">
        <f>'T1 ANSP'!H30+'T1 MET'!H30+'T1 NSA'!H30</f>
        <v>3957.2793900000001</v>
      </c>
      <c r="I30" s="758">
        <f>'T1 ANSP'!I30+'T1 MET'!I30+'T1 NSA'!I30</f>
        <v>3968.7501099999999</v>
      </c>
      <c r="J30" s="759">
        <f>'T1 ANSP'!J30+'T1 MET'!J30+'T1 NSA'!J30</f>
        <v>3840.4278800000002</v>
      </c>
      <c r="K30" s="783">
        <f>'T1 ANSP'!K30+'T1 MET'!K30+'T1 NSA'!K30</f>
        <v>3516.2248300000001</v>
      </c>
      <c r="L30" s="784">
        <f>'T1 ANSP'!L30+'T1 MET'!L30+'T1 NSA'!L30</f>
        <v>3780</v>
      </c>
      <c r="M30" s="760">
        <f>'T1 ANSP'!M30+'T1 MET'!M30+'T1 NSA'!M30</f>
        <v>7296.2248300000001</v>
      </c>
      <c r="N30" s="760">
        <f>'T1 ANSP'!N30+'T1 MET'!N30+'T1 NSA'!N30</f>
        <v>3725.94</v>
      </c>
      <c r="O30" s="760">
        <f>'T1 ANSP'!O30+'T1 MET'!O30+'T1 NSA'!O30</f>
        <v>3745.34</v>
      </c>
      <c r="P30" s="785">
        <f>'T1 ANSP'!P30+'T1 MET'!P30+'T1 NSA'!P30</f>
        <v>3755.3159999999998</v>
      </c>
      <c r="Q30" s="750"/>
      <c r="R30" s="783">
        <f>'T1 ANSP'!R30+'T1 MET'!R30+'T1 NSA'!R30</f>
        <v>3516.2248300000001</v>
      </c>
      <c r="S30" s="784">
        <f>'T1 ANSP'!S30+'T1 MET'!S30+'T1 NSA'!S30</f>
        <v>3415.5770000000002</v>
      </c>
      <c r="T30" s="760">
        <f>'T1 ANSP'!T30+'T1 MET'!T30+'T1 NSA'!T30</f>
        <v>6931.8018300000003</v>
      </c>
      <c r="U30" s="760">
        <f>'T1 ANSP'!U30+'T1 MET'!U30+'T1 NSA'!U30</f>
        <v>3667.4450000000002</v>
      </c>
      <c r="V30" s="71"/>
      <c r="W30" s="72"/>
      <c r="Y30" s="376"/>
      <c r="Z30" s="376"/>
      <c r="AA30" s="376"/>
      <c r="AB30" s="376"/>
    </row>
    <row r="31" spans="1:28" s="64" customFormat="1" ht="12" customHeight="1">
      <c r="A31" s="786" t="s">
        <v>111</v>
      </c>
      <c r="B31" s="762"/>
      <c r="C31" s="787">
        <f>'T1 ANSP'!C31+'T1 MET'!C31+'T1 NSA'!C31</f>
        <v>44188.957000000002</v>
      </c>
      <c r="D31" s="788">
        <f>'T1 ANSP'!D31+'T1 MET'!D31+'T1 NSA'!D31</f>
        <v>43786.635999999999</v>
      </c>
      <c r="E31" s="788">
        <f>'T1 ANSP'!E31+'T1 MET'!E31+'T1 NSA'!E31</f>
        <v>44308.945999999996</v>
      </c>
      <c r="F31" s="788">
        <f>'T1 ANSP'!F31+'T1 MET'!F31+'T1 NSA'!F31</f>
        <v>45235.4</v>
      </c>
      <c r="G31" s="788">
        <f>'T1 ANSP'!G31+'T1 MET'!G31+'T1 NSA'!G31</f>
        <v>45686.269379999998</v>
      </c>
      <c r="H31" s="788">
        <f>'T1 ANSP'!H31+'T1 MET'!H31+'T1 NSA'!H31</f>
        <v>42506.385447463421</v>
      </c>
      <c r="I31" s="788">
        <f>'T1 ANSP'!I31+'T1 MET'!I31+'T1 NSA'!I31</f>
        <v>42367.46011</v>
      </c>
      <c r="J31" s="789">
        <f>'T1 ANSP'!J31+'T1 MET'!J31+'T1 NSA'!J31</f>
        <v>42774.707880000009</v>
      </c>
      <c r="K31" s="767">
        <f>'T1 ANSP'!K31+'T1 MET'!K31+'T1 NSA'!K31</f>
        <v>38215.955990265582</v>
      </c>
      <c r="L31" s="768">
        <f>'T1 ANSP'!L31+'T1 MET'!L31+'T1 NSA'!L31</f>
        <v>40645.337377396201</v>
      </c>
      <c r="M31" s="765">
        <f>'T1 ANSP'!M31+'T1 MET'!M31+'T1 NSA'!M31</f>
        <v>78861.293367661798</v>
      </c>
      <c r="N31" s="765">
        <f>'T1 ANSP'!N31+'T1 MET'!N31+'T1 NSA'!N31</f>
        <v>45495.219943890355</v>
      </c>
      <c r="O31" s="765">
        <f>'T1 ANSP'!O31+'T1 MET'!O31+'T1 NSA'!O31</f>
        <v>47727.316204477014</v>
      </c>
      <c r="P31" s="766">
        <f>'T1 ANSP'!P31+'T1 MET'!P31+'T1 NSA'!P31</f>
        <v>50405.722420853548</v>
      </c>
      <c r="Q31" s="750"/>
      <c r="R31" s="767">
        <f>'T1 ANSP'!R31+'T1 MET'!R31+'T1 NSA'!R31</f>
        <v>38215.955990265582</v>
      </c>
      <c r="S31" s="768">
        <f>'T1 ANSP'!S31+'T1 MET'!S31+'T1 NSA'!S31</f>
        <v>36961.358839354594</v>
      </c>
      <c r="T31" s="765">
        <f>'T1 ANSP'!T31+'T1 MET'!T31+'T1 NSA'!T31</f>
        <v>75177.314829620183</v>
      </c>
      <c r="U31" s="765">
        <f>'T1 ANSP'!U31+'T1 MET'!U31+'T1 NSA'!U31</f>
        <v>40300.356851348086</v>
      </c>
      <c r="V31" s="63"/>
      <c r="W31" s="74"/>
      <c r="Y31" s="376"/>
      <c r="Z31" s="376"/>
      <c r="AA31" s="376"/>
      <c r="AB31" s="376"/>
    </row>
    <row r="32" spans="1:28" ht="12" customHeight="1">
      <c r="A32" s="769" t="s">
        <v>100</v>
      </c>
      <c r="B32" s="790"/>
      <c r="C32" s="771"/>
      <c r="D32" s="772">
        <f>D31/C31-1</f>
        <v>-9.1045597659162869E-3</v>
      </c>
      <c r="E32" s="772">
        <f t="shared" ref="E32:K32" si="6">E31/D31-1</f>
        <v>1.192852540670164E-2</v>
      </c>
      <c r="F32" s="772">
        <f t="shared" si="6"/>
        <v>2.0908960461393233E-2</v>
      </c>
      <c r="G32" s="772">
        <f t="shared" si="6"/>
        <v>9.9671801288370165E-3</v>
      </c>
      <c r="H32" s="772">
        <f t="shared" si="6"/>
        <v>-6.960261749733998E-2</v>
      </c>
      <c r="I32" s="772">
        <f t="shared" si="6"/>
        <v>-3.2683404152330509E-3</v>
      </c>
      <c r="J32" s="773">
        <f t="shared" si="6"/>
        <v>9.6122771802382712E-3</v>
      </c>
      <c r="K32" s="774">
        <f t="shared" si="6"/>
        <v>-0.10657587428822501</v>
      </c>
      <c r="L32" s="775">
        <f t="shared" ref="L32" si="7">L31/K31-1</f>
        <v>6.3569818526832966E-2</v>
      </c>
      <c r="M32" s="776"/>
      <c r="N32" s="772">
        <f t="shared" ref="N32" si="8">N31/L31-1</f>
        <v>0.11932199064956661</v>
      </c>
      <c r="O32" s="772">
        <f t="shared" ref="O32" si="9">O31/N31-1</f>
        <v>4.9062214961033801E-2</v>
      </c>
      <c r="P32" s="773">
        <f t="shared" ref="P32" si="10">P31/O31-1</f>
        <v>5.6118936269148323E-2</v>
      </c>
      <c r="Q32" s="750"/>
      <c r="R32" s="774">
        <f>+R31/J31-1</f>
        <v>-0.10657587428822501</v>
      </c>
      <c r="S32" s="775">
        <f t="shared" ref="S32" si="11">S31/R31-1</f>
        <v>-3.2829144748611316E-2</v>
      </c>
      <c r="T32" s="776"/>
      <c r="U32" s="772">
        <f>U31/S31-1</f>
        <v>9.0337534031305511E-2</v>
      </c>
      <c r="V32" s="105"/>
      <c r="W32" s="106"/>
    </row>
    <row r="33" spans="1:28" ht="12" customHeight="1">
      <c r="A33" s="770"/>
      <c r="B33" s="778"/>
      <c r="C33" s="778"/>
      <c r="D33" s="778"/>
      <c r="E33" s="778"/>
      <c r="F33" s="778"/>
      <c r="G33" s="778"/>
      <c r="H33" s="778"/>
      <c r="I33" s="778"/>
      <c r="J33" s="778"/>
      <c r="K33" s="791"/>
      <c r="L33" s="791"/>
      <c r="M33" s="778"/>
      <c r="N33" s="778"/>
      <c r="O33" s="778"/>
      <c r="P33" s="778"/>
      <c r="Q33" s="750"/>
      <c r="R33" s="791"/>
      <c r="S33" s="791"/>
      <c r="T33" s="778"/>
      <c r="U33" s="778"/>
      <c r="V33" s="68"/>
      <c r="W33" s="68"/>
    </row>
    <row r="34" spans="1:28" ht="15.6" customHeight="1">
      <c r="A34" s="737" t="s">
        <v>112</v>
      </c>
      <c r="B34" s="737"/>
      <c r="C34" s="737"/>
      <c r="D34" s="737"/>
      <c r="E34" s="737"/>
      <c r="F34" s="737"/>
      <c r="G34" s="737"/>
      <c r="H34" s="737"/>
      <c r="I34" s="737"/>
      <c r="J34" s="737"/>
      <c r="K34" s="739"/>
      <c r="L34" s="739"/>
      <c r="M34" s="740"/>
      <c r="N34" s="740"/>
      <c r="O34" s="740"/>
      <c r="P34" s="741"/>
      <c r="Q34" s="750"/>
      <c r="R34" s="739"/>
      <c r="S34" s="739"/>
      <c r="T34" s="740"/>
      <c r="U34" s="740"/>
      <c r="V34" s="54"/>
      <c r="W34" s="54"/>
    </row>
    <row r="35" spans="1:28" ht="12" customHeight="1">
      <c r="A35" s="737" t="s">
        <v>113</v>
      </c>
      <c r="B35" s="737"/>
      <c r="C35" s="737"/>
      <c r="D35" s="737"/>
      <c r="E35" s="737"/>
      <c r="F35" s="737"/>
      <c r="G35" s="737"/>
      <c r="H35" s="737"/>
      <c r="I35" s="737"/>
      <c r="J35" s="737"/>
      <c r="K35" s="739"/>
      <c r="L35" s="739"/>
      <c r="M35" s="740"/>
      <c r="N35" s="740"/>
      <c r="O35" s="740"/>
      <c r="P35" s="740"/>
      <c r="Q35" s="750"/>
      <c r="R35" s="739"/>
      <c r="S35" s="739"/>
      <c r="T35" s="740"/>
      <c r="U35" s="740"/>
      <c r="V35" s="54"/>
      <c r="W35" s="54"/>
    </row>
    <row r="36" spans="1:28" ht="12" customHeight="1">
      <c r="A36" s="792" t="s">
        <v>114</v>
      </c>
      <c r="B36" s="779"/>
      <c r="C36" s="751">
        <f>'T1 ANSP'!C36+'T1 MET'!C36+'T1 NSA'!C36</f>
        <v>27968.469609058029</v>
      </c>
      <c r="D36" s="751">
        <f>'T1 ANSP'!D36+'T1 MET'!D36+'T1 NSA'!D36</f>
        <v>24983.160405092782</v>
      </c>
      <c r="E36" s="751">
        <f>'T1 ANSP'!E36+'T1 MET'!E36+'T1 NSA'!E36</f>
        <v>26153</v>
      </c>
      <c r="F36" s="751">
        <f>'T1 ANSP'!F36+'T1 MET'!F36+'T1 NSA'!F36</f>
        <v>31542.855</v>
      </c>
      <c r="G36" s="751">
        <f>'T1 ANSP'!G36+'T1 MET'!G36+'T1 NSA'!G36</f>
        <v>29947.114883504881</v>
      </c>
      <c r="H36" s="751">
        <f>'T1 ANSP'!H36+'T1 MET'!H36+'T1 NSA'!H36</f>
        <v>16668.546137478523</v>
      </c>
      <c r="I36" s="751">
        <f>'T1 ANSP'!I36+'T1 MET'!I36+'T1 NSA'!I36</f>
        <v>18112</v>
      </c>
      <c r="J36" s="751">
        <f>'T1 ANSP'!J36+'T1 MET'!J36+'T1 NSA'!J36</f>
        <v>14238</v>
      </c>
      <c r="K36" s="780">
        <f>'T1 ANSP'!K36+'T1 MET'!K36+'T1 NSA'!K36</f>
        <v>12738.893749623307</v>
      </c>
      <c r="L36" s="781">
        <f>'T1 ANSP'!L36+'T1 MET'!L36+'T1 NSA'!L36</f>
        <v>16788.82316889198</v>
      </c>
      <c r="M36" s="793"/>
      <c r="N36" s="751">
        <f>'T1 ANSP'!N36+'T1 MET'!N36+'T1 NSA'!N36</f>
        <v>23424.227999999999</v>
      </c>
      <c r="O36" s="751">
        <f>'T1 ANSP'!O36+'T1 MET'!O36+'T1 NSA'!O36</f>
        <v>26757.446450622982</v>
      </c>
      <c r="P36" s="782">
        <f>'T1 ANSP'!P36+'T1 MET'!P36+'T1 NSA'!P36</f>
        <v>28597.323651556675</v>
      </c>
      <c r="Q36" s="750"/>
      <c r="R36" s="780">
        <f>'T1 ANSP'!R36+'T1 MET'!R36+'T1 NSA'!R36</f>
        <v>12738.893749623307</v>
      </c>
      <c r="S36" s="781">
        <f>'T1 ANSP'!S36+'T1 MET'!S36+'T1 NSA'!S36</f>
        <v>11495</v>
      </c>
      <c r="T36" s="793"/>
      <c r="U36" s="751">
        <f>'T1 ANSP'!U36+'T1 MET'!U36+'T1 NSA'!U36</f>
        <v>12386.598642340299</v>
      </c>
      <c r="V36" s="69"/>
      <c r="W36" s="70"/>
      <c r="Y36" s="376"/>
      <c r="Z36" s="376"/>
      <c r="AA36" s="376"/>
      <c r="AB36" s="376"/>
    </row>
    <row r="37" spans="1:28" ht="12" customHeight="1">
      <c r="A37" s="794" t="s">
        <v>115</v>
      </c>
      <c r="B37" s="779"/>
      <c r="C37" s="760">
        <f>'T1 ANSP'!C37+'T1 MET'!C37+'T1 NSA'!C37</f>
        <v>0</v>
      </c>
      <c r="D37" s="760">
        <f>'T1 ANSP'!D37+'T1 MET'!D37+'T1 NSA'!D37</f>
        <v>0</v>
      </c>
      <c r="E37" s="760">
        <f>'T1 ANSP'!E37+'T1 MET'!E37+'T1 NSA'!E37</f>
        <v>0</v>
      </c>
      <c r="F37" s="760">
        <f>'T1 ANSP'!F37+'T1 MET'!F37+'T1 NSA'!F37</f>
        <v>0</v>
      </c>
      <c r="G37" s="760">
        <f>'T1 ANSP'!G37+'T1 MET'!G37+'T1 NSA'!G37</f>
        <v>0</v>
      </c>
      <c r="H37" s="760">
        <f>'T1 ANSP'!H37+'T1 MET'!H37+'T1 NSA'!H37</f>
        <v>0</v>
      </c>
      <c r="I37" s="760">
        <f>'T1 ANSP'!I37+'T1 MET'!I37+'T1 NSA'!I37</f>
        <v>0</v>
      </c>
      <c r="J37" s="760">
        <f>'T1 ANSP'!J37+'T1 MET'!J37+'T1 NSA'!J37</f>
        <v>0</v>
      </c>
      <c r="K37" s="783">
        <f>'T1 ANSP'!K37+'T1 MET'!K37+'T1 NSA'!K37</f>
        <v>0</v>
      </c>
      <c r="L37" s="784">
        <f>'T1 ANSP'!L37+'T1 MET'!L37+'T1 NSA'!L37</f>
        <v>0</v>
      </c>
      <c r="M37" s="754"/>
      <c r="N37" s="760">
        <f>'T1 ANSP'!N37+'T1 MET'!N37+'T1 NSA'!N37</f>
        <v>0</v>
      </c>
      <c r="O37" s="760">
        <f>'T1 ANSP'!O37+'T1 MET'!O37+'T1 NSA'!O37</f>
        <v>0</v>
      </c>
      <c r="P37" s="785">
        <f>'T1 ANSP'!P37+'T1 MET'!P37+'T1 NSA'!P37</f>
        <v>0</v>
      </c>
      <c r="Q37" s="750"/>
      <c r="R37" s="783">
        <f>'T1 ANSP'!R37+'T1 MET'!R37+'T1 NSA'!R37</f>
        <v>0</v>
      </c>
      <c r="S37" s="784">
        <f>'T1 ANSP'!S37+'T1 MET'!S37+'T1 NSA'!S37</f>
        <v>0</v>
      </c>
      <c r="T37" s="754"/>
      <c r="U37" s="760">
        <f>'T1 ANSP'!U37+'T1 MET'!U37+'T1 NSA'!U37</f>
        <v>0</v>
      </c>
      <c r="V37" s="71"/>
      <c r="W37" s="72"/>
      <c r="Y37" s="376"/>
      <c r="Z37" s="376"/>
      <c r="AA37" s="376"/>
      <c r="AB37" s="376"/>
    </row>
    <row r="38" spans="1:28" ht="12" customHeight="1">
      <c r="A38" s="794" t="s">
        <v>116</v>
      </c>
      <c r="B38" s="779"/>
      <c r="C38" s="760">
        <f>'T1 ANSP'!C38+'T1 MET'!C38+'T1 NSA'!C38</f>
        <v>2043.6584541768875</v>
      </c>
      <c r="D38" s="760">
        <f>'T1 ANSP'!D38+'T1 MET'!D38+'T1 NSA'!D38</f>
        <v>1741.2283993999999</v>
      </c>
      <c r="E38" s="760">
        <f>'T1 ANSP'!E38+'T1 MET'!E38+'T1 NSA'!E38</f>
        <v>1828.94578155</v>
      </c>
      <c r="F38" s="760">
        <f>'T1 ANSP'!F38+'T1 MET'!F38+'T1 NSA'!F38</f>
        <v>1665.0170000000001</v>
      </c>
      <c r="G38" s="760">
        <f>'T1 ANSP'!G38+'T1 MET'!G38+'T1 NSA'!G38</f>
        <v>1902.7243619999999</v>
      </c>
      <c r="H38" s="760">
        <f>'T1 ANSP'!H38+'T1 MET'!H38+'T1 NSA'!H38</f>
        <v>1860.0354010169021</v>
      </c>
      <c r="I38" s="760">
        <f>'T1 ANSP'!I38+'T1 MET'!I38+'T1 NSA'!I38</f>
        <v>2064</v>
      </c>
      <c r="J38" s="760">
        <f>'T1 ANSP'!J38+'T1 MET'!J38+'T1 NSA'!J38</f>
        <v>2019</v>
      </c>
      <c r="K38" s="783">
        <f>'T1 ANSP'!K38+'T1 MET'!K38+'T1 NSA'!K38</f>
        <v>3879.2414779166661</v>
      </c>
      <c r="L38" s="784">
        <f>'T1 ANSP'!L38+'T1 MET'!L38+'T1 NSA'!L38</f>
        <v>1772.8475516666667</v>
      </c>
      <c r="M38" s="754"/>
      <c r="N38" s="760">
        <f>'T1 ANSP'!N38+'T1 MET'!N38+'T1 NSA'!N38</f>
        <v>1886.9179999999999</v>
      </c>
      <c r="O38" s="760">
        <f>'T1 ANSP'!O38+'T1 MET'!O38+'T1 NSA'!O38</f>
        <v>2354.3609853333301</v>
      </c>
      <c r="P38" s="785">
        <f>'T1 ANSP'!P38+'T1 MET'!P38+'T1 NSA'!P38</f>
        <v>2901.9177586999999</v>
      </c>
      <c r="Q38" s="750"/>
      <c r="R38" s="783">
        <f>'T1 ANSP'!R38+'T1 MET'!R38+'T1 NSA'!R38</f>
        <v>3879.2414779166661</v>
      </c>
      <c r="S38" s="784">
        <f>'T1 ANSP'!S38+'T1 MET'!S38+'T1 NSA'!S38</f>
        <v>1819.2170000000001</v>
      </c>
      <c r="T38" s="754"/>
      <c r="U38" s="760">
        <f>'T1 ANSP'!U38+'T1 MET'!U38+'T1 NSA'!U38</f>
        <v>2516.9050000000002</v>
      </c>
      <c r="V38" s="71"/>
      <c r="W38" s="72"/>
      <c r="Y38" s="376"/>
      <c r="Z38" s="376"/>
      <c r="AA38" s="376"/>
      <c r="AB38" s="376"/>
    </row>
    <row r="39" spans="1:28" ht="12" customHeight="1">
      <c r="A39" s="795" t="s">
        <v>117</v>
      </c>
      <c r="B39" s="779"/>
      <c r="C39" s="796">
        <f>'T1 ANSP'!C39+'T1 MET'!C39+'T1 NSA'!C39</f>
        <v>30012.128063234915</v>
      </c>
      <c r="D39" s="796">
        <f>'T1 ANSP'!D39+'T1 MET'!D39+'T1 NSA'!D39</f>
        <v>26724.388804492781</v>
      </c>
      <c r="E39" s="796">
        <f>'T1 ANSP'!E39+'T1 MET'!E39+'T1 NSA'!E39</f>
        <v>27981.945781549999</v>
      </c>
      <c r="F39" s="796">
        <f>'T1 ANSP'!F39+'T1 MET'!F39+'T1 NSA'!F39</f>
        <v>33207.872000000003</v>
      </c>
      <c r="G39" s="796">
        <f>'T1 ANSP'!G39+'T1 MET'!G39+'T1 NSA'!G39</f>
        <v>31849.839245504882</v>
      </c>
      <c r="H39" s="796">
        <f>'T1 ANSP'!H39+'T1 MET'!H39+'T1 NSA'!H39</f>
        <v>18528.581538495426</v>
      </c>
      <c r="I39" s="796">
        <f>'T1 ANSP'!I39+'T1 MET'!I39+'T1 NSA'!I39</f>
        <v>20176</v>
      </c>
      <c r="J39" s="796">
        <f>'T1 ANSP'!J39+'T1 MET'!J39+'T1 NSA'!J39</f>
        <v>16257</v>
      </c>
      <c r="K39" s="797">
        <f>'T1 ANSP'!K39+'T1 MET'!K39+'T1 NSA'!K39</f>
        <v>16618.135227539973</v>
      </c>
      <c r="L39" s="798">
        <f>'T1 ANSP'!L39+'T1 MET'!L39+'T1 NSA'!L39</f>
        <v>18561.670720558646</v>
      </c>
      <c r="M39" s="799"/>
      <c r="N39" s="796">
        <f>'T1 ANSP'!N39+'T1 MET'!N39+'T1 NSA'!N39</f>
        <v>25311.146000000001</v>
      </c>
      <c r="O39" s="796">
        <f>'T1 ANSP'!O39+'T1 MET'!O39+'T1 NSA'!O39</f>
        <v>29111.807435956311</v>
      </c>
      <c r="P39" s="800">
        <f>'T1 ANSP'!P39+'T1 MET'!P39+'T1 NSA'!P39</f>
        <v>31499.241410256676</v>
      </c>
      <c r="Q39" s="750"/>
      <c r="R39" s="797">
        <f>'T1 ANSP'!R39+'T1 MET'!R39+'T1 NSA'!R39</f>
        <v>16618.135227539973</v>
      </c>
      <c r="S39" s="798">
        <f>'T1 ANSP'!S39+'T1 MET'!S39+'T1 NSA'!S39</f>
        <v>13314.217000000001</v>
      </c>
      <c r="T39" s="799"/>
      <c r="U39" s="796">
        <f>'T1 ANSP'!U39+'T1 MET'!U39+'T1 NSA'!U39</f>
        <v>14903.5036423403</v>
      </c>
      <c r="V39" s="76"/>
      <c r="W39" s="77"/>
      <c r="Y39" s="376"/>
      <c r="Z39" s="376"/>
      <c r="AA39" s="376"/>
      <c r="AB39" s="376"/>
    </row>
    <row r="40" spans="1:28" ht="12" customHeight="1">
      <c r="A40" s="737" t="s">
        <v>118</v>
      </c>
      <c r="B40" s="737"/>
      <c r="C40" s="737"/>
      <c r="D40" s="737"/>
      <c r="E40" s="737"/>
      <c r="F40" s="737"/>
      <c r="G40" s="737"/>
      <c r="H40" s="737"/>
      <c r="I40" s="737"/>
      <c r="J40" s="737"/>
      <c r="K40" s="801"/>
      <c r="L40" s="801"/>
      <c r="M40" s="802"/>
      <c r="N40" s="802"/>
      <c r="O40" s="802"/>
      <c r="P40" s="802"/>
      <c r="Q40" s="750"/>
      <c r="R40" s="801"/>
      <c r="S40" s="801"/>
      <c r="T40" s="802"/>
      <c r="U40" s="742"/>
      <c r="V40" s="78"/>
      <c r="W40" s="78"/>
      <c r="Y40" s="376"/>
      <c r="Z40" s="376"/>
      <c r="AA40" s="376"/>
      <c r="AB40" s="376"/>
    </row>
    <row r="41" spans="1:28" ht="12" customHeight="1">
      <c r="A41" s="803" t="s">
        <v>119</v>
      </c>
      <c r="B41" s="779"/>
      <c r="C41" s="804"/>
      <c r="D41" s="804"/>
      <c r="E41" s="804"/>
      <c r="F41" s="804"/>
      <c r="G41" s="804"/>
      <c r="H41" s="804"/>
      <c r="I41" s="804"/>
      <c r="J41" s="804"/>
      <c r="K41" s="805"/>
      <c r="L41" s="806"/>
      <c r="M41" s="793"/>
      <c r="N41" s="804"/>
      <c r="O41" s="804"/>
      <c r="P41" s="807"/>
      <c r="Q41" s="750"/>
      <c r="R41" s="805"/>
      <c r="S41" s="806"/>
      <c r="T41" s="793"/>
      <c r="U41" s="808"/>
      <c r="V41" s="319"/>
      <c r="W41" s="320"/>
    </row>
    <row r="42" spans="1:28" ht="12" customHeight="1">
      <c r="A42" s="809" t="s">
        <v>120</v>
      </c>
      <c r="B42" s="779"/>
      <c r="C42" s="810"/>
      <c r="D42" s="811"/>
      <c r="E42" s="811"/>
      <c r="F42" s="811"/>
      <c r="G42" s="811"/>
      <c r="H42" s="811"/>
      <c r="I42" s="811"/>
      <c r="J42" s="811"/>
      <c r="K42" s="812"/>
      <c r="L42" s="813"/>
      <c r="M42" s="754"/>
      <c r="N42" s="811"/>
      <c r="O42" s="811"/>
      <c r="P42" s="814"/>
      <c r="Q42" s="750"/>
      <c r="R42" s="812"/>
      <c r="S42" s="813"/>
      <c r="T42" s="754"/>
      <c r="U42" s="815"/>
      <c r="V42" s="321"/>
      <c r="W42" s="322"/>
    </row>
    <row r="43" spans="1:28" ht="12" customHeight="1">
      <c r="A43" s="809" t="s">
        <v>121</v>
      </c>
      <c r="B43" s="779"/>
      <c r="C43" s="810"/>
      <c r="D43" s="811"/>
      <c r="E43" s="811"/>
      <c r="F43" s="811"/>
      <c r="G43" s="811"/>
      <c r="H43" s="811"/>
      <c r="I43" s="811"/>
      <c r="J43" s="811"/>
      <c r="K43" s="812"/>
      <c r="L43" s="813"/>
      <c r="M43" s="754"/>
      <c r="N43" s="811"/>
      <c r="O43" s="811"/>
      <c r="P43" s="814"/>
      <c r="Q43" s="750"/>
      <c r="R43" s="812"/>
      <c r="S43" s="813"/>
      <c r="T43" s="754"/>
      <c r="U43" s="815"/>
      <c r="V43" s="321"/>
      <c r="W43" s="322"/>
    </row>
    <row r="44" spans="1:28" ht="12" customHeight="1">
      <c r="A44" s="816" t="s">
        <v>122</v>
      </c>
      <c r="B44" s="779"/>
      <c r="C44" s="817"/>
      <c r="D44" s="818"/>
      <c r="E44" s="818"/>
      <c r="F44" s="818"/>
      <c r="G44" s="818"/>
      <c r="H44" s="818"/>
      <c r="I44" s="818"/>
      <c r="J44" s="818"/>
      <c r="K44" s="819"/>
      <c r="L44" s="820"/>
      <c r="M44" s="799"/>
      <c r="N44" s="818"/>
      <c r="O44" s="818"/>
      <c r="P44" s="821"/>
      <c r="Q44" s="750"/>
      <c r="R44" s="819"/>
      <c r="S44" s="820"/>
      <c r="T44" s="799"/>
      <c r="U44" s="822"/>
      <c r="V44" s="323"/>
      <c r="W44" s="324"/>
    </row>
    <row r="45" spans="1:28" ht="5.45" customHeight="1">
      <c r="A45" s="740"/>
      <c r="B45" s="720"/>
      <c r="C45" s="720"/>
      <c r="D45" s="720"/>
      <c r="E45" s="720"/>
      <c r="F45" s="720"/>
      <c r="G45" s="720"/>
      <c r="H45" s="720"/>
      <c r="I45" s="720"/>
      <c r="J45" s="720"/>
      <c r="K45" s="823"/>
      <c r="L45" s="823"/>
      <c r="M45" s="824"/>
      <c r="N45" s="824"/>
      <c r="O45" s="824"/>
      <c r="P45" s="824"/>
      <c r="Q45" s="750"/>
      <c r="R45" s="823"/>
      <c r="S45" s="823"/>
      <c r="T45" s="824"/>
      <c r="U45" s="825"/>
      <c r="V45" s="85"/>
      <c r="W45" s="85"/>
    </row>
    <row r="46" spans="1:28" s="326" customFormat="1" ht="12" customHeight="1">
      <c r="A46" s="826" t="s">
        <v>123</v>
      </c>
      <c r="B46" s="720"/>
      <c r="C46" s="720"/>
      <c r="D46" s="720"/>
      <c r="E46" s="720"/>
      <c r="F46" s="720"/>
      <c r="G46" s="720"/>
      <c r="H46" s="720"/>
      <c r="I46" s="720"/>
      <c r="J46" s="720"/>
      <c r="K46" s="827"/>
      <c r="L46" s="827"/>
      <c r="M46" s="828"/>
      <c r="N46" s="828"/>
      <c r="O46" s="828"/>
      <c r="P46" s="828"/>
      <c r="Q46" s="750"/>
      <c r="R46" s="827"/>
      <c r="S46" s="827"/>
      <c r="T46" s="828"/>
      <c r="U46" s="828"/>
      <c r="V46" s="325"/>
      <c r="W46" s="325"/>
    </row>
    <row r="47" spans="1:28" s="326" customFormat="1" ht="12" customHeight="1">
      <c r="A47" s="829" t="s">
        <v>124</v>
      </c>
      <c r="B47" s="830"/>
      <c r="C47" s="831">
        <f>'T1 ANSP'!C47+'T1 MET'!C47+'T1 NSA'!C47</f>
        <v>0</v>
      </c>
      <c r="D47" s="831">
        <f>'T1 ANSP'!D47+'T1 MET'!D47+'T1 NSA'!D47</f>
        <v>0</v>
      </c>
      <c r="E47" s="831">
        <f>'T1 ANSP'!E47+'T1 MET'!E47+'T1 NSA'!E47</f>
        <v>0</v>
      </c>
      <c r="F47" s="831">
        <f>'T1 ANSP'!F47+'T1 MET'!F47+'T1 NSA'!F47</f>
        <v>38</v>
      </c>
      <c r="G47" s="831">
        <f>'T1 ANSP'!G47+'T1 MET'!G47+'T1 NSA'!G47</f>
        <v>458</v>
      </c>
      <c r="H47" s="831">
        <f>'T1 ANSP'!H47+'T1 MET'!H47+'T1 NSA'!H47</f>
        <v>486</v>
      </c>
      <c r="I47" s="831">
        <f>'T1 ANSP'!I47+'T1 MET'!I47+'T1 NSA'!I47</f>
        <v>508</v>
      </c>
      <c r="J47" s="831">
        <f>'T1 ANSP'!J47+'T1 MET'!J47+'T1 NSA'!J47</f>
        <v>1266</v>
      </c>
      <c r="K47" s="832">
        <f>'T1 ANSP'!K47+'T1 MET'!K47+'T1 NSA'!K47</f>
        <v>1730.2781833449758</v>
      </c>
      <c r="L47" s="833">
        <f>'T1 ANSP'!L47+'T1 MET'!L47+'T1 NSA'!L47</f>
        <v>2619.7178068738449</v>
      </c>
      <c r="M47" s="831">
        <f>'T1 ANSP'!M47+'T1 MET'!M47+'T1 NSA'!M47</f>
        <v>4349.9959902188202</v>
      </c>
      <c r="N47" s="831">
        <f>'T1 ANSP'!N47+'T1 MET'!N47+'T1 NSA'!N47</f>
        <v>3043.9371988884936</v>
      </c>
      <c r="O47" s="831">
        <f>'T1 ANSP'!O47+'T1 MET'!O47+'T1 NSA'!O47</f>
        <v>3887.6435387844535</v>
      </c>
      <c r="P47" s="834">
        <f>'T1 ANSP'!P47+'T1 MET'!P47+'T1 NSA'!P47</f>
        <v>4813.0644622530763</v>
      </c>
      <c r="Q47" s="750"/>
      <c r="R47" s="832">
        <f>'T1 ANSP'!R47+'T1 MET'!R47+'T1 NSA'!R47</f>
        <v>1730.2781833449758</v>
      </c>
      <c r="S47" s="833">
        <f>'T1 ANSP'!S47+'T1 MET'!S47+'T1 NSA'!S47</f>
        <v>2287.7429999999999</v>
      </c>
      <c r="T47" s="831">
        <f>'T1 ANSP'!T47+'T1 MET'!T47+'T1 NSA'!T47</f>
        <v>4018.0211833449757</v>
      </c>
      <c r="U47" s="831">
        <f>'T1 ANSP'!U47+'T1 MET'!U47+'T1 NSA'!U47</f>
        <v>3043.9371988884936</v>
      </c>
      <c r="V47" s="327"/>
      <c r="W47" s="328"/>
      <c r="Y47" s="376"/>
      <c r="Z47" s="376"/>
      <c r="AA47" s="376"/>
      <c r="AB47" s="376"/>
    </row>
    <row r="48" spans="1:28" ht="5.45" customHeight="1">
      <c r="A48" s="740"/>
      <c r="B48" s="720"/>
      <c r="C48" s="835"/>
      <c r="D48" s="835"/>
      <c r="E48" s="835"/>
      <c r="F48" s="835"/>
      <c r="G48" s="835"/>
      <c r="H48" s="835"/>
      <c r="I48" s="835"/>
      <c r="J48" s="835"/>
      <c r="K48" s="836"/>
      <c r="L48" s="836"/>
      <c r="M48" s="824"/>
      <c r="N48" s="837"/>
      <c r="O48" s="837"/>
      <c r="P48" s="837"/>
      <c r="Q48" s="750"/>
      <c r="R48" s="836"/>
      <c r="S48" s="836"/>
      <c r="T48" s="824"/>
      <c r="U48" s="838"/>
      <c r="V48" s="329"/>
      <c r="W48" s="329"/>
    </row>
    <row r="49" spans="1:28" s="331" customFormat="1" ht="12" customHeight="1">
      <c r="A49" s="826" t="s">
        <v>125</v>
      </c>
      <c r="B49" s="720"/>
      <c r="C49" s="835"/>
      <c r="D49" s="835"/>
      <c r="E49" s="835"/>
      <c r="F49" s="835"/>
      <c r="G49" s="835"/>
      <c r="H49" s="835"/>
      <c r="I49" s="835"/>
      <c r="J49" s="835"/>
      <c r="K49" s="839"/>
      <c r="L49" s="839"/>
      <c r="M49" s="828"/>
      <c r="N49" s="835"/>
      <c r="O49" s="835"/>
      <c r="P49" s="835"/>
      <c r="Q49" s="750"/>
      <c r="R49" s="839"/>
      <c r="S49" s="839"/>
      <c r="T49" s="828"/>
      <c r="U49" s="835"/>
      <c r="V49" s="330"/>
      <c r="W49" s="330"/>
    </row>
    <row r="50" spans="1:28" ht="12" customHeight="1">
      <c r="A50" s="792" t="s">
        <v>126</v>
      </c>
      <c r="B50" s="779"/>
      <c r="C50" s="840"/>
      <c r="D50" s="793"/>
      <c r="E50" s="793"/>
      <c r="F50" s="793"/>
      <c r="G50" s="793"/>
      <c r="H50" s="793"/>
      <c r="I50" s="793"/>
      <c r="J50" s="841"/>
      <c r="K50" s="842">
        <f>'T1 ANSP'!K50+'T1 MET'!K50+'T1 NSA'!K50</f>
        <v>3380.0585961459451</v>
      </c>
      <c r="L50" s="781">
        <f>'T1 ANSP'!L50+'T1 MET'!L50+'T1 NSA'!L50</f>
        <v>4148.6997633722067</v>
      </c>
      <c r="M50" s="751">
        <f>'T1 ANSP'!M50+'T1 MET'!M50+'T1 NSA'!M50</f>
        <v>7528.7583595181513</v>
      </c>
      <c r="N50" s="751">
        <f>'T1 ANSP'!N50+'T1 MET'!N50+'T1 NSA'!N50</f>
        <v>3301.5926374532864</v>
      </c>
      <c r="O50" s="751">
        <f>'T1 ANSP'!O50+'T1 MET'!O50+'T1 NSA'!O50</f>
        <v>3692.9876360718267</v>
      </c>
      <c r="P50" s="782">
        <f>'T1 ANSP'!P50+'T1 MET'!P50+'T1 NSA'!P50</f>
        <v>4500.3875135080052</v>
      </c>
      <c r="Q50" s="750"/>
      <c r="R50" s="780">
        <f>'T1 ANSP'!R50+'T1 MET'!R50+'T1 NSA'!R50</f>
        <v>3380.0585961459451</v>
      </c>
      <c r="S50" s="781">
        <f>'T1 ANSP'!S50+'T1 MET'!S50+'T1 NSA'!S50</f>
        <v>3951.6990000000001</v>
      </c>
      <c r="T50" s="751">
        <f>'T1 ANSP'!T50+'T1 MET'!T50+'T1 NSA'!T50</f>
        <v>7331.7575961459452</v>
      </c>
      <c r="U50" s="751">
        <f>'T1 ANSP'!U50+'T1 MET'!U50+'T1 NSA'!U50</f>
        <v>2513.6949815038301</v>
      </c>
      <c r="V50" s="57"/>
      <c r="W50" s="332"/>
      <c r="Y50" s="376"/>
      <c r="Z50" s="376"/>
      <c r="AA50" s="376"/>
      <c r="AB50" s="376"/>
    </row>
    <row r="51" spans="1:28" ht="12" customHeight="1">
      <c r="A51" s="794" t="s">
        <v>127</v>
      </c>
      <c r="B51" s="779"/>
      <c r="C51" s="753"/>
      <c r="D51" s="754"/>
      <c r="E51" s="754"/>
      <c r="F51" s="754"/>
      <c r="G51" s="754"/>
      <c r="H51" s="754"/>
      <c r="I51" s="754"/>
      <c r="J51" s="755"/>
      <c r="K51" s="843">
        <f>'T1 ANSP'!K51+'T1 MET'!K51+'T1 NSA'!K51</f>
        <v>547.77243123380208</v>
      </c>
      <c r="L51" s="784">
        <f>'T1 ANSP'!L51+'T1 MET'!L51+'T1 NSA'!L51</f>
        <v>721.91939626235512</v>
      </c>
      <c r="M51" s="760">
        <f>'T1 ANSP'!M51+'T1 MET'!M51+'T1 NSA'!M51</f>
        <v>1269.6918274961572</v>
      </c>
      <c r="N51" s="760">
        <f>'T1 ANSP'!N51+'T1 MET'!N51+'T1 NSA'!N51</f>
        <v>1007.2418379959539</v>
      </c>
      <c r="O51" s="760">
        <f>'T1 ANSP'!O51+'T1 MET'!O51+'T1 NSA'!O51</f>
        <v>1150.5701973767884</v>
      </c>
      <c r="P51" s="785">
        <f>'T1 ANSP'!P51+'T1 MET'!P51+'T1 NSA'!P51</f>
        <v>1229.6849170169369</v>
      </c>
      <c r="Q51" s="750"/>
      <c r="R51" s="783">
        <f>'T1 ANSP'!R51+'T1 MET'!R51+'T1 NSA'!R51</f>
        <v>547.77243123380208</v>
      </c>
      <c r="S51" s="784">
        <f>'T1 ANSP'!S51+'T1 MET'!S51+'T1 NSA'!S51</f>
        <v>494.70689864826448</v>
      </c>
      <c r="T51" s="760">
        <f>'T1 ANSP'!T51+'T1 MET'!T51+'T1 NSA'!T51</f>
        <v>1042.4793298820666</v>
      </c>
      <c r="U51" s="760">
        <f>'T1 ANSP'!U51+'T1 MET'!U51+'T1 NSA'!U51</f>
        <v>640.8506767589663</v>
      </c>
      <c r="V51" s="60"/>
      <c r="W51" s="333"/>
      <c r="Y51" s="376"/>
      <c r="Z51" s="376"/>
      <c r="AA51" s="376"/>
      <c r="AB51" s="376"/>
    </row>
    <row r="52" spans="1:28" ht="12" customHeight="1">
      <c r="A52" s="816" t="s">
        <v>128</v>
      </c>
      <c r="B52" s="779"/>
      <c r="C52" s="844"/>
      <c r="D52" s="845"/>
      <c r="E52" s="845"/>
      <c r="F52" s="845"/>
      <c r="G52" s="845"/>
      <c r="H52" s="845"/>
      <c r="I52" s="845"/>
      <c r="J52" s="846"/>
      <c r="K52" s="847">
        <f>'T1 ANSP'!K52+'T1 MET'!K52+'T1 NSA'!K52</f>
        <v>656.48424</v>
      </c>
      <c r="L52" s="798">
        <f>'T1 ANSP'!L52+'T1 MET'!L52+'T1 NSA'!L52</f>
        <v>678.90603600000009</v>
      </c>
      <c r="M52" s="796">
        <f>'T1 ANSP'!M52+'T1 MET'!M52+'T1 NSA'!M52</f>
        <v>1335.3902760000001</v>
      </c>
      <c r="N52" s="796">
        <f>'T1 ANSP'!N52+'T1 MET'!N52+'T1 NSA'!N52</f>
        <v>875.5510448</v>
      </c>
      <c r="O52" s="796">
        <f>'T1 ANSP'!O52+'T1 MET'!O52+'T1 NSA'!O52</f>
        <v>937.00943287999996</v>
      </c>
      <c r="P52" s="800">
        <f>'T1 ANSP'!P52+'T1 MET'!P52+'T1 NSA'!P52</f>
        <v>1013.2981999132801</v>
      </c>
      <c r="Q52" s="750"/>
      <c r="R52" s="797">
        <f>'T1 ANSP'!R52+'T1 MET'!R52+'T1 NSA'!R52</f>
        <v>656.48424</v>
      </c>
      <c r="S52" s="798">
        <f>'T1 ANSP'!S52+'T1 MET'!S52+'T1 NSA'!S52</f>
        <v>678.90599999999995</v>
      </c>
      <c r="T52" s="796">
        <f>'T1 ANSP'!T52+'T1 MET'!T52+'T1 NSA'!T52</f>
        <v>1335.3902399999999</v>
      </c>
      <c r="U52" s="796">
        <f>'T1 ANSP'!U52+'T1 MET'!U52+'T1 NSA'!U52</f>
        <v>977.67200000000003</v>
      </c>
      <c r="V52" s="75"/>
      <c r="W52" s="86"/>
      <c r="Y52" s="376"/>
      <c r="Z52" s="376"/>
      <c r="AA52" s="376"/>
      <c r="AB52" s="376"/>
    </row>
    <row r="53" spans="1:28" ht="5.45" customHeight="1">
      <c r="A53" s="740"/>
      <c r="B53" s="720"/>
      <c r="C53" s="720"/>
      <c r="D53" s="720"/>
      <c r="E53" s="720"/>
      <c r="F53" s="720"/>
      <c r="G53" s="720"/>
      <c r="H53" s="720"/>
      <c r="I53" s="720"/>
      <c r="J53" s="720"/>
      <c r="K53" s="823"/>
      <c r="L53" s="823"/>
      <c r="M53" s="824"/>
      <c r="N53" s="824"/>
      <c r="O53" s="824"/>
      <c r="P53" s="824"/>
      <c r="Q53" s="750"/>
      <c r="R53" s="823"/>
      <c r="S53" s="823"/>
      <c r="T53" s="824"/>
      <c r="U53" s="825"/>
      <c r="V53" s="85"/>
      <c r="W53" s="85"/>
    </row>
    <row r="54" spans="1:28" s="331" customFormat="1" ht="12" customHeight="1">
      <c r="A54" s="826" t="s">
        <v>129</v>
      </c>
      <c r="B54" s="720"/>
      <c r="C54" s="720"/>
      <c r="D54" s="720"/>
      <c r="E54" s="720"/>
      <c r="F54" s="720"/>
      <c r="G54" s="720"/>
      <c r="H54" s="720"/>
      <c r="I54" s="720"/>
      <c r="J54" s="720"/>
      <c r="K54" s="827"/>
      <c r="L54" s="827"/>
      <c r="M54" s="828"/>
      <c r="N54" s="828"/>
      <c r="O54" s="828"/>
      <c r="P54" s="828"/>
      <c r="Q54" s="750"/>
      <c r="R54" s="827"/>
      <c r="S54" s="827"/>
      <c r="T54" s="828"/>
      <c r="U54" s="828"/>
      <c r="V54" s="325"/>
      <c r="W54" s="325"/>
    </row>
    <row r="55" spans="1:28" s="331" customFormat="1" ht="12" customHeight="1">
      <c r="A55" s="848" t="s">
        <v>130</v>
      </c>
      <c r="B55" s="830"/>
      <c r="C55" s="849"/>
      <c r="D55" s="850"/>
      <c r="E55" s="850"/>
      <c r="F55" s="850"/>
      <c r="G55" s="850"/>
      <c r="H55" s="850"/>
      <c r="I55" s="850"/>
      <c r="J55" s="851"/>
      <c r="K55" s="852"/>
      <c r="L55" s="853"/>
      <c r="M55" s="854"/>
      <c r="N55" s="850"/>
      <c r="O55" s="850"/>
      <c r="P55" s="851"/>
      <c r="Q55" s="750"/>
      <c r="R55" s="852"/>
      <c r="S55" s="853"/>
      <c r="T55" s="854"/>
      <c r="U55" s="850"/>
      <c r="V55" s="334"/>
      <c r="W55" s="335"/>
      <c r="Y55" s="376"/>
      <c r="Z55" s="376"/>
      <c r="AA55" s="376"/>
      <c r="AB55" s="376"/>
    </row>
    <row r="56" spans="1:28" ht="12" customHeight="1">
      <c r="A56" s="794" t="s">
        <v>131</v>
      </c>
      <c r="B56" s="779"/>
      <c r="C56" s="855"/>
      <c r="D56" s="760"/>
      <c r="E56" s="760"/>
      <c r="F56" s="760"/>
      <c r="G56" s="760"/>
      <c r="H56" s="760"/>
      <c r="I56" s="760"/>
      <c r="J56" s="785"/>
      <c r="K56" s="783"/>
      <c r="L56" s="784"/>
      <c r="M56" s="754"/>
      <c r="N56" s="760"/>
      <c r="O56" s="760"/>
      <c r="P56" s="785"/>
      <c r="Q56" s="750"/>
      <c r="R56" s="783"/>
      <c r="S56" s="784"/>
      <c r="T56" s="754"/>
      <c r="U56" s="760"/>
      <c r="V56" s="71"/>
      <c r="W56" s="72"/>
      <c r="Y56" s="376"/>
      <c r="Z56" s="376"/>
      <c r="AA56" s="376"/>
      <c r="AB56" s="376"/>
    </row>
    <row r="57" spans="1:28" ht="12" customHeight="1">
      <c r="A57" s="816" t="s">
        <v>132</v>
      </c>
      <c r="B57" s="779"/>
      <c r="C57" s="796">
        <f>'T1 ANSP'!C57+'T1 MET'!C57+'T1 NSA'!C57</f>
        <v>3485.6570000000002</v>
      </c>
      <c r="D57" s="796">
        <f>'T1 ANSP'!D57+'T1 MET'!D57+'T1 NSA'!D57</f>
        <v>3949.636</v>
      </c>
      <c r="E57" s="796">
        <f>'T1 ANSP'!E57+'T1 MET'!E57+'T1 NSA'!E57</f>
        <v>4068.0459999999998</v>
      </c>
      <c r="F57" s="796">
        <f>'T1 ANSP'!F57+'T1 MET'!F57+'T1 NSA'!F57</f>
        <v>3974.5239999999999</v>
      </c>
      <c r="G57" s="796">
        <f>'T1 ANSP'!G57+'T1 MET'!G57+'T1 NSA'!G57</f>
        <v>4077.39338</v>
      </c>
      <c r="H57" s="796">
        <f>'T1 ANSP'!H57+'T1 MET'!H57+'T1 NSA'!H57</f>
        <v>3957.2793900000001</v>
      </c>
      <c r="I57" s="796">
        <f>'T1 ANSP'!I57+'T1 MET'!I57+'T1 NSA'!I57</f>
        <v>3968.7501099999999</v>
      </c>
      <c r="J57" s="796">
        <f>'T1 ANSP'!J57+'T1 MET'!J57+'T1 NSA'!J57</f>
        <v>3840.4278800000002</v>
      </c>
      <c r="K57" s="797">
        <f>'T1 ANSP'!K57+'T1 MET'!K57+'T1 NSA'!K57</f>
        <v>3516.2248300000001</v>
      </c>
      <c r="L57" s="798">
        <f>'T1 ANSP'!L57+'T1 MET'!L57+'T1 NSA'!L57</f>
        <v>3780</v>
      </c>
      <c r="M57" s="845">
        <f>'T1 ANSP'!M57+'T1 MET'!M57+'T1 NSA'!M57</f>
        <v>7296.2248300000001</v>
      </c>
      <c r="N57" s="796">
        <f>'T1 ANSP'!N57+'T1 MET'!N57+'T1 NSA'!N57</f>
        <v>3725.94</v>
      </c>
      <c r="O57" s="796">
        <f>'T1 ANSP'!O57+'T1 MET'!O57+'T1 NSA'!O57</f>
        <v>3745.34</v>
      </c>
      <c r="P57" s="800">
        <f>'T1 ANSP'!P57+'T1 MET'!P57+'T1 NSA'!P57</f>
        <v>3755.3159999999998</v>
      </c>
      <c r="Q57" s="750"/>
      <c r="R57" s="797">
        <f>'T1 ANSP'!R57+'T1 MET'!R57+'T1 NSA'!R57</f>
        <v>3516.2248300000001</v>
      </c>
      <c r="S57" s="798">
        <f>'T1 ANSP'!S57+'T1 MET'!S57+'T1 NSA'!S57</f>
        <v>3415.5770000000002</v>
      </c>
      <c r="T57" s="845">
        <f>'T1 ANSP'!T57+'T1 MET'!T57+'T1 NSA'!T57</f>
        <v>6931.8018300000003</v>
      </c>
      <c r="U57" s="796">
        <f>'T1 ANSP'!U57+'T1 MET'!U57+'T1 NSA'!U57</f>
        <v>3667.4450000000002</v>
      </c>
      <c r="V57" s="83"/>
      <c r="W57" s="84"/>
      <c r="Y57" s="376"/>
      <c r="Z57" s="376"/>
      <c r="AA57" s="376"/>
      <c r="AB57" s="376"/>
    </row>
    <row r="58" spans="1:28" ht="12" customHeight="1">
      <c r="A58" s="856"/>
      <c r="B58" s="857"/>
      <c r="C58" s="858"/>
      <c r="D58" s="858"/>
      <c r="E58" s="858"/>
      <c r="F58" s="858"/>
      <c r="G58" s="858"/>
      <c r="H58" s="858"/>
      <c r="I58" s="858"/>
      <c r="J58" s="858"/>
      <c r="K58" s="859"/>
      <c r="L58" s="859"/>
      <c r="M58" s="860"/>
      <c r="N58" s="861"/>
      <c r="O58" s="861"/>
      <c r="P58" s="861"/>
      <c r="Q58" s="750"/>
      <c r="R58" s="859"/>
      <c r="S58" s="859"/>
      <c r="T58" s="860"/>
      <c r="U58" s="858"/>
      <c r="V58" s="336"/>
      <c r="W58" s="336"/>
    </row>
    <row r="59" spans="1:28" ht="15.6" customHeight="1">
      <c r="A59" s="737" t="s">
        <v>133</v>
      </c>
      <c r="B59" s="737"/>
      <c r="C59" s="862"/>
      <c r="D59" s="862"/>
      <c r="E59" s="862"/>
      <c r="F59" s="862"/>
      <c r="G59" s="862"/>
      <c r="H59" s="862"/>
      <c r="I59" s="862"/>
      <c r="J59" s="862"/>
      <c r="K59" s="863"/>
      <c r="L59" s="863"/>
      <c r="M59" s="740"/>
      <c r="N59" s="741"/>
      <c r="O59" s="741"/>
      <c r="P59" s="741"/>
      <c r="Q59" s="750"/>
      <c r="R59" s="863"/>
      <c r="S59" s="863"/>
      <c r="T59" s="740"/>
      <c r="U59" s="864"/>
      <c r="V59" s="55"/>
      <c r="W59" s="55"/>
    </row>
    <row r="60" spans="1:28" ht="12" customHeight="1">
      <c r="A60" s="865" t="s">
        <v>134</v>
      </c>
      <c r="B60" s="779"/>
      <c r="C60" s="866">
        <f>'T1 ANSP'!C60+'T1 MET'!C60+'T1 NSA'!C60</f>
        <v>322</v>
      </c>
      <c r="D60" s="751">
        <f>'T1 ANSP'!D60+'T1 MET'!D60+'T1 NSA'!D60</f>
        <v>339</v>
      </c>
      <c r="E60" s="751">
        <f>'T1 ANSP'!E60+'T1 MET'!E60+'T1 NSA'!E60</f>
        <v>339</v>
      </c>
      <c r="F60" s="751">
        <f>'T1 ANSP'!F60+'T1 MET'!F60+'T1 NSA'!F60</f>
        <v>339</v>
      </c>
      <c r="G60" s="751">
        <f>'T1 ANSP'!G60+'T1 MET'!G60+'T1 NSA'!G60</f>
        <v>339</v>
      </c>
      <c r="H60" s="751">
        <f>'T1 ANSP'!H60+'T1 MET'!H60+'T1 NSA'!H60</f>
        <v>2.7552699999999999</v>
      </c>
      <c r="I60" s="751">
        <f>'T1 ANSP'!I60+'T1 MET'!I60+'T1 NSA'!I60</f>
        <v>2.4107599999999998</v>
      </c>
      <c r="J60" s="751">
        <f>'T1 ANSP'!J60+'T1 MET'!J60+'T1 NSA'!J60</f>
        <v>2</v>
      </c>
      <c r="K60" s="780">
        <f>'T1 ANSP'!K60+'T1 MET'!K60+'T1 NSA'!K60</f>
        <v>2</v>
      </c>
      <c r="L60" s="781">
        <f>'T1 ANSP'!L60+'T1 MET'!L60+'T1 NSA'!L60</f>
        <v>2</v>
      </c>
      <c r="M60" s="751">
        <f>'T1 ANSP'!M60+'T1 MET'!M60+'T1 NSA'!M60</f>
        <v>4</v>
      </c>
      <c r="N60" s="751">
        <f>'T1 ANSP'!N60+'T1 MET'!N60+'T1 NSA'!N60</f>
        <v>2</v>
      </c>
      <c r="O60" s="751">
        <f>'T1 ANSP'!O60+'T1 MET'!O60+'T1 NSA'!O60</f>
        <v>2</v>
      </c>
      <c r="P60" s="782">
        <f>'T1 ANSP'!P60+'T1 MET'!P60+'T1 NSA'!P60</f>
        <v>2</v>
      </c>
      <c r="Q60" s="750"/>
      <c r="R60" s="780">
        <f>'T1 ANSP'!R60+'T1 MET'!R60+'T1 NSA'!R60</f>
        <v>2</v>
      </c>
      <c r="S60" s="781">
        <f>'T1 ANSP'!S60+'T1 MET'!S60+'T1 NSA'!S60</f>
        <v>2</v>
      </c>
      <c r="T60" s="751">
        <f>'T1 ANSP'!T60+'T1 MET'!T60+'T1 NSA'!T60</f>
        <v>4</v>
      </c>
      <c r="U60" s="751">
        <f>'T1 ANSP'!U60+'T1 MET'!U60+'T1 NSA'!U60</f>
        <v>2</v>
      </c>
      <c r="V60" s="69"/>
      <c r="W60" s="70"/>
      <c r="Y60" s="376"/>
      <c r="Z60" s="376"/>
      <c r="AA60" s="376"/>
      <c r="AB60" s="376"/>
    </row>
    <row r="61" spans="1:28" s="64" customFormat="1" ht="12" customHeight="1">
      <c r="A61" s="867" t="s">
        <v>135</v>
      </c>
      <c r="B61" s="725"/>
      <c r="C61" s="868">
        <f>'T1 ANSP'!C61+'T1 MET'!C61+'T1 NSA'!C61</f>
        <v>43866.957000000002</v>
      </c>
      <c r="D61" s="869">
        <f>'T1 ANSP'!D61+'T1 MET'!D61+'T1 NSA'!D61</f>
        <v>43447.635999999999</v>
      </c>
      <c r="E61" s="869">
        <f>'T1 ANSP'!E61+'T1 MET'!E61+'T1 NSA'!E61</f>
        <v>43969.945999999996</v>
      </c>
      <c r="F61" s="869">
        <f>'T1 ANSP'!F61+'T1 MET'!F61+'T1 NSA'!F61</f>
        <v>44896.4</v>
      </c>
      <c r="G61" s="869">
        <f>'T1 ANSP'!G61+'T1 MET'!G61+'T1 NSA'!G61</f>
        <v>45347.269379999998</v>
      </c>
      <c r="H61" s="869">
        <f>'T1 ANSP'!H61+'T1 MET'!H61+'T1 NSA'!H61</f>
        <v>42503.630177463434</v>
      </c>
      <c r="I61" s="869">
        <f>'T1 ANSP'!I61+'T1 MET'!I61+'T1 NSA'!I61</f>
        <v>42365.049350000001</v>
      </c>
      <c r="J61" s="869">
        <f>'T1 ANSP'!J61+'T1 MET'!J61+'T1 NSA'!J61</f>
        <v>42772.707880000002</v>
      </c>
      <c r="K61" s="870">
        <f>'T1 ANSP'!K61+'T1 MET'!K61+'T1 NSA'!K61</f>
        <v>38213.955990265582</v>
      </c>
      <c r="L61" s="871">
        <f>'T1 ANSP'!L61+'T1 MET'!L61+'T1 NSA'!L61</f>
        <v>40643.337377396201</v>
      </c>
      <c r="M61" s="869">
        <f>'T1 ANSP'!M61+'T1 MET'!M61+'T1 NSA'!M61</f>
        <v>78857.293367661798</v>
      </c>
      <c r="N61" s="869">
        <f>'T1 ANSP'!N61+'T1 MET'!N61+'T1 NSA'!N61</f>
        <v>45493.219943890363</v>
      </c>
      <c r="O61" s="869">
        <f>'T1 ANSP'!O61+'T1 MET'!O61+'T1 NSA'!O61</f>
        <v>47725.316204477029</v>
      </c>
      <c r="P61" s="872">
        <f>'T1 ANSP'!P61+'T1 MET'!P61+'T1 NSA'!P61</f>
        <v>50403.722420853541</v>
      </c>
      <c r="Q61" s="750"/>
      <c r="R61" s="870">
        <f>'T1 ANSP'!R61+'T1 MET'!R61+'T1 NSA'!R61</f>
        <v>38213.955990265582</v>
      </c>
      <c r="S61" s="871">
        <f>'T1 ANSP'!S61+'T1 MET'!S61+'T1 NSA'!S61</f>
        <v>36959.358839354587</v>
      </c>
      <c r="T61" s="869">
        <f>'T1 ANSP'!T61+'T1 MET'!T61+'T1 NSA'!T61</f>
        <v>75173.314829620169</v>
      </c>
      <c r="U61" s="869">
        <f>'T1 ANSP'!U61+'T1 MET'!U61+'T1 NSA'!U61</f>
        <v>40298.356851348093</v>
      </c>
      <c r="V61" s="90"/>
      <c r="W61" s="91"/>
      <c r="Y61" s="376"/>
      <c r="Z61" s="376"/>
      <c r="AA61" s="376"/>
      <c r="AB61" s="376"/>
    </row>
    <row r="62" spans="1:28" s="92" customFormat="1" ht="12" customHeight="1">
      <c r="A62" s="740"/>
      <c r="B62" s="720"/>
      <c r="C62" s="720"/>
      <c r="D62" s="720"/>
      <c r="E62" s="720"/>
      <c r="F62" s="720"/>
      <c r="G62" s="720"/>
      <c r="H62" s="720"/>
      <c r="I62" s="720"/>
      <c r="J62" s="720"/>
      <c r="K62" s="718"/>
      <c r="L62" s="718"/>
      <c r="M62" s="873"/>
      <c r="N62" s="720"/>
      <c r="O62" s="720"/>
      <c r="P62" s="720"/>
      <c r="Q62" s="750"/>
      <c r="R62" s="718"/>
      <c r="S62" s="718"/>
      <c r="T62" s="873"/>
      <c r="U62" s="874"/>
      <c r="V62" s="117"/>
      <c r="W62" s="117"/>
      <c r="X62" s="49"/>
    </row>
    <row r="63" spans="1:28" ht="15.6" customHeight="1">
      <c r="A63" s="737" t="s">
        <v>136</v>
      </c>
      <c r="B63" s="737"/>
      <c r="C63" s="737"/>
      <c r="D63" s="737"/>
      <c r="E63" s="737"/>
      <c r="F63" s="737"/>
      <c r="G63" s="737"/>
      <c r="H63" s="737"/>
      <c r="I63" s="737"/>
      <c r="J63" s="737"/>
      <c r="K63" s="739"/>
      <c r="L63" s="739"/>
      <c r="M63" s="740"/>
      <c r="N63" s="740"/>
      <c r="O63" s="740"/>
      <c r="P63" s="741"/>
      <c r="Q63" s="750"/>
      <c r="R63" s="739"/>
      <c r="S63" s="739"/>
      <c r="T63" s="740"/>
      <c r="U63" s="864"/>
      <c r="V63" s="55"/>
      <c r="W63" s="55"/>
    </row>
    <row r="64" spans="1:28" s="95" customFormat="1" ht="12" customHeight="1">
      <c r="A64" s="792" t="s">
        <v>137</v>
      </c>
      <c r="B64" s="720"/>
      <c r="C64" s="875">
        <v>3.2000000000000001E-2</v>
      </c>
      <c r="D64" s="876">
        <v>2.1999999999999999E-2</v>
      </c>
      <c r="E64" s="876">
        <v>1.2E-2</v>
      </c>
      <c r="F64" s="876">
        <v>-2E-3</v>
      </c>
      <c r="G64" s="876">
        <v>4.0000000000000001E-3</v>
      </c>
      <c r="H64" s="876">
        <v>8.0000000000000002E-3</v>
      </c>
      <c r="I64" s="876">
        <v>1.2E-2</v>
      </c>
      <c r="J64" s="877">
        <v>1.0999999999999999E-2</v>
      </c>
      <c r="K64" s="878">
        <v>4.0000000000000001E-3</v>
      </c>
      <c r="L64" s="879">
        <v>1.4200000000000001E-2</v>
      </c>
      <c r="M64" s="880"/>
      <c r="N64" s="876">
        <v>1.4999999999999999E-2</v>
      </c>
      <c r="O64" s="876">
        <v>1.6E-2</v>
      </c>
      <c r="P64" s="877">
        <v>1.7600000000000001E-2</v>
      </c>
      <c r="Q64" s="750"/>
      <c r="R64" s="878">
        <v>4.0000000000000001E-3</v>
      </c>
      <c r="S64" s="879">
        <v>2.1000000000000001E-2</v>
      </c>
      <c r="T64" s="880"/>
      <c r="U64" s="917">
        <v>7.1999999999999995E-2</v>
      </c>
      <c r="V64" s="396"/>
      <c r="W64" s="395"/>
      <c r="X64" s="49"/>
      <c r="Y64" s="376"/>
      <c r="Z64" s="376"/>
      <c r="AA64" s="376"/>
      <c r="AB64" s="376"/>
    </row>
    <row r="65" spans="1:28" s="92" customFormat="1" ht="12" customHeight="1">
      <c r="A65" s="794" t="s">
        <v>138</v>
      </c>
      <c r="B65" s="720"/>
      <c r="C65" s="881">
        <f t="shared" ref="C65:F65" si="12">D65/(1+D64)</f>
        <v>95.72906243789491</v>
      </c>
      <c r="D65" s="882">
        <f t="shared" si="12"/>
        <v>97.835101811528602</v>
      </c>
      <c r="E65" s="882">
        <f t="shared" si="12"/>
        <v>99.009123033266945</v>
      </c>
      <c r="F65" s="882">
        <f t="shared" si="12"/>
        <v>98.811104787200406</v>
      </c>
      <c r="G65" s="882">
        <f>H65/(1+H64)</f>
        <v>99.206349206349202</v>
      </c>
      <c r="H65" s="882">
        <v>100</v>
      </c>
      <c r="I65" s="882">
        <f t="shared" ref="I65:J65" si="13">H65*(1+I64)</f>
        <v>101.2</v>
      </c>
      <c r="J65" s="883">
        <f t="shared" si="13"/>
        <v>102.31319999999999</v>
      </c>
      <c r="K65" s="884">
        <f>J65*(1+K64)</f>
        <v>102.7224528</v>
      </c>
      <c r="L65" s="885">
        <f t="shared" ref="L65" si="14">K65*(1+L64)</f>
        <v>104.18111162976</v>
      </c>
      <c r="M65" s="886"/>
      <c r="N65" s="882">
        <f t="shared" ref="N65" si="15">L65*(1+N64)</f>
        <v>105.74382830420639</v>
      </c>
      <c r="O65" s="882">
        <f t="shared" ref="O65" si="16">N65*(1+O64)</f>
        <v>107.4357295570737</v>
      </c>
      <c r="P65" s="883">
        <f t="shared" ref="P65" si="17">O65*(1+P64)</f>
        <v>109.3265983972782</v>
      </c>
      <c r="Q65" s="750"/>
      <c r="R65" s="884">
        <f>J65*(1+R64)</f>
        <v>102.7224528</v>
      </c>
      <c r="S65" s="885">
        <f t="shared" ref="S65" si="18">R65*(1+S64)</f>
        <v>104.87962430879999</v>
      </c>
      <c r="T65" s="886"/>
      <c r="U65" s="882">
        <f>S65*(1+U64)</f>
        <v>112.43095725903359</v>
      </c>
      <c r="V65" s="385"/>
      <c r="W65" s="384"/>
      <c r="X65" s="49"/>
      <c r="Y65" s="376"/>
      <c r="Z65" s="376"/>
      <c r="AA65" s="376"/>
      <c r="AB65" s="376"/>
    </row>
    <row r="66" spans="1:28" s="92" customFormat="1" ht="12" customHeight="1">
      <c r="A66" s="887" t="s">
        <v>139</v>
      </c>
      <c r="B66" s="717"/>
      <c r="C66" s="764">
        <f>'T1 ANSP'!C66+'T1 MET'!C66+'T1 NSA'!C66</f>
        <v>45416.341438534648</v>
      </c>
      <c r="D66" s="765">
        <f>'T1 ANSP'!D66+'T1 MET'!D66+'T1 NSA'!D66</f>
        <v>44206.627471257591</v>
      </c>
      <c r="E66" s="765">
        <f>'T1 ANSP'!E66+'T1 MET'!E66+'T1 NSA'!E66</f>
        <v>44317.361490303992</v>
      </c>
      <c r="F66" s="765">
        <f>'T1 ANSP'!F66+'T1 MET'!F66+'T1 NSA'!F66</f>
        <v>45314.728576000001</v>
      </c>
      <c r="G66" s="765">
        <f>'T1 ANSP'!G66+'T1 MET'!G66+'T1 NSA'!G66</f>
        <v>45626.133379999999</v>
      </c>
      <c r="H66" s="765">
        <f>'T1 ANSP'!H66+'T1 MET'!H66+'T1 NSA'!H66</f>
        <v>42503.630177463434</v>
      </c>
      <c r="I66" s="765">
        <f>'T1 ANSP'!I66+'T1 MET'!I66+'T1 NSA'!I66</f>
        <v>41960.860544782612</v>
      </c>
      <c r="J66" s="766">
        <f>'T1 ANSP'!J66+'T1 MET'!J66+'T1 NSA'!J66</f>
        <v>41978.589068351066</v>
      </c>
      <c r="K66" s="767">
        <f>'T1 ANSP'!K66+'T1 MET'!K66+'T1 NSA'!K66</f>
        <v>37408.394955592863</v>
      </c>
      <c r="L66" s="768">
        <f>'T1 ANSP'!L66+'T1 MET'!L66+'T1 NSA'!L66</f>
        <v>39370.777346563649</v>
      </c>
      <c r="M66" s="765">
        <f>'T1 ANSP'!M66+'T1 MET'!M66+'T1 NSA'!M66</f>
        <v>76779.172302156527</v>
      </c>
      <c r="N66" s="765">
        <f>'T1 ANSP'!N66+'T1 MET'!N66+'T1 NSA'!N66</f>
        <v>43474.245156290264</v>
      </c>
      <c r="O66" s="765">
        <f>'T1 ANSP'!O66+'T1 MET'!O66+'T1 NSA'!O66</f>
        <v>45038.049897034594</v>
      </c>
      <c r="P66" s="766">
        <f>'T1 ANSP'!P66+'T1 MET'!P66+'T1 NSA'!P66</f>
        <v>46941.388959730888</v>
      </c>
      <c r="Q66" s="750"/>
      <c r="R66" s="767">
        <f>'T1 ANSP'!R66+'T1 MET'!R66+'T1 NSA'!R66</f>
        <v>37408.394955592863</v>
      </c>
      <c r="S66" s="768">
        <f>'T1 ANSP'!S66+'T1 MET'!S66+'T1 NSA'!S66</f>
        <v>35618.895797917394</v>
      </c>
      <c r="T66" s="765">
        <f>'T1 ANSP'!T66+'T1 MET'!T66+'T1 NSA'!T66</f>
        <v>73027.290753510257</v>
      </c>
      <c r="U66" s="765">
        <f>'T1 ANSP'!U66+'T1 MET'!U66+'T1 NSA'!U66</f>
        <v>36620.031519017146</v>
      </c>
      <c r="V66" s="381"/>
      <c r="W66" s="380"/>
      <c r="X66" s="49"/>
      <c r="Y66" s="376"/>
      <c r="Z66" s="376"/>
      <c r="AA66" s="376"/>
      <c r="AB66" s="376"/>
    </row>
    <row r="67" spans="1:28" s="92" customFormat="1" ht="12" customHeight="1">
      <c r="A67" s="888" t="s">
        <v>100</v>
      </c>
      <c r="B67" s="720"/>
      <c r="C67" s="889"/>
      <c r="D67" s="890">
        <f t="shared" ref="D67:G67" si="19">D66/C66-1</f>
        <v>-2.6636094607361827E-2</v>
      </c>
      <c r="E67" s="890">
        <f t="shared" si="19"/>
        <v>2.5049189540278238E-3</v>
      </c>
      <c r="F67" s="890">
        <f t="shared" si="19"/>
        <v>2.2505109784439981E-2</v>
      </c>
      <c r="G67" s="890">
        <f t="shared" si="19"/>
        <v>6.872043897995006E-3</v>
      </c>
      <c r="H67" s="891">
        <f>H66/G66-1</f>
        <v>-6.8436726306185358E-2</v>
      </c>
      <c r="I67" s="891">
        <f t="shared" ref="I67:K67" si="20">I66/H66-1</f>
        <v>-1.276995942263337E-2</v>
      </c>
      <c r="J67" s="892">
        <f t="shared" si="20"/>
        <v>4.2250142962463322E-4</v>
      </c>
      <c r="K67" s="893">
        <f t="shared" si="20"/>
        <v>-0.10886964555471002</v>
      </c>
      <c r="L67" s="894">
        <f t="shared" ref="L67" si="21">L66/K66-1</f>
        <v>5.2458342393473689E-2</v>
      </c>
      <c r="M67" s="895"/>
      <c r="N67" s="891">
        <f t="shared" ref="N67" si="22">N66/L66-1</f>
        <v>0.10422623291396027</v>
      </c>
      <c r="O67" s="891">
        <f t="shared" ref="O67" si="23">O66/N66-1</f>
        <v>3.5970831353653976E-2</v>
      </c>
      <c r="P67" s="896">
        <f t="shared" ref="P67" si="24">P66/O66-1</f>
        <v>4.2260689951000963E-2</v>
      </c>
      <c r="Q67" s="750"/>
      <c r="R67" s="893">
        <f>+R66/J66-1</f>
        <v>-0.10886964555471002</v>
      </c>
      <c r="S67" s="894">
        <f t="shared" ref="S67" si="25">S66/R66-1</f>
        <v>-4.7836833411317614E-2</v>
      </c>
      <c r="T67" s="895"/>
      <c r="U67" s="891">
        <f t="shared" ref="U67" si="26">U66/S66-1</f>
        <v>2.8106871329747651E-2</v>
      </c>
      <c r="V67" s="387"/>
      <c r="W67" s="388"/>
      <c r="X67" s="49"/>
      <c r="Y67" s="376"/>
      <c r="Z67" s="376"/>
      <c r="AA67" s="376"/>
      <c r="AB67" s="376"/>
    </row>
    <row r="68" spans="1:28" s="92" customFormat="1" ht="12" customHeight="1">
      <c r="A68" s="897" t="s">
        <v>140</v>
      </c>
      <c r="B68" s="898"/>
      <c r="C68" s="899">
        <v>790.29600000000005</v>
      </c>
      <c r="D68" s="900">
        <v>770.452</v>
      </c>
      <c r="E68" s="900">
        <v>793.18600000000004</v>
      </c>
      <c r="F68" s="900">
        <v>760.38300000000004</v>
      </c>
      <c r="G68" s="900">
        <v>763.82899999999995</v>
      </c>
      <c r="H68" s="900">
        <v>848.43</v>
      </c>
      <c r="I68" s="900">
        <v>940.20780990000003</v>
      </c>
      <c r="J68" s="901">
        <v>1010.6785124</v>
      </c>
      <c r="K68" s="902">
        <v>462.05763619999993</v>
      </c>
      <c r="L68" s="903">
        <v>481</v>
      </c>
      <c r="M68" s="900">
        <f>K68+L68</f>
        <v>943.05763619999993</v>
      </c>
      <c r="N68" s="900">
        <v>894</v>
      </c>
      <c r="O68" s="900">
        <v>1087</v>
      </c>
      <c r="P68" s="901">
        <v>1167</v>
      </c>
      <c r="Q68" s="750"/>
      <c r="R68" s="902">
        <v>462.05763619999993</v>
      </c>
      <c r="S68" s="903">
        <v>494.85438899999997</v>
      </c>
      <c r="T68" s="900">
        <f>R68+S68</f>
        <v>956.9120251999999</v>
      </c>
      <c r="U68" s="918">
        <v>597.86199999999997</v>
      </c>
      <c r="V68" s="397"/>
      <c r="W68" s="398"/>
      <c r="X68" s="378"/>
      <c r="Y68" s="376"/>
      <c r="Z68" s="376"/>
      <c r="AA68" s="376"/>
      <c r="AB68" s="376"/>
    </row>
    <row r="69" spans="1:28" s="92" customFormat="1" ht="12" customHeight="1">
      <c r="A69" s="888" t="s">
        <v>100</v>
      </c>
      <c r="B69" s="898"/>
      <c r="C69" s="889"/>
      <c r="D69" s="890">
        <f t="shared" ref="D69:L69" si="27">D68/C68-1</f>
        <v>-2.5109579195643161E-2</v>
      </c>
      <c r="E69" s="890">
        <f t="shared" si="27"/>
        <v>2.9507354124591822E-2</v>
      </c>
      <c r="F69" s="890">
        <f t="shared" si="27"/>
        <v>-4.1355999727680559E-2</v>
      </c>
      <c r="G69" s="890">
        <f t="shared" si="27"/>
        <v>4.5319266737944286E-3</v>
      </c>
      <c r="H69" s="891">
        <f t="shared" si="27"/>
        <v>0.11075908351214725</v>
      </c>
      <c r="I69" s="891">
        <f t="shared" si="27"/>
        <v>0.10817369718185366</v>
      </c>
      <c r="J69" s="892">
        <f t="shared" si="27"/>
        <v>7.4952262423235272E-2</v>
      </c>
      <c r="K69" s="893">
        <f t="shared" si="27"/>
        <v>-0.54282431996819813</v>
      </c>
      <c r="L69" s="894">
        <f t="shared" si="27"/>
        <v>4.0995673084820439E-2</v>
      </c>
      <c r="M69" s="895"/>
      <c r="N69" s="891">
        <f t="shared" ref="N69" si="28">N68/L68-1</f>
        <v>0.85862785862785862</v>
      </c>
      <c r="O69" s="891">
        <f t="shared" ref="O69" si="29">O68/N68-1</f>
        <v>0.21588366890380306</v>
      </c>
      <c r="P69" s="896">
        <f t="shared" ref="P69" si="30">P68/O68-1</f>
        <v>7.3597056117755244E-2</v>
      </c>
      <c r="Q69" s="750"/>
      <c r="R69" s="893">
        <f>+R68/J68-1</f>
        <v>-0.54282431996819813</v>
      </c>
      <c r="S69" s="894">
        <f t="shared" ref="S69" si="31">S68/R68-1</f>
        <v>7.0979787434579E-2</v>
      </c>
      <c r="T69" s="895"/>
      <c r="U69" s="891">
        <f t="shared" ref="U69" si="32">U68/S68-1</f>
        <v>0.2081574161808637</v>
      </c>
      <c r="V69" s="387"/>
      <c r="W69" s="388"/>
      <c r="X69" s="49"/>
      <c r="Y69" s="376"/>
      <c r="Z69" s="376"/>
      <c r="AA69" s="376"/>
      <c r="AB69" s="376"/>
    </row>
    <row r="70" spans="1:28" s="92" customFormat="1" ht="12" customHeight="1">
      <c r="A70" s="897" t="s">
        <v>141</v>
      </c>
      <c r="B70" s="898"/>
      <c r="C70" s="904">
        <f t="shared" ref="C70:J70" si="33">C66/C68</f>
        <v>57.467507666158809</v>
      </c>
      <c r="D70" s="905">
        <f t="shared" si="33"/>
        <v>57.377523156871021</v>
      </c>
      <c r="E70" s="905">
        <f t="shared" si="33"/>
        <v>55.872596705317527</v>
      </c>
      <c r="F70" s="905">
        <f t="shared" si="33"/>
        <v>59.594610316117006</v>
      </c>
      <c r="G70" s="905">
        <f t="shared" si="33"/>
        <v>59.733439526386142</v>
      </c>
      <c r="H70" s="905">
        <f t="shared" si="33"/>
        <v>50.096802538174551</v>
      </c>
      <c r="I70" s="905">
        <f t="shared" si="33"/>
        <v>44.62934694112522</v>
      </c>
      <c r="J70" s="906">
        <f t="shared" si="33"/>
        <v>41.535056452983184</v>
      </c>
      <c r="K70" s="907">
        <f>K66/K68</f>
        <v>80.960451737671917</v>
      </c>
      <c r="L70" s="908">
        <f>L66/L68</f>
        <v>81.85192795543378</v>
      </c>
      <c r="M70" s="905">
        <f>M66/M68</f>
        <v>81.415142993310653</v>
      </c>
      <c r="N70" s="905">
        <f t="shared" ref="N70:P70" si="34">N66/N68</f>
        <v>48.628909570794477</v>
      </c>
      <c r="O70" s="905">
        <f t="shared" si="34"/>
        <v>41.43334857132897</v>
      </c>
      <c r="P70" s="906">
        <f t="shared" si="34"/>
        <v>40.223983684430927</v>
      </c>
      <c r="Q70" s="750"/>
      <c r="R70" s="907">
        <f>R66/R68</f>
        <v>80.960451737671917</v>
      </c>
      <c r="S70" s="908">
        <f>S66/S68</f>
        <v>71.978538717007112</v>
      </c>
      <c r="T70" s="905">
        <f>T66/T68</f>
        <v>76.315574295606908</v>
      </c>
      <c r="U70" s="905">
        <f t="shared" ref="U70" si="35">U66/U68</f>
        <v>61.251645896573372</v>
      </c>
      <c r="V70" s="391"/>
      <c r="W70" s="390"/>
      <c r="X70" s="49"/>
      <c r="Y70" s="376"/>
      <c r="Z70" s="376"/>
      <c r="AA70" s="376"/>
      <c r="AB70" s="376"/>
    </row>
    <row r="71" spans="1:28" ht="12" customHeight="1">
      <c r="A71" s="769" t="s">
        <v>100</v>
      </c>
      <c r="B71" s="898"/>
      <c r="C71" s="909"/>
      <c r="D71" s="910">
        <f t="shared" ref="D71:J71" si="36">D70/C70-1</f>
        <v>-1.5658328147886147E-3</v>
      </c>
      <c r="E71" s="910">
        <f t="shared" si="36"/>
        <v>-2.6228501488971601E-2</v>
      </c>
      <c r="F71" s="910">
        <f t="shared" si="36"/>
        <v>6.6616084275267662E-2</v>
      </c>
      <c r="G71" s="910">
        <f t="shared" si="36"/>
        <v>2.3295598298691544E-3</v>
      </c>
      <c r="H71" s="911">
        <f t="shared" si="36"/>
        <v>-0.16132734134545834</v>
      </c>
      <c r="I71" s="911">
        <f t="shared" si="36"/>
        <v>-0.1091378155897883</v>
      </c>
      <c r="J71" s="912">
        <f t="shared" si="36"/>
        <v>-6.9333089104440804E-2</v>
      </c>
      <c r="K71" s="913">
        <f>K70/J70-1</f>
        <v>0.94920769710082031</v>
      </c>
      <c r="L71" s="914">
        <f>L70/K70-1</f>
        <v>1.1011255478791337E-2</v>
      </c>
      <c r="M71" s="915"/>
      <c r="N71" s="911">
        <f>N70/L70-1</f>
        <v>-0.40589170242548667</v>
      </c>
      <c r="O71" s="911">
        <f t="shared" ref="O71:P71" si="37">O70/N70-1</f>
        <v>-0.14796879187657153</v>
      </c>
      <c r="P71" s="916">
        <f t="shared" si="37"/>
        <v>-2.9188200534071673E-2</v>
      </c>
      <c r="Q71" s="750"/>
      <c r="R71" s="913">
        <f>+R70/J70-1</f>
        <v>0.94920769710082031</v>
      </c>
      <c r="S71" s="914">
        <f>S70/R70-1</f>
        <v>-0.11094198250978149</v>
      </c>
      <c r="T71" s="915"/>
      <c r="U71" s="911">
        <f>U70/S70-1</f>
        <v>-0.14902904409615625</v>
      </c>
      <c r="V71" s="393"/>
      <c r="W71" s="394"/>
      <c r="Y71" s="376"/>
      <c r="Z71" s="376"/>
      <c r="AA71" s="376"/>
      <c r="AB71" s="376"/>
    </row>
    <row r="72" spans="1:28" s="326" customFormat="1" ht="12" customHeight="1">
      <c r="A72" s="107"/>
      <c r="B72" s="104"/>
      <c r="C72" s="104"/>
      <c r="D72" s="104"/>
      <c r="E72" s="104"/>
      <c r="F72" s="104"/>
      <c r="G72" s="104"/>
      <c r="H72" s="104"/>
      <c r="I72" s="104"/>
      <c r="J72" s="363"/>
      <c r="K72" s="440"/>
      <c r="L72" s="440"/>
      <c r="M72" s="102"/>
      <c r="N72" s="102"/>
      <c r="O72" s="102"/>
      <c r="P72" s="102"/>
      <c r="Q72" s="56"/>
      <c r="R72" s="440"/>
      <c r="S72" s="440"/>
      <c r="T72" s="102"/>
      <c r="U72" s="92"/>
      <c r="V72" s="92"/>
      <c r="W72" s="92"/>
    </row>
    <row r="73" spans="1:28" s="326" customFormat="1" ht="12" customHeight="1">
      <c r="A73" s="108" t="s">
        <v>142</v>
      </c>
      <c r="B73" s="49"/>
      <c r="C73" s="49"/>
      <c r="D73" s="49"/>
      <c r="E73" s="49"/>
      <c r="F73" s="49"/>
      <c r="G73" s="49"/>
      <c r="H73" s="49"/>
      <c r="I73" s="49"/>
      <c r="J73" s="49"/>
      <c r="K73" s="108"/>
      <c r="L73" s="108"/>
      <c r="M73" s="49"/>
      <c r="N73" s="49"/>
      <c r="O73" s="49"/>
      <c r="P73" s="49"/>
      <c r="Q73" s="56"/>
      <c r="R73" s="108"/>
      <c r="S73" s="108"/>
      <c r="T73" s="49"/>
      <c r="U73" s="49"/>
      <c r="V73" s="49"/>
      <c r="W73" s="49"/>
    </row>
    <row r="74" spans="1:28" s="331" customFormat="1" ht="12" customHeight="1">
      <c r="A74" s="109" t="s">
        <v>515</v>
      </c>
      <c r="B74" s="110"/>
      <c r="C74" s="110"/>
      <c r="D74" s="110"/>
      <c r="E74" s="110"/>
      <c r="F74" s="110"/>
      <c r="G74" s="110"/>
      <c r="H74" s="110"/>
      <c r="I74" s="110"/>
      <c r="J74" s="110"/>
      <c r="K74" s="116"/>
      <c r="L74" s="116"/>
      <c r="M74" s="111"/>
      <c r="N74" s="93"/>
      <c r="O74" s="701"/>
      <c r="P74" s="112"/>
      <c r="Q74" s="56"/>
      <c r="R74" s="704"/>
      <c r="S74" s="704"/>
      <c r="T74" s="111"/>
      <c r="U74" s="326"/>
      <c r="V74" s="326"/>
      <c r="W74" s="326"/>
    </row>
    <row r="75" spans="1:28" s="331" customFormat="1" ht="12" customHeight="1">
      <c r="A75" s="109" t="s">
        <v>143</v>
      </c>
      <c r="B75" s="113"/>
      <c r="C75" s="113"/>
      <c r="D75" s="113"/>
      <c r="E75" s="113"/>
      <c r="F75" s="113"/>
      <c r="G75" s="113"/>
      <c r="H75" s="113"/>
      <c r="I75" s="113"/>
      <c r="J75" s="113"/>
      <c r="K75" s="116"/>
      <c r="L75" s="116"/>
      <c r="M75" s="116"/>
      <c r="N75" s="116"/>
      <c r="O75" s="702"/>
      <c r="P75" s="111"/>
      <c r="Q75" s="56"/>
      <c r="R75" s="702"/>
      <c r="S75" s="702"/>
      <c r="T75" s="116"/>
      <c r="U75" s="49"/>
      <c r="V75" s="49"/>
      <c r="W75" s="49"/>
    </row>
    <row r="76" spans="1:28" ht="12" customHeight="1">
      <c r="A76" s="109" t="s">
        <v>144</v>
      </c>
      <c r="B76" s="114"/>
      <c r="C76" s="114"/>
      <c r="D76" s="114"/>
      <c r="E76" s="114"/>
      <c r="F76" s="114"/>
      <c r="G76" s="114"/>
      <c r="H76" s="114"/>
      <c r="I76" s="114"/>
      <c r="J76" s="114"/>
      <c r="K76" s="438"/>
      <c r="L76" s="438"/>
      <c r="M76" s="115"/>
      <c r="N76" s="115"/>
      <c r="O76" s="337"/>
      <c r="P76" s="116"/>
      <c r="Q76" s="56"/>
      <c r="R76" s="438"/>
      <c r="S76" s="438"/>
      <c r="T76" s="115"/>
      <c r="U76" s="331"/>
      <c r="V76" s="331"/>
      <c r="W76" s="331"/>
    </row>
    <row r="77" spans="1:28" s="331" customFormat="1" ht="12" customHeight="1">
      <c r="A77" s="338"/>
      <c r="K77" s="438"/>
      <c r="L77" s="438"/>
      <c r="M77" s="115"/>
      <c r="N77" s="115"/>
      <c r="O77" s="337"/>
      <c r="P77" s="116"/>
      <c r="Q77" s="56"/>
      <c r="R77" s="438"/>
      <c r="S77" s="439"/>
      <c r="T77" s="339"/>
    </row>
    <row r="78" spans="1:28" ht="12" customHeight="1">
      <c r="A78" s="340"/>
      <c r="B78" s="340"/>
      <c r="C78" s="340"/>
      <c r="D78" s="340"/>
      <c r="E78" s="340"/>
      <c r="F78" s="340"/>
      <c r="G78" s="340"/>
      <c r="H78" s="340"/>
      <c r="I78" s="340"/>
      <c r="M78" s="340"/>
      <c r="N78" s="340"/>
      <c r="O78" s="340"/>
      <c r="P78" s="115"/>
      <c r="Q78" s="56"/>
      <c r="T78" s="340"/>
    </row>
    <row r="79" spans="1:28" ht="12" customHeight="1">
      <c r="J79" s="50"/>
      <c r="Q79" s="56"/>
      <c r="U79" s="331"/>
      <c r="V79" s="331"/>
      <c r="W79" s="331"/>
    </row>
    <row r="80" spans="1:28" s="331" customFormat="1" ht="12" customHeight="1">
      <c r="A80" s="338"/>
      <c r="G80" s="410"/>
      <c r="H80" s="410"/>
      <c r="I80" s="410"/>
      <c r="J80" s="410"/>
      <c r="K80" s="703"/>
      <c r="L80" s="703"/>
      <c r="M80" s="50"/>
      <c r="N80" s="703"/>
      <c r="O80" s="703"/>
      <c r="P80" s="703"/>
      <c r="Q80" s="56"/>
      <c r="R80" s="703"/>
      <c r="S80" s="410"/>
      <c r="T80" s="50"/>
    </row>
    <row r="81" spans="1:23" ht="12" customHeight="1">
      <c r="A81" s="340"/>
      <c r="B81" s="340"/>
      <c r="C81" s="340"/>
      <c r="D81" s="340"/>
      <c r="E81" s="340"/>
      <c r="F81" s="340"/>
      <c r="G81" s="340"/>
      <c r="H81" s="340"/>
      <c r="I81" s="408"/>
      <c r="N81" s="340"/>
      <c r="O81" s="340"/>
      <c r="P81" s="340"/>
      <c r="Q81" s="49"/>
    </row>
    <row r="82" spans="1:23" ht="12" customHeight="1">
      <c r="J82" s="50"/>
      <c r="Q82" s="115"/>
      <c r="U82" s="331"/>
      <c r="V82" s="331"/>
      <c r="W82" s="331"/>
    </row>
    <row r="83" spans="1:23">
      <c r="F83" s="409"/>
      <c r="G83" s="409"/>
      <c r="H83" s="409"/>
      <c r="I83" s="409"/>
      <c r="J83" s="409"/>
      <c r="K83" s="408"/>
      <c r="L83" s="408"/>
      <c r="M83" s="49"/>
      <c r="N83" s="409"/>
      <c r="O83" s="409"/>
      <c r="P83" s="409"/>
      <c r="R83" s="408"/>
      <c r="S83" s="408"/>
      <c r="T83" s="49"/>
      <c r="U83" s="50"/>
      <c r="V83" s="50"/>
      <c r="W83" s="50"/>
    </row>
    <row r="86" spans="1:23" ht="12" customHeight="1">
      <c r="A86" s="49"/>
      <c r="B86" s="49"/>
      <c r="C86" s="49"/>
      <c r="D86" s="49"/>
      <c r="E86" s="49"/>
      <c r="F86" s="49"/>
      <c r="G86" s="49"/>
      <c r="H86" s="49"/>
      <c r="I86" s="49"/>
      <c r="J86" s="108"/>
      <c r="K86" s="108"/>
      <c r="L86" s="108"/>
      <c r="N86" s="49"/>
      <c r="O86" s="49"/>
      <c r="R86" s="108"/>
      <c r="S86" s="108"/>
    </row>
    <row r="88" spans="1:23">
      <c r="P88" s="49"/>
      <c r="Q88" s="49"/>
    </row>
    <row r="117" spans="1:20">
      <c r="M117" s="49"/>
      <c r="T117" s="49"/>
    </row>
    <row r="120" spans="1:20" ht="12" customHeight="1">
      <c r="A120" s="341"/>
      <c r="B120" s="49"/>
      <c r="C120" s="49"/>
      <c r="D120" s="49"/>
      <c r="E120" s="49"/>
      <c r="F120" s="49"/>
      <c r="G120" s="49"/>
      <c r="H120" s="49"/>
      <c r="I120" s="49"/>
      <c r="J120" s="108"/>
      <c r="K120" s="108"/>
      <c r="L120" s="108"/>
      <c r="N120" s="49"/>
      <c r="O120" s="49"/>
      <c r="R120" s="108"/>
      <c r="S120" s="108"/>
    </row>
    <row r="122" spans="1:20">
      <c r="P122" s="49"/>
      <c r="Q122" s="49"/>
    </row>
  </sheetData>
  <mergeCells count="3">
    <mergeCell ref="K7:P7"/>
    <mergeCell ref="R7:W7"/>
    <mergeCell ref="C7:J7"/>
  </mergeCells>
  <pageMargins left="0.7" right="0.7" top="0.75" bottom="0.75" header="0.3" footer="0.3"/>
  <pageSetup paperSize="9" scale="43" orientation="portrait" r:id="rId1"/>
  <ignoredErrors>
    <ignoredError sqref="D70:K7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84">
    <pageSetUpPr fitToPage="1"/>
  </sheetPr>
  <dimension ref="A1:AC144"/>
  <sheetViews>
    <sheetView topLeftCell="A7" zoomScaleNormal="100" workbookViewId="0">
      <selection activeCell="X34" sqref="X34"/>
    </sheetView>
  </sheetViews>
  <sheetFormatPr defaultColWidth="12.5703125" defaultRowHeight="12"/>
  <cols>
    <col min="1" max="1" width="30.85546875" style="50" customWidth="1"/>
    <col min="2" max="2" width="0.42578125" style="50" customWidth="1"/>
    <col min="3" max="9" width="7.5703125" style="50" hidden="1" customWidth="1"/>
    <col min="10" max="10" width="8.42578125" style="340" hidden="1" customWidth="1"/>
    <col min="11" max="12" width="7.5703125" style="340" customWidth="1"/>
    <col min="13" max="13" width="8.140625" style="436" customWidth="1"/>
    <col min="14" max="16" width="7.5703125" style="50" customWidth="1"/>
    <col min="17" max="17" width="1.140625" style="50" customWidth="1"/>
    <col min="18" max="18" width="8.42578125" style="49" customWidth="1"/>
    <col min="19" max="19" width="7.5703125" style="340" customWidth="1"/>
    <col min="20" max="20" width="8.140625" style="436" customWidth="1"/>
    <col min="21" max="23" width="8.42578125" style="49" customWidth="1"/>
    <col min="24" max="16384" width="12.5703125" style="49"/>
  </cols>
  <sheetData>
    <row r="1" spans="1:28" ht="12" customHeight="1">
      <c r="A1" s="717" t="s">
        <v>352</v>
      </c>
      <c r="B1" s="717"/>
      <c r="C1" s="717"/>
      <c r="D1" s="717"/>
      <c r="E1" s="717"/>
      <c r="F1" s="717"/>
      <c r="G1" s="717"/>
      <c r="H1" s="717"/>
      <c r="I1" s="717"/>
      <c r="J1" s="717"/>
      <c r="K1" s="718"/>
      <c r="L1" s="719"/>
      <c r="M1" s="717"/>
      <c r="N1" s="717"/>
      <c r="O1" s="717"/>
      <c r="P1" s="717"/>
      <c r="Q1" s="717"/>
      <c r="R1" s="717"/>
      <c r="S1" s="719"/>
      <c r="T1" s="717"/>
      <c r="U1" s="717"/>
      <c r="V1" s="48"/>
      <c r="W1" s="48"/>
    </row>
    <row r="2" spans="1:28" ht="12" customHeight="1">
      <c r="A2" s="720"/>
      <c r="B2" s="720"/>
      <c r="C2" s="720"/>
      <c r="D2" s="720"/>
      <c r="E2" s="720"/>
      <c r="F2" s="720"/>
      <c r="G2" s="720"/>
      <c r="H2" s="720"/>
      <c r="I2" s="720"/>
      <c r="J2" s="718"/>
      <c r="K2" s="718"/>
      <c r="L2" s="718"/>
      <c r="M2" s="720"/>
      <c r="N2" s="720"/>
      <c r="O2" s="720"/>
      <c r="P2" s="720"/>
      <c r="Q2" s="720"/>
      <c r="R2" s="721"/>
      <c r="S2" s="718"/>
      <c r="T2" s="720"/>
      <c r="U2" s="721"/>
    </row>
    <row r="3" spans="1:28" ht="12" customHeight="1">
      <c r="A3" s="722" t="s">
        <v>605</v>
      </c>
      <c r="B3" s="721"/>
      <c r="C3" s="721"/>
      <c r="D3" s="721"/>
      <c r="E3" s="721"/>
      <c r="F3" s="721"/>
      <c r="G3" s="721"/>
      <c r="H3" s="721"/>
      <c r="I3" s="721"/>
      <c r="J3" s="723"/>
      <c r="K3" s="718"/>
      <c r="L3" s="718"/>
      <c r="M3" s="720"/>
      <c r="N3" s="720"/>
      <c r="O3" s="720"/>
      <c r="P3" s="720"/>
      <c r="Q3" s="720"/>
      <c r="R3" s="724"/>
      <c r="S3" s="718"/>
      <c r="T3" s="720"/>
      <c r="U3" s="724"/>
      <c r="V3"/>
      <c r="W3"/>
    </row>
    <row r="4" spans="1:28" ht="12" customHeight="1">
      <c r="A4" s="725" t="s">
        <v>145</v>
      </c>
      <c r="B4" s="721"/>
      <c r="C4" s="720"/>
      <c r="D4" s="720"/>
      <c r="E4" s="720"/>
      <c r="F4" s="720"/>
      <c r="G4" s="720"/>
      <c r="H4" s="720"/>
      <c r="I4" s="720"/>
      <c r="J4" s="718"/>
      <c r="K4" s="718"/>
      <c r="L4" s="718"/>
      <c r="M4" s="720"/>
      <c r="N4" s="720"/>
      <c r="O4" s="720"/>
      <c r="P4" s="720"/>
      <c r="Q4" s="720"/>
      <c r="R4" s="721"/>
      <c r="S4" s="718"/>
      <c r="T4" s="720"/>
      <c r="U4" s="721"/>
    </row>
    <row r="5" spans="1:28" ht="12" customHeight="1">
      <c r="A5" s="919" t="s">
        <v>623</v>
      </c>
      <c r="B5" s="721"/>
      <c r="C5" s="721"/>
      <c r="D5" s="721"/>
      <c r="E5" s="721"/>
      <c r="F5" s="721"/>
      <c r="G5" s="721"/>
      <c r="H5" s="721"/>
      <c r="I5" s="721"/>
      <c r="J5" s="723"/>
      <c r="K5" s="718"/>
      <c r="L5" s="718"/>
      <c r="M5" s="720"/>
      <c r="N5" s="720"/>
      <c r="O5" s="720"/>
      <c r="P5" s="720"/>
      <c r="Q5" s="720"/>
      <c r="R5" s="721"/>
      <c r="S5" s="718"/>
      <c r="T5" s="720"/>
      <c r="U5" s="721"/>
    </row>
    <row r="6" spans="1:28" ht="12" customHeight="1">
      <c r="A6" s="720"/>
      <c r="B6" s="720"/>
      <c r="C6" s="720"/>
      <c r="D6" s="720"/>
      <c r="E6" s="720"/>
      <c r="F6" s="720"/>
      <c r="G6" s="720"/>
      <c r="H6" s="720"/>
      <c r="I6" s="720"/>
      <c r="J6" s="718"/>
      <c r="K6" s="718"/>
      <c r="L6" s="718"/>
      <c r="M6" s="720"/>
      <c r="N6" s="720"/>
      <c r="O6" s="720"/>
      <c r="P6" s="720"/>
      <c r="Q6" s="720"/>
      <c r="R6" s="721"/>
      <c r="S6" s="718"/>
      <c r="T6" s="720"/>
      <c r="U6" s="721"/>
    </row>
    <row r="7" spans="1:28" s="51" customFormat="1" ht="12" customHeight="1">
      <c r="A7" s="728"/>
      <c r="B7" s="728"/>
      <c r="C7" s="1285" t="s">
        <v>350</v>
      </c>
      <c r="D7" s="1286"/>
      <c r="E7" s="1286"/>
      <c r="F7" s="1286"/>
      <c r="G7" s="1286"/>
      <c r="H7" s="1286"/>
      <c r="I7" s="1286"/>
      <c r="J7" s="1289"/>
      <c r="K7" s="1282" t="s">
        <v>351</v>
      </c>
      <c r="L7" s="1283"/>
      <c r="M7" s="1283"/>
      <c r="N7" s="1283"/>
      <c r="O7" s="1283"/>
      <c r="P7" s="1283"/>
      <c r="Q7" s="729"/>
      <c r="R7" s="1285" t="s">
        <v>90</v>
      </c>
      <c r="S7" s="1286"/>
      <c r="T7" s="1286"/>
      <c r="U7" s="1286"/>
      <c r="V7" s="1287"/>
      <c r="W7" s="1288"/>
    </row>
    <row r="8" spans="1:28" ht="12" customHeight="1">
      <c r="A8" s="721"/>
      <c r="B8" s="721"/>
      <c r="C8" s="721"/>
      <c r="D8" s="721"/>
      <c r="E8" s="721"/>
      <c r="F8" s="721"/>
      <c r="G8" s="721"/>
      <c r="H8" s="721"/>
      <c r="I8" s="721"/>
      <c r="J8" s="723"/>
      <c r="K8" s="723"/>
      <c r="L8" s="723"/>
      <c r="M8" s="721"/>
      <c r="N8" s="721"/>
      <c r="O8" s="721"/>
      <c r="P8" s="721"/>
      <c r="Q8" s="721"/>
      <c r="R8" s="721"/>
      <c r="S8" s="723"/>
      <c r="T8" s="721"/>
      <c r="U8" s="721"/>
    </row>
    <row r="9" spans="1:28" ht="12" customHeight="1">
      <c r="A9" s="730" t="s">
        <v>91</v>
      </c>
      <c r="B9" s="720"/>
      <c r="C9" s="731">
        <v>2012</v>
      </c>
      <c r="D9" s="732">
        <v>2013</v>
      </c>
      <c r="E9" s="732">
        <v>2014</v>
      </c>
      <c r="F9" s="732">
        <v>2015</v>
      </c>
      <c r="G9" s="732">
        <v>2016</v>
      </c>
      <c r="H9" s="732">
        <v>2017</v>
      </c>
      <c r="I9" s="732">
        <v>2018</v>
      </c>
      <c r="J9" s="733">
        <v>2019</v>
      </c>
      <c r="K9" s="734">
        <v>2020</v>
      </c>
      <c r="L9" s="734">
        <v>2021</v>
      </c>
      <c r="M9" s="732" t="s">
        <v>514</v>
      </c>
      <c r="N9" s="732">
        <v>2022</v>
      </c>
      <c r="O9" s="732">
        <v>2023</v>
      </c>
      <c r="P9" s="733">
        <v>2024</v>
      </c>
      <c r="Q9" s="735"/>
      <c r="R9" s="736">
        <v>2020</v>
      </c>
      <c r="S9" s="734">
        <v>2021</v>
      </c>
      <c r="T9" s="732" t="s">
        <v>514</v>
      </c>
      <c r="U9" s="732">
        <v>2022</v>
      </c>
      <c r="V9" s="52">
        <v>2023</v>
      </c>
      <c r="W9" s="53">
        <v>2024</v>
      </c>
    </row>
    <row r="10" spans="1:28" ht="12" customHeight="1">
      <c r="A10" s="720"/>
      <c r="B10" s="720"/>
      <c r="C10" s="720"/>
      <c r="D10" s="720"/>
      <c r="E10" s="720"/>
      <c r="F10" s="720"/>
      <c r="G10" s="720"/>
      <c r="H10" s="720"/>
      <c r="I10" s="720"/>
      <c r="J10" s="718"/>
      <c r="K10" s="718"/>
      <c r="L10" s="718"/>
      <c r="M10" s="720"/>
      <c r="N10" s="720"/>
      <c r="O10" s="720"/>
      <c r="P10" s="720"/>
      <c r="Q10" s="720"/>
      <c r="R10" s="718"/>
      <c r="S10" s="718"/>
      <c r="T10" s="720"/>
      <c r="U10" s="720"/>
      <c r="V10" s="50"/>
      <c r="W10" s="50"/>
    </row>
    <row r="11" spans="1:28" ht="15.6" customHeight="1">
      <c r="A11" s="737" t="s">
        <v>92</v>
      </c>
      <c r="B11" s="737"/>
      <c r="C11" s="737"/>
      <c r="D11" s="737"/>
      <c r="E11" s="737"/>
      <c r="F11" s="737"/>
      <c r="G11" s="737"/>
      <c r="H11" s="737"/>
      <c r="I11" s="737"/>
      <c r="J11" s="738"/>
      <c r="K11" s="739"/>
      <c r="L11" s="739"/>
      <c r="M11" s="720"/>
      <c r="N11" s="740"/>
      <c r="O11" s="740"/>
      <c r="P11" s="740"/>
      <c r="Q11" s="741"/>
      <c r="R11" s="739"/>
      <c r="S11" s="739"/>
      <c r="T11" s="720"/>
      <c r="U11" s="740"/>
      <c r="V11" s="55"/>
      <c r="W11" s="55"/>
    </row>
    <row r="12" spans="1:28" ht="12" customHeight="1">
      <c r="A12" s="743" t="s">
        <v>93</v>
      </c>
      <c r="B12" s="743"/>
      <c r="C12" s="745">
        <v>23240</v>
      </c>
      <c r="D12" s="746">
        <v>20469</v>
      </c>
      <c r="E12" s="746">
        <v>20390</v>
      </c>
      <c r="F12" s="746">
        <v>20200</v>
      </c>
      <c r="G12" s="746">
        <v>19763</v>
      </c>
      <c r="H12" s="746">
        <v>21364.948547466676</v>
      </c>
      <c r="I12" s="746">
        <v>21147</v>
      </c>
      <c r="J12" s="747">
        <v>21486</v>
      </c>
      <c r="K12" s="748">
        <v>17981.047749335423</v>
      </c>
      <c r="L12" s="749">
        <v>18325.136879556099</v>
      </c>
      <c r="M12" s="746">
        <f>K12+L12</f>
        <v>36306.184628891526</v>
      </c>
      <c r="N12" s="746">
        <v>22460.018930567257</v>
      </c>
      <c r="O12" s="746">
        <v>23452.925664638886</v>
      </c>
      <c r="P12" s="747">
        <v>24503.037160837295</v>
      </c>
      <c r="Q12" s="750"/>
      <c r="R12" s="748">
        <v>17981.047749335423</v>
      </c>
      <c r="S12" s="749">
        <v>16879.3573118323</v>
      </c>
      <c r="T12" s="746">
        <f>R12+S12</f>
        <v>34860.405061167723</v>
      </c>
      <c r="U12" s="955">
        <v>19846.2367837399</v>
      </c>
      <c r="V12" s="342"/>
      <c r="W12" s="343"/>
      <c r="X12" s="715"/>
      <c r="Y12" s="377"/>
      <c r="Z12" s="377"/>
      <c r="AA12" s="377"/>
      <c r="AB12" s="377"/>
    </row>
    <row r="13" spans="1:28" ht="12" customHeight="1">
      <c r="A13" s="752" t="s">
        <v>94</v>
      </c>
      <c r="B13" s="752"/>
      <c r="C13" s="753"/>
      <c r="D13" s="754"/>
      <c r="E13" s="754"/>
      <c r="F13" s="754"/>
      <c r="G13" s="754"/>
      <c r="H13" s="754"/>
      <c r="I13" s="754"/>
      <c r="J13" s="755"/>
      <c r="K13" s="783">
        <v>2233.5271233721687</v>
      </c>
      <c r="L13" s="784">
        <v>2554.287522507836</v>
      </c>
      <c r="M13" s="760">
        <f t="shared" ref="M13:M17" si="0">K13+L13</f>
        <v>4787.8146458800047</v>
      </c>
      <c r="N13" s="760">
        <v>3194.0097529436302</v>
      </c>
      <c r="O13" s="760">
        <v>3335.2097137358314</v>
      </c>
      <c r="P13" s="785">
        <v>3484.5446885150018</v>
      </c>
      <c r="Q13" s="750"/>
      <c r="R13" s="783">
        <v>2233.5271233721687</v>
      </c>
      <c r="S13" s="784">
        <v>2250.0183296672458</v>
      </c>
      <c r="T13" s="760">
        <f t="shared" ref="T13:T17" si="1">R13+S13</f>
        <v>4483.5454530394145</v>
      </c>
      <c r="U13" s="956">
        <v>2798.5219999999999</v>
      </c>
      <c r="V13" s="346"/>
      <c r="W13" s="347"/>
      <c r="X13" s="378"/>
      <c r="Y13" s="700"/>
      <c r="Z13" s="377"/>
      <c r="AA13" s="377"/>
      <c r="AB13" s="377"/>
    </row>
    <row r="14" spans="1:28" ht="12" customHeight="1">
      <c r="A14" s="752" t="s">
        <v>95</v>
      </c>
      <c r="B14" s="752"/>
      <c r="C14" s="761">
        <v>8863</v>
      </c>
      <c r="D14" s="758">
        <v>11207</v>
      </c>
      <c r="E14" s="758">
        <v>12767</v>
      </c>
      <c r="F14" s="758">
        <v>12873</v>
      </c>
      <c r="G14" s="758">
        <v>13525</v>
      </c>
      <c r="H14" s="758">
        <v>11182.397577360003</v>
      </c>
      <c r="I14" s="758">
        <v>11035</v>
      </c>
      <c r="J14" s="759">
        <v>11565</v>
      </c>
      <c r="K14" s="756">
        <v>10215.045</v>
      </c>
      <c r="L14" s="757">
        <v>11027.631393483876</v>
      </c>
      <c r="M14" s="758">
        <f t="shared" si="0"/>
        <v>21242.676393483875</v>
      </c>
      <c r="N14" s="758">
        <v>12142.717061135352</v>
      </c>
      <c r="O14" s="758">
        <v>12804.311684020189</v>
      </c>
      <c r="P14" s="759">
        <v>13556.639736273148</v>
      </c>
      <c r="Q14" s="750"/>
      <c r="R14" s="756">
        <v>10215.045</v>
      </c>
      <c r="S14" s="757">
        <v>9763.1735275222909</v>
      </c>
      <c r="T14" s="758">
        <f t="shared" si="1"/>
        <v>19978.218527522291</v>
      </c>
      <c r="U14" s="957">
        <v>10941.1294093454</v>
      </c>
      <c r="V14" s="348"/>
      <c r="W14" s="349"/>
      <c r="Y14" s="377"/>
      <c r="Z14" s="377"/>
      <c r="AA14" s="377"/>
      <c r="AB14" s="377"/>
    </row>
    <row r="15" spans="1:28" ht="12" customHeight="1">
      <c r="A15" s="752" t="s">
        <v>96</v>
      </c>
      <c r="B15" s="752"/>
      <c r="C15" s="761">
        <v>4203</v>
      </c>
      <c r="D15" s="758">
        <v>3973</v>
      </c>
      <c r="E15" s="758">
        <v>3912</v>
      </c>
      <c r="F15" s="758">
        <v>3954</v>
      </c>
      <c r="G15" s="758">
        <v>4427</v>
      </c>
      <c r="H15" s="758">
        <v>3065.310523240631</v>
      </c>
      <c r="I15" s="758">
        <v>3470</v>
      </c>
      <c r="J15" s="759">
        <v>3131</v>
      </c>
      <c r="K15" s="756">
        <v>3380.0585961459451</v>
      </c>
      <c r="L15" s="757">
        <v>4148.6997633722067</v>
      </c>
      <c r="M15" s="758">
        <f t="shared" si="0"/>
        <v>7528.7583595181513</v>
      </c>
      <c r="N15" s="758">
        <v>3301.5926374532864</v>
      </c>
      <c r="O15" s="758">
        <v>3692.9876360718267</v>
      </c>
      <c r="P15" s="759">
        <v>4500.3875135080052</v>
      </c>
      <c r="Q15" s="750"/>
      <c r="R15" s="756">
        <v>3380.0585961459451</v>
      </c>
      <c r="S15" s="757">
        <v>3951.6990000000001</v>
      </c>
      <c r="T15" s="758">
        <f t="shared" si="1"/>
        <v>7331.7575961459452</v>
      </c>
      <c r="U15" s="1256">
        <v>2513.6949815038301</v>
      </c>
      <c r="V15" s="348"/>
      <c r="W15" s="349"/>
      <c r="X15" s="73"/>
      <c r="Y15" s="377"/>
      <c r="Z15" s="377"/>
      <c r="AA15" s="377"/>
      <c r="AB15" s="377"/>
    </row>
    <row r="16" spans="1:28" ht="12" customHeight="1">
      <c r="A16" s="752" t="s">
        <v>97</v>
      </c>
      <c r="B16" s="752"/>
      <c r="C16" s="761">
        <v>1103</v>
      </c>
      <c r="D16" s="758">
        <v>1059</v>
      </c>
      <c r="E16" s="758">
        <v>1161</v>
      </c>
      <c r="F16" s="758">
        <v>2072</v>
      </c>
      <c r="G16" s="758">
        <v>1857</v>
      </c>
      <c r="H16" s="758">
        <v>696.27444848619632</v>
      </c>
      <c r="I16" s="758">
        <v>709.43</v>
      </c>
      <c r="J16" s="759">
        <v>547</v>
      </c>
      <c r="K16" s="756">
        <v>714.57981478421868</v>
      </c>
      <c r="L16" s="757">
        <v>798.15184098402176</v>
      </c>
      <c r="M16" s="758">
        <f t="shared" si="0"/>
        <v>1512.7316557682404</v>
      </c>
      <c r="N16" s="758">
        <v>1088.3793147344682</v>
      </c>
      <c r="O16" s="758">
        <v>1251.8077197461216</v>
      </c>
      <c r="P16" s="759">
        <v>1354.4673806410369</v>
      </c>
      <c r="Q16" s="750"/>
      <c r="R16" s="756">
        <v>714.57981478421868</v>
      </c>
      <c r="S16" s="757">
        <v>573</v>
      </c>
      <c r="T16" s="758">
        <f t="shared" si="1"/>
        <v>1287.5798147842188</v>
      </c>
      <c r="U16" s="1256">
        <v>640.8506767589663</v>
      </c>
      <c r="V16" s="59"/>
      <c r="W16" s="317"/>
      <c r="X16" s="378"/>
      <c r="Y16" s="377"/>
      <c r="Z16" s="377"/>
      <c r="AA16" s="377"/>
      <c r="AB16" s="377"/>
    </row>
    <row r="17" spans="1:29" ht="12" customHeight="1">
      <c r="A17" s="752" t="s">
        <v>98</v>
      </c>
      <c r="B17" s="752"/>
      <c r="C17" s="761"/>
      <c r="D17" s="758"/>
      <c r="E17" s="758"/>
      <c r="F17" s="758"/>
      <c r="G17" s="758"/>
      <c r="H17" s="758"/>
      <c r="I17" s="758">
        <v>0</v>
      </c>
      <c r="J17" s="759">
        <v>0</v>
      </c>
      <c r="K17" s="756">
        <v>0</v>
      </c>
      <c r="L17" s="757">
        <v>0</v>
      </c>
      <c r="M17" s="758">
        <f t="shared" si="0"/>
        <v>0</v>
      </c>
      <c r="N17" s="758">
        <v>0</v>
      </c>
      <c r="O17" s="758">
        <v>0</v>
      </c>
      <c r="P17" s="759">
        <v>0</v>
      </c>
      <c r="Q17" s="750"/>
      <c r="R17" s="756">
        <v>0</v>
      </c>
      <c r="S17" s="757">
        <v>0</v>
      </c>
      <c r="T17" s="758">
        <f t="shared" si="1"/>
        <v>0</v>
      </c>
      <c r="U17" s="957">
        <v>0</v>
      </c>
      <c r="V17" s="348"/>
      <c r="W17" s="349"/>
      <c r="Y17" s="377"/>
      <c r="Z17" s="377"/>
      <c r="AA17" s="377"/>
      <c r="AB17" s="377"/>
    </row>
    <row r="18" spans="1:29" ht="12" customHeight="1">
      <c r="A18" s="762" t="s">
        <v>99</v>
      </c>
      <c r="B18" s="763"/>
      <c r="C18" s="764">
        <f>C12+SUM(C14:C17)</f>
        <v>37409</v>
      </c>
      <c r="D18" s="765">
        <f t="shared" ref="D18:P18" si="2">D12+SUM(D14:D17)</f>
        <v>36708</v>
      </c>
      <c r="E18" s="765">
        <f t="shared" si="2"/>
        <v>38230</v>
      </c>
      <c r="F18" s="765">
        <f t="shared" si="2"/>
        <v>39099</v>
      </c>
      <c r="G18" s="765">
        <f t="shared" si="2"/>
        <v>39572</v>
      </c>
      <c r="H18" s="765">
        <f t="shared" si="2"/>
        <v>36308.931096553504</v>
      </c>
      <c r="I18" s="765">
        <f t="shared" si="2"/>
        <v>36361.43</v>
      </c>
      <c r="J18" s="765">
        <f t="shared" si="2"/>
        <v>36729</v>
      </c>
      <c r="K18" s="767">
        <f>K12+SUM(K14:K17)</f>
        <v>32290.731160265586</v>
      </c>
      <c r="L18" s="768">
        <f t="shared" si="2"/>
        <v>34299.619877396202</v>
      </c>
      <c r="M18" s="765">
        <f>M12+SUM(M14:M17)</f>
        <v>66590.351037661792</v>
      </c>
      <c r="N18" s="765">
        <f t="shared" si="2"/>
        <v>38992.70794389036</v>
      </c>
      <c r="O18" s="765">
        <f t="shared" si="2"/>
        <v>41202.032704477024</v>
      </c>
      <c r="P18" s="766">
        <f t="shared" si="2"/>
        <v>43914.531791259484</v>
      </c>
      <c r="Q18" s="750"/>
      <c r="R18" s="767">
        <f t="shared" ref="R18" si="3">R12+SUM(R14:R17)</f>
        <v>32290.731160265586</v>
      </c>
      <c r="S18" s="768">
        <f t="shared" ref="S18" si="4">S12+SUM(S14:S17)</f>
        <v>31167.229839354593</v>
      </c>
      <c r="T18" s="765">
        <f>T12+SUM(T14:T17)</f>
        <v>63457.960999620176</v>
      </c>
      <c r="U18" s="765">
        <f t="shared" ref="U18" si="5">U12+SUM(U14:U17)</f>
        <v>33941.911851348093</v>
      </c>
      <c r="V18" s="62"/>
      <c r="W18" s="118"/>
      <c r="Y18" s="377"/>
      <c r="Z18" s="377"/>
      <c r="AA18" s="377"/>
      <c r="AB18" s="377"/>
    </row>
    <row r="19" spans="1:29" ht="12" customHeight="1">
      <c r="A19" s="769" t="s">
        <v>100</v>
      </c>
      <c r="B19" s="770"/>
      <c r="C19" s="771"/>
      <c r="D19" s="772">
        <f t="shared" ref="D19:J19" si="6">+D18/C18-1</f>
        <v>-1.87388061696383E-2</v>
      </c>
      <c r="E19" s="772">
        <f t="shared" si="6"/>
        <v>4.1462351531001307E-2</v>
      </c>
      <c r="F19" s="772">
        <f t="shared" si="6"/>
        <v>2.2730839654721446E-2</v>
      </c>
      <c r="G19" s="772">
        <f t="shared" si="6"/>
        <v>1.20974960996445E-2</v>
      </c>
      <c r="H19" s="772">
        <f t="shared" si="6"/>
        <v>-8.2459034252665875E-2</v>
      </c>
      <c r="I19" s="772">
        <f t="shared" si="6"/>
        <v>1.4458950418256844E-3</v>
      </c>
      <c r="J19" s="773">
        <f t="shared" si="6"/>
        <v>1.0108788350733144E-2</v>
      </c>
      <c r="K19" s="774">
        <f>+K18/J18-1</f>
        <v>-0.12083827056915286</v>
      </c>
      <c r="L19" s="775">
        <f t="shared" ref="L19" si="7">+L18/K18-1</f>
        <v>6.2212549699171671E-2</v>
      </c>
      <c r="M19" s="776"/>
      <c r="N19" s="772">
        <f t="shared" ref="N19" si="8">+N18/L18-1</f>
        <v>0.13682624131898757</v>
      </c>
      <c r="O19" s="772">
        <f t="shared" ref="O19" si="9">+O18/N18-1</f>
        <v>5.6659946874318967E-2</v>
      </c>
      <c r="P19" s="773">
        <f t="shared" ref="P19" si="10">+P18/O18-1</f>
        <v>6.5834108385815604E-2</v>
      </c>
      <c r="Q19" s="750"/>
      <c r="R19" s="774">
        <f>+R18/J18-1</f>
        <v>-0.12083827056915286</v>
      </c>
      <c r="S19" s="775">
        <f t="shared" ref="S19" si="11">+S18/R18-1</f>
        <v>-3.4793306950369862E-2</v>
      </c>
      <c r="T19" s="776"/>
      <c r="U19" s="772">
        <f>U18/S18-1</f>
        <v>8.9025621664005961E-2</v>
      </c>
      <c r="V19" s="66"/>
      <c r="W19" s="67"/>
    </row>
    <row r="20" spans="1:29" ht="12" customHeight="1">
      <c r="A20" s="770"/>
      <c r="B20" s="770"/>
      <c r="C20" s="770"/>
      <c r="D20" s="770"/>
      <c r="E20" s="770"/>
      <c r="F20" s="770"/>
      <c r="G20" s="770"/>
      <c r="H20" s="770"/>
      <c r="I20" s="770"/>
      <c r="J20" s="920"/>
      <c r="K20" s="791"/>
      <c r="L20" s="791"/>
      <c r="M20" s="778"/>
      <c r="N20" s="778"/>
      <c r="O20" s="778"/>
      <c r="P20" s="778"/>
      <c r="Q20" s="750"/>
      <c r="R20" s="791"/>
      <c r="S20" s="791"/>
      <c r="T20" s="778"/>
      <c r="U20" s="778"/>
      <c r="V20" s="68"/>
      <c r="W20" s="68"/>
    </row>
    <row r="21" spans="1:29" ht="15.6" customHeight="1">
      <c r="A21" s="737" t="s">
        <v>101</v>
      </c>
      <c r="B21" s="737"/>
      <c r="C21" s="737"/>
      <c r="D21" s="737"/>
      <c r="E21" s="737"/>
      <c r="F21" s="737"/>
      <c r="G21" s="737"/>
      <c r="H21" s="737"/>
      <c r="I21" s="737"/>
      <c r="J21" s="737"/>
      <c r="K21" s="739"/>
      <c r="L21" s="739"/>
      <c r="M21" s="740"/>
      <c r="N21" s="740"/>
      <c r="O21" s="740"/>
      <c r="P21" s="741"/>
      <c r="Q21" s="750"/>
      <c r="R21" s="739"/>
      <c r="S21" s="739"/>
      <c r="T21" s="740"/>
      <c r="U21" s="740"/>
      <c r="V21" s="55"/>
      <c r="W21" s="55"/>
      <c r="X21" s="378"/>
    </row>
    <row r="22" spans="1:29" ht="12" customHeight="1">
      <c r="A22" s="744" t="s">
        <v>102</v>
      </c>
      <c r="B22" s="779"/>
      <c r="C22" s="745">
        <v>30052</v>
      </c>
      <c r="D22" s="746">
        <v>30007</v>
      </c>
      <c r="E22" s="746">
        <v>31344</v>
      </c>
      <c r="F22" s="746">
        <v>32015</v>
      </c>
      <c r="G22" s="746">
        <v>32763</v>
      </c>
      <c r="H22" s="746">
        <v>28125.234255494488</v>
      </c>
      <c r="I22" s="746">
        <v>27835.43</v>
      </c>
      <c r="J22" s="782">
        <v>29020.144125831255</v>
      </c>
      <c r="K22" s="780">
        <v>25513.400097998245</v>
      </c>
      <c r="L22" s="781">
        <v>27100.653769589815</v>
      </c>
      <c r="M22" s="751">
        <f t="shared" ref="M22:M28" si="12">K22+L22</f>
        <v>52614.05386758806</v>
      </c>
      <c r="N22" s="751">
        <v>30808.734362170038</v>
      </c>
      <c r="O22" s="751">
        <v>32554.355614395594</v>
      </c>
      <c r="P22" s="782">
        <v>34697.542590344114</v>
      </c>
      <c r="Q22" s="750"/>
      <c r="R22" s="780">
        <v>25513.400097998245</v>
      </c>
      <c r="S22" s="781">
        <v>24625.704537040998</v>
      </c>
      <c r="T22" s="751">
        <f t="shared" ref="T22:T28" si="13">R22+S22</f>
        <v>50139.104635039243</v>
      </c>
      <c r="U22" s="1259">
        <v>26818.023192365203</v>
      </c>
      <c r="V22" s="350"/>
      <c r="W22" s="351"/>
      <c r="X22" s="695"/>
      <c r="Y22" s="695"/>
      <c r="Z22" s="695"/>
      <c r="AA22" s="695"/>
      <c r="AB22" s="695"/>
      <c r="AC22" s="695"/>
    </row>
    <row r="23" spans="1:29" ht="12" customHeight="1">
      <c r="A23" s="779" t="s">
        <v>103</v>
      </c>
      <c r="B23" s="752"/>
      <c r="C23" s="761">
        <v>3046</v>
      </c>
      <c r="D23" s="758">
        <v>2732</v>
      </c>
      <c r="E23" s="758">
        <v>2942</v>
      </c>
      <c r="F23" s="758">
        <v>2948</v>
      </c>
      <c r="G23" s="758">
        <v>2768</v>
      </c>
      <c r="H23" s="758">
        <v>2900.9849804032056</v>
      </c>
      <c r="I23" s="758">
        <v>3168</v>
      </c>
      <c r="J23" s="785">
        <v>2331.0115767509528</v>
      </c>
      <c r="K23" s="783">
        <v>2049.3361691396931</v>
      </c>
      <c r="L23" s="784">
        <v>2176.8305974126069</v>
      </c>
      <c r="M23" s="760">
        <f t="shared" si="12"/>
        <v>4226.1667665523</v>
      </c>
      <c r="N23" s="760">
        <v>2474.6781460447387</v>
      </c>
      <c r="O23" s="760">
        <v>2614.8932783306723</v>
      </c>
      <c r="P23" s="785">
        <v>2787.0424458336365</v>
      </c>
      <c r="Q23" s="750"/>
      <c r="R23" s="783">
        <v>2049.3361691396931</v>
      </c>
      <c r="S23" s="784">
        <v>1978.0329867623211</v>
      </c>
      <c r="T23" s="760">
        <f t="shared" si="13"/>
        <v>4027.3691559020144</v>
      </c>
      <c r="U23" s="1260">
        <v>2154.1286030807473</v>
      </c>
      <c r="V23" s="346"/>
      <c r="W23" s="347"/>
      <c r="X23" s="695"/>
      <c r="Y23" s="695"/>
      <c r="Z23" s="695"/>
      <c r="AA23" s="695"/>
      <c r="AB23" s="695"/>
      <c r="AC23" s="695"/>
    </row>
    <row r="24" spans="1:29" ht="12" customHeight="1">
      <c r="A24" s="779" t="s">
        <v>104</v>
      </c>
      <c r="B24" s="752"/>
      <c r="C24" s="761">
        <v>1202</v>
      </c>
      <c r="D24" s="758">
        <v>854</v>
      </c>
      <c r="E24" s="758">
        <v>934</v>
      </c>
      <c r="F24" s="758">
        <v>1107</v>
      </c>
      <c r="G24" s="758">
        <v>1100</v>
      </c>
      <c r="H24" s="758">
        <v>1117.4704145293333</v>
      </c>
      <c r="I24" s="758">
        <v>1202</v>
      </c>
      <c r="J24" s="785">
        <v>1156.0057411943808</v>
      </c>
      <c r="K24" s="783">
        <v>1016.3160066604399</v>
      </c>
      <c r="L24" s="784">
        <v>1079.5436167348666</v>
      </c>
      <c r="M24" s="760">
        <f t="shared" si="12"/>
        <v>2095.8596233953067</v>
      </c>
      <c r="N24" s="760">
        <v>1227.2535121526039</v>
      </c>
      <c r="O24" s="760">
        <v>1296.7896309524915</v>
      </c>
      <c r="P24" s="785">
        <v>1382.1626200702206</v>
      </c>
      <c r="Q24" s="750"/>
      <c r="R24" s="783">
        <v>1016.3160066604399</v>
      </c>
      <c r="S24" s="784">
        <v>980.95501188212938</v>
      </c>
      <c r="T24" s="760">
        <f t="shared" si="13"/>
        <v>1997.2710185425694</v>
      </c>
      <c r="U24" s="1260">
        <v>1068.2851416393582</v>
      </c>
      <c r="V24" s="346"/>
      <c r="W24" s="347"/>
      <c r="X24" s="695"/>
      <c r="Y24" s="695"/>
      <c r="Z24" s="695"/>
      <c r="AA24" s="695"/>
      <c r="AB24" s="695"/>
      <c r="AC24" s="695"/>
    </row>
    <row r="25" spans="1:29" ht="12" customHeight="1">
      <c r="A25" s="779" t="s">
        <v>105</v>
      </c>
      <c r="B25" s="752"/>
      <c r="C25" s="761">
        <v>1095</v>
      </c>
      <c r="D25" s="758">
        <v>1147</v>
      </c>
      <c r="E25" s="758">
        <v>1145</v>
      </c>
      <c r="F25" s="758">
        <v>1216</v>
      </c>
      <c r="G25" s="758">
        <v>1117</v>
      </c>
      <c r="H25" s="758">
        <v>1256.4658614328164</v>
      </c>
      <c r="I25" s="758">
        <v>1286</v>
      </c>
      <c r="J25" s="785">
        <v>1065.0052892491483</v>
      </c>
      <c r="K25" s="783">
        <v>936.31189194928061</v>
      </c>
      <c r="L25" s="784">
        <v>994.56224206110085</v>
      </c>
      <c r="M25" s="760">
        <f t="shared" si="12"/>
        <v>1930.8741340103816</v>
      </c>
      <c r="N25" s="760">
        <v>1130.6444554001064</v>
      </c>
      <c r="O25" s="760">
        <v>1194.7067101768193</v>
      </c>
      <c r="P25" s="785">
        <v>1273.359161223862</v>
      </c>
      <c r="Q25" s="750"/>
      <c r="R25" s="783">
        <v>936.31189194928061</v>
      </c>
      <c r="S25" s="784">
        <v>903.73450489140794</v>
      </c>
      <c r="T25" s="760">
        <f t="shared" si="13"/>
        <v>1840.0463968406884</v>
      </c>
      <c r="U25" s="1260">
        <v>984.19003100857799</v>
      </c>
      <c r="V25" s="346"/>
      <c r="W25" s="347"/>
      <c r="X25" s="695"/>
      <c r="Y25" s="695"/>
      <c r="Z25" s="695"/>
      <c r="AA25" s="695"/>
      <c r="AB25" s="695"/>
      <c r="AC25" s="695"/>
    </row>
    <row r="26" spans="1:29" ht="12" customHeight="1">
      <c r="A26" s="779" t="s">
        <v>106</v>
      </c>
      <c r="B26" s="752"/>
      <c r="C26" s="761">
        <v>327</v>
      </c>
      <c r="D26" s="758">
        <v>440</v>
      </c>
      <c r="E26" s="758">
        <v>400</v>
      </c>
      <c r="F26" s="758">
        <v>400</v>
      </c>
      <c r="G26" s="758">
        <v>454</v>
      </c>
      <c r="H26" s="758">
        <v>803.37452000000008</v>
      </c>
      <c r="I26" s="758">
        <v>773</v>
      </c>
      <c r="J26" s="785">
        <v>890.00442012370138</v>
      </c>
      <c r="K26" s="783">
        <v>782.45782519705142</v>
      </c>
      <c r="L26" s="784">
        <v>831.13652153462908</v>
      </c>
      <c r="M26" s="760">
        <f t="shared" si="12"/>
        <v>1613.5943467316806</v>
      </c>
      <c r="N26" s="760">
        <v>944.8578077991499</v>
      </c>
      <c r="O26" s="760">
        <v>998.39340099283527</v>
      </c>
      <c r="P26" s="785">
        <v>1064.1217403654805</v>
      </c>
      <c r="Q26" s="750"/>
      <c r="R26" s="783">
        <v>782.45782519705142</v>
      </c>
      <c r="S26" s="784">
        <v>755.23352990925173</v>
      </c>
      <c r="T26" s="760">
        <f t="shared" si="13"/>
        <v>1537.691355106303</v>
      </c>
      <c r="U26" s="1260">
        <v>822.46866441092436</v>
      </c>
      <c r="V26" s="346"/>
      <c r="W26" s="347"/>
      <c r="X26" s="695"/>
      <c r="Y26" s="695"/>
      <c r="Z26" s="695"/>
      <c r="AA26" s="695"/>
      <c r="AB26" s="695"/>
      <c r="AC26" s="695"/>
    </row>
    <row r="27" spans="1:29" ht="12" customHeight="1">
      <c r="A27" s="779" t="s">
        <v>107</v>
      </c>
      <c r="B27" s="752"/>
      <c r="C27" s="761">
        <v>1687</v>
      </c>
      <c r="D27" s="758">
        <v>1528</v>
      </c>
      <c r="E27" s="758">
        <v>1465</v>
      </c>
      <c r="F27" s="758">
        <v>1413</v>
      </c>
      <c r="G27" s="758">
        <v>1370</v>
      </c>
      <c r="H27" s="758">
        <v>2105.401064693649</v>
      </c>
      <c r="I27" s="758">
        <v>2097</v>
      </c>
      <c r="J27" s="785">
        <v>2266.8288468505652</v>
      </c>
      <c r="K27" s="783">
        <v>1992.9091693208759</v>
      </c>
      <c r="L27" s="784">
        <v>2116.8931300631866</v>
      </c>
      <c r="M27" s="760">
        <f t="shared" si="12"/>
        <v>4109.8022993840623</v>
      </c>
      <c r="N27" s="760">
        <v>2406.5396603237182</v>
      </c>
      <c r="O27" s="760">
        <v>2542.8940696286022</v>
      </c>
      <c r="P27" s="785">
        <v>2710.3032334221793</v>
      </c>
      <c r="Q27" s="750"/>
      <c r="R27" s="783">
        <v>1992.9091693208759</v>
      </c>
      <c r="S27" s="784">
        <v>1923.5692688684887</v>
      </c>
      <c r="T27" s="760">
        <f t="shared" si="13"/>
        <v>3916.4784381893646</v>
      </c>
      <c r="U27" s="1260">
        <v>2094.816218843283</v>
      </c>
      <c r="V27" s="346"/>
      <c r="W27" s="347"/>
      <c r="X27" s="695"/>
      <c r="Y27" s="695"/>
      <c r="Z27" s="695"/>
      <c r="AA27" s="695"/>
      <c r="AB27" s="695"/>
      <c r="AC27" s="695"/>
    </row>
    <row r="28" spans="1:29" ht="12" customHeight="1">
      <c r="A28" s="779" t="s">
        <v>108</v>
      </c>
      <c r="B28" s="752"/>
      <c r="C28" s="761"/>
      <c r="D28" s="758"/>
      <c r="E28" s="758"/>
      <c r="F28" s="758"/>
      <c r="G28" s="758"/>
      <c r="H28" s="758"/>
      <c r="I28" s="758"/>
      <c r="J28" s="759"/>
      <c r="K28" s="783">
        <v>0</v>
      </c>
      <c r="L28" s="784">
        <v>0</v>
      </c>
      <c r="M28" s="760">
        <f t="shared" si="12"/>
        <v>0</v>
      </c>
      <c r="N28" s="760">
        <v>0</v>
      </c>
      <c r="O28" s="760">
        <v>0</v>
      </c>
      <c r="P28" s="785">
        <v>0</v>
      </c>
      <c r="Q28" s="750"/>
      <c r="R28" s="783">
        <v>0</v>
      </c>
      <c r="S28" s="784">
        <v>0</v>
      </c>
      <c r="T28" s="760">
        <f t="shared" si="13"/>
        <v>0</v>
      </c>
      <c r="U28" s="956">
        <v>0</v>
      </c>
      <c r="V28" s="346"/>
      <c r="W28" s="347"/>
      <c r="X28" s="695"/>
      <c r="Y28" s="695"/>
      <c r="Z28" s="695"/>
      <c r="AA28" s="695"/>
      <c r="AB28" s="695"/>
      <c r="AC28" s="695"/>
    </row>
    <row r="29" spans="1:29" ht="12" customHeight="1">
      <c r="A29" s="779" t="s">
        <v>109</v>
      </c>
      <c r="B29" s="752"/>
      <c r="C29" s="921"/>
      <c r="D29" s="922"/>
      <c r="E29" s="922"/>
      <c r="F29" s="922"/>
      <c r="G29" s="922"/>
      <c r="H29" s="922"/>
      <c r="I29" s="922"/>
      <c r="J29" s="923"/>
      <c r="K29" s="924"/>
      <c r="L29" s="925"/>
      <c r="M29" s="754"/>
      <c r="N29" s="754"/>
      <c r="O29" s="754"/>
      <c r="P29" s="755"/>
      <c r="Q29" s="750"/>
      <c r="R29" s="924"/>
      <c r="S29" s="925"/>
      <c r="T29" s="754"/>
      <c r="U29" s="959"/>
      <c r="V29" s="344"/>
      <c r="W29" s="345"/>
      <c r="X29" s="695"/>
      <c r="Y29" s="695"/>
      <c r="Z29" s="695"/>
      <c r="AA29" s="695"/>
      <c r="AB29" s="695"/>
      <c r="AC29" s="695"/>
    </row>
    <row r="30" spans="1:29" ht="12" customHeight="1">
      <c r="A30" s="779" t="s">
        <v>110</v>
      </c>
      <c r="B30" s="752"/>
      <c r="C30" s="921"/>
      <c r="D30" s="922"/>
      <c r="E30" s="922"/>
      <c r="F30" s="922"/>
      <c r="G30" s="922"/>
      <c r="H30" s="922"/>
      <c r="I30" s="922"/>
      <c r="J30" s="923"/>
      <c r="K30" s="924"/>
      <c r="L30" s="925"/>
      <c r="M30" s="754"/>
      <c r="N30" s="754"/>
      <c r="O30" s="754"/>
      <c r="P30" s="755"/>
      <c r="Q30" s="750"/>
      <c r="R30" s="924"/>
      <c r="S30" s="925"/>
      <c r="T30" s="754"/>
      <c r="U30" s="959"/>
      <c r="V30" s="344"/>
      <c r="W30" s="345"/>
      <c r="X30" s="695"/>
      <c r="Y30" s="695"/>
      <c r="Z30" s="695"/>
      <c r="AA30" s="695"/>
      <c r="AB30" s="695"/>
      <c r="AC30" s="695"/>
    </row>
    <row r="31" spans="1:29" s="64" customFormat="1" ht="12" customHeight="1">
      <c r="A31" s="786" t="s">
        <v>111</v>
      </c>
      <c r="B31" s="762"/>
      <c r="C31" s="787">
        <f t="shared" ref="C31:J31" si="14">SUM(C22:C30)</f>
        <v>37409</v>
      </c>
      <c r="D31" s="788">
        <f t="shared" si="14"/>
        <v>36708</v>
      </c>
      <c r="E31" s="788">
        <f t="shared" si="14"/>
        <v>38230</v>
      </c>
      <c r="F31" s="788">
        <f t="shared" si="14"/>
        <v>39099</v>
      </c>
      <c r="G31" s="788">
        <f t="shared" si="14"/>
        <v>39572</v>
      </c>
      <c r="H31" s="788">
        <f t="shared" si="14"/>
        <v>36308.93109655349</v>
      </c>
      <c r="I31" s="788">
        <f t="shared" si="14"/>
        <v>36361.43</v>
      </c>
      <c r="J31" s="789">
        <f t="shared" si="14"/>
        <v>36729.000000000007</v>
      </c>
      <c r="K31" s="767">
        <f>SUM(K22:K30)</f>
        <v>32290.731160265586</v>
      </c>
      <c r="L31" s="768">
        <f t="shared" ref="L31:P31" si="15">SUM(L22:L30)</f>
        <v>34299.619877396202</v>
      </c>
      <c r="M31" s="765">
        <f t="shared" si="15"/>
        <v>66590.351037661792</v>
      </c>
      <c r="N31" s="765">
        <f t="shared" si="15"/>
        <v>38992.707943890353</v>
      </c>
      <c r="O31" s="765">
        <f t="shared" si="15"/>
        <v>41202.032704477017</v>
      </c>
      <c r="P31" s="766">
        <f t="shared" si="15"/>
        <v>43914.531791259491</v>
      </c>
      <c r="Q31" s="750"/>
      <c r="R31" s="767">
        <f>SUM(R22:R30)</f>
        <v>32290.731160265586</v>
      </c>
      <c r="S31" s="768">
        <f t="shared" ref="S31:U31" si="16">SUM(S22:S30)</f>
        <v>31167.229839354597</v>
      </c>
      <c r="T31" s="765">
        <f t="shared" si="16"/>
        <v>63457.960999620183</v>
      </c>
      <c r="U31" s="765">
        <f t="shared" si="16"/>
        <v>33941.911851348086</v>
      </c>
      <c r="V31" s="62"/>
      <c r="W31" s="118"/>
      <c r="X31" s="695"/>
      <c r="Y31" s="695"/>
      <c r="Z31" s="695"/>
      <c r="AA31" s="695"/>
      <c r="AB31" s="695"/>
      <c r="AC31" s="695"/>
    </row>
    <row r="32" spans="1:29" ht="12" customHeight="1">
      <c r="A32" s="769" t="s">
        <v>100</v>
      </c>
      <c r="B32" s="770"/>
      <c r="C32" s="771"/>
      <c r="D32" s="772">
        <f t="shared" ref="D32:K32" si="17">+D31/C31-1</f>
        <v>-1.87388061696383E-2</v>
      </c>
      <c r="E32" s="772">
        <f t="shared" si="17"/>
        <v>4.1462351531001307E-2</v>
      </c>
      <c r="F32" s="772">
        <f t="shared" si="17"/>
        <v>2.2730839654721446E-2</v>
      </c>
      <c r="G32" s="772">
        <f t="shared" si="17"/>
        <v>1.20974960996445E-2</v>
      </c>
      <c r="H32" s="772">
        <f t="shared" si="17"/>
        <v>-8.2459034252666319E-2</v>
      </c>
      <c r="I32" s="772">
        <f t="shared" si="17"/>
        <v>1.4458950418261285E-3</v>
      </c>
      <c r="J32" s="773">
        <f t="shared" si="17"/>
        <v>1.0108788350733366E-2</v>
      </c>
      <c r="K32" s="774">
        <f t="shared" si="17"/>
        <v>-0.12083827056915297</v>
      </c>
      <c r="L32" s="775">
        <f t="shared" ref="L32" si="18">+L31/K31-1</f>
        <v>6.2212549699171671E-2</v>
      </c>
      <c r="M32" s="776"/>
      <c r="N32" s="772">
        <f t="shared" ref="N32" si="19">+N31/L31-1</f>
        <v>0.13682624131898735</v>
      </c>
      <c r="O32" s="772">
        <f t="shared" ref="O32" si="20">+O31/N31-1</f>
        <v>5.6659946874318967E-2</v>
      </c>
      <c r="P32" s="773">
        <f t="shared" ref="P32" si="21">+P31/O31-1</f>
        <v>6.5834108385816048E-2</v>
      </c>
      <c r="Q32" s="750"/>
      <c r="R32" s="774">
        <f>+R31/J31-1</f>
        <v>-0.12083827056915297</v>
      </c>
      <c r="S32" s="775">
        <f t="shared" ref="S32" si="22">+S31/R31-1</f>
        <v>-3.4793306950369751E-2</v>
      </c>
      <c r="T32" s="776"/>
      <c r="U32" s="772">
        <f>U31/S31-1</f>
        <v>8.9025621664005516E-2</v>
      </c>
      <c r="V32" s="66"/>
      <c r="W32" s="67"/>
    </row>
    <row r="33" spans="1:25" ht="12" customHeight="1">
      <c r="A33" s="770"/>
      <c r="B33" s="778"/>
      <c r="C33" s="778"/>
      <c r="D33" s="778"/>
      <c r="E33" s="778"/>
      <c r="F33" s="778"/>
      <c r="G33" s="778"/>
      <c r="H33" s="778"/>
      <c r="I33" s="778"/>
      <c r="J33" s="778"/>
      <c r="K33" s="791"/>
      <c r="L33" s="791"/>
      <c r="M33" s="778"/>
      <c r="N33" s="778"/>
      <c r="O33" s="778"/>
      <c r="P33" s="778"/>
      <c r="Q33" s="750"/>
      <c r="R33" s="791"/>
      <c r="S33" s="791"/>
      <c r="T33" s="778"/>
      <c r="U33" s="778"/>
      <c r="V33" s="68"/>
      <c r="W33" s="68"/>
    </row>
    <row r="34" spans="1:25" ht="15.6" customHeight="1">
      <c r="A34" s="737" t="s">
        <v>112</v>
      </c>
      <c r="B34" s="737"/>
      <c r="C34" s="737"/>
      <c r="D34" s="737"/>
      <c r="E34" s="737"/>
      <c r="F34" s="737"/>
      <c r="G34" s="737"/>
      <c r="H34" s="737"/>
      <c r="I34" s="737"/>
      <c r="J34" s="737"/>
      <c r="K34" s="863"/>
      <c r="L34" s="739"/>
      <c r="M34" s="740"/>
      <c r="N34" s="740"/>
      <c r="O34" s="740"/>
      <c r="P34" s="741"/>
      <c r="Q34" s="750"/>
      <c r="R34" s="739"/>
      <c r="S34" s="739"/>
      <c r="T34" s="740"/>
      <c r="U34" s="740"/>
      <c r="V34" s="54"/>
      <c r="W34" s="54"/>
    </row>
    <row r="35" spans="1:25" ht="12" customHeight="1">
      <c r="A35" s="737" t="s">
        <v>113</v>
      </c>
      <c r="B35" s="737"/>
      <c r="C35" s="737"/>
      <c r="D35" s="737"/>
      <c r="E35" s="737"/>
      <c r="F35" s="737"/>
      <c r="G35" s="737"/>
      <c r="H35" s="737"/>
      <c r="I35" s="737"/>
      <c r="J35" s="737"/>
      <c r="K35" s="739"/>
      <c r="L35" s="739"/>
      <c r="M35" s="740"/>
      <c r="N35" s="740"/>
      <c r="O35" s="740"/>
      <c r="P35" s="740"/>
      <c r="Q35" s="750"/>
      <c r="R35" s="739"/>
      <c r="S35" s="739"/>
      <c r="T35" s="740"/>
      <c r="U35" s="740"/>
      <c r="V35" s="54"/>
      <c r="W35" s="54"/>
    </row>
    <row r="36" spans="1:25" ht="12" customHeight="1">
      <c r="A36" s="792" t="s">
        <v>114</v>
      </c>
      <c r="B36" s="779"/>
      <c r="C36" s="751">
        <v>27571.469609058029</v>
      </c>
      <c r="D36" s="751">
        <v>24875.160405092782</v>
      </c>
      <c r="E36" s="751">
        <v>26153</v>
      </c>
      <c r="F36" s="751">
        <v>31542.855</v>
      </c>
      <c r="G36" s="751">
        <v>29947.114883504881</v>
      </c>
      <c r="H36" s="751">
        <v>16668.546137478523</v>
      </c>
      <c r="I36" s="751">
        <v>18112</v>
      </c>
      <c r="J36" s="782">
        <v>14238</v>
      </c>
      <c r="K36" s="780">
        <v>12738.893749623307</v>
      </c>
      <c r="L36" s="781">
        <v>16788.82316889198</v>
      </c>
      <c r="M36" s="793"/>
      <c r="N36" s="751">
        <v>23424.227999999999</v>
      </c>
      <c r="O36" s="751">
        <v>26757.446450622982</v>
      </c>
      <c r="P36" s="782">
        <v>28597.323651556675</v>
      </c>
      <c r="Q36" s="750"/>
      <c r="R36" s="780">
        <v>12738.893749623307</v>
      </c>
      <c r="S36" s="781">
        <v>11495</v>
      </c>
      <c r="T36" s="793"/>
      <c r="U36" s="1259">
        <v>12386.598642340299</v>
      </c>
      <c r="V36" s="350"/>
      <c r="W36" s="351"/>
    </row>
    <row r="37" spans="1:25" ht="12" customHeight="1">
      <c r="A37" s="794" t="s">
        <v>115</v>
      </c>
      <c r="B37" s="779"/>
      <c r="C37" s="760">
        <v>0</v>
      </c>
      <c r="D37" s="760">
        <v>0</v>
      </c>
      <c r="E37" s="760">
        <v>0</v>
      </c>
      <c r="F37" s="760">
        <v>0</v>
      </c>
      <c r="G37" s="760">
        <v>0</v>
      </c>
      <c r="H37" s="760">
        <v>0</v>
      </c>
      <c r="I37" s="760">
        <v>0</v>
      </c>
      <c r="J37" s="760">
        <v>0</v>
      </c>
      <c r="K37" s="783">
        <v>0</v>
      </c>
      <c r="L37" s="784">
        <v>0</v>
      </c>
      <c r="M37" s="754"/>
      <c r="N37" s="760"/>
      <c r="O37" s="760"/>
      <c r="P37" s="785"/>
      <c r="Q37" s="750"/>
      <c r="R37" s="783">
        <v>0</v>
      </c>
      <c r="S37" s="784">
        <v>0</v>
      </c>
      <c r="T37" s="754"/>
      <c r="U37" s="1260"/>
      <c r="V37" s="346"/>
      <c r="W37" s="347"/>
    </row>
    <row r="38" spans="1:25" ht="12" customHeight="1">
      <c r="A38" s="794" t="s">
        <v>116</v>
      </c>
      <c r="B38" s="779"/>
      <c r="C38" s="760">
        <v>1868.6584541768875</v>
      </c>
      <c r="D38" s="760">
        <v>1682.2283993999999</v>
      </c>
      <c r="E38" s="760">
        <v>1828.94578155</v>
      </c>
      <c r="F38" s="760">
        <v>1665.0170000000001</v>
      </c>
      <c r="G38" s="760">
        <v>1902.7243619999999</v>
      </c>
      <c r="H38" s="760">
        <v>1860.0354010169021</v>
      </c>
      <c r="I38" s="760">
        <v>2064</v>
      </c>
      <c r="J38" s="785">
        <v>2019</v>
      </c>
      <c r="K38" s="783">
        <v>3879.2414779166661</v>
      </c>
      <c r="L38" s="784">
        <v>1772.8475516666667</v>
      </c>
      <c r="M38" s="754"/>
      <c r="N38" s="760">
        <v>1886.9179999999999</v>
      </c>
      <c r="O38" s="760">
        <v>2354.3609853333301</v>
      </c>
      <c r="P38" s="785">
        <v>2901.9177586999999</v>
      </c>
      <c r="Q38" s="750"/>
      <c r="R38" s="783">
        <v>3879.2414779166661</v>
      </c>
      <c r="S38" s="784">
        <v>1819.2170000000001</v>
      </c>
      <c r="T38" s="754"/>
      <c r="U38" s="1260">
        <v>2516.9050000000002</v>
      </c>
      <c r="V38" s="346"/>
      <c r="W38" s="347"/>
    </row>
    <row r="39" spans="1:25" ht="12" customHeight="1">
      <c r="A39" s="795" t="s">
        <v>117</v>
      </c>
      <c r="B39" s="779"/>
      <c r="C39" s="869">
        <f>SUM(C36:C38)</f>
        <v>29440.128063234915</v>
      </c>
      <c r="D39" s="869">
        <f t="shared" ref="D39:P39" si="23">SUM(D36:D38)</f>
        <v>26557.388804492781</v>
      </c>
      <c r="E39" s="869">
        <f t="shared" si="23"/>
        <v>27981.945781549999</v>
      </c>
      <c r="F39" s="869">
        <f t="shared" si="23"/>
        <v>33207.872000000003</v>
      </c>
      <c r="G39" s="869">
        <f t="shared" si="23"/>
        <v>31849.839245504882</v>
      </c>
      <c r="H39" s="869">
        <f t="shared" si="23"/>
        <v>18528.581538495426</v>
      </c>
      <c r="I39" s="869">
        <f t="shared" si="23"/>
        <v>20176</v>
      </c>
      <c r="J39" s="869">
        <f t="shared" si="23"/>
        <v>16257</v>
      </c>
      <c r="K39" s="870">
        <f t="shared" si="23"/>
        <v>16618.135227539973</v>
      </c>
      <c r="L39" s="871">
        <f t="shared" si="23"/>
        <v>18561.670720558646</v>
      </c>
      <c r="M39" s="799"/>
      <c r="N39" s="869">
        <f t="shared" si="23"/>
        <v>25311.146000000001</v>
      </c>
      <c r="O39" s="869">
        <f t="shared" si="23"/>
        <v>29111.807435956311</v>
      </c>
      <c r="P39" s="872">
        <f t="shared" si="23"/>
        <v>31499.241410256676</v>
      </c>
      <c r="Q39" s="750"/>
      <c r="R39" s="870">
        <f t="shared" ref="R39:S39" si="24">SUM(R36:R38)</f>
        <v>16618.135227539973</v>
      </c>
      <c r="S39" s="871">
        <f t="shared" si="24"/>
        <v>13314.217000000001</v>
      </c>
      <c r="T39" s="799"/>
      <c r="U39" s="89">
        <f t="shared" ref="U39" si="25">SUM(U36:U38)</f>
        <v>14903.5036423403</v>
      </c>
      <c r="V39" s="89"/>
      <c r="W39" s="119"/>
    </row>
    <row r="40" spans="1:25" ht="12" customHeight="1">
      <c r="A40" s="737" t="s">
        <v>118</v>
      </c>
      <c r="B40" s="737"/>
      <c r="C40" s="737"/>
      <c r="D40" s="737"/>
      <c r="E40" s="737"/>
      <c r="F40" s="737"/>
      <c r="G40" s="737"/>
      <c r="H40" s="737"/>
      <c r="I40" s="737"/>
      <c r="J40" s="737"/>
      <c r="K40" s="801"/>
      <c r="L40" s="801"/>
      <c r="M40" s="802"/>
      <c r="N40" s="802"/>
      <c r="O40" s="802"/>
      <c r="P40" s="802"/>
      <c r="Q40" s="750"/>
      <c r="R40" s="801"/>
      <c r="S40" s="801"/>
      <c r="T40" s="802"/>
      <c r="U40" s="802"/>
      <c r="V40" s="78"/>
      <c r="W40" s="78"/>
    </row>
    <row r="41" spans="1:25" ht="12" customHeight="1">
      <c r="A41" s="803" t="s">
        <v>119</v>
      </c>
      <c r="B41" s="779"/>
      <c r="C41" s="926">
        <f t="shared" ref="C41:J41" si="26">C16/C39</f>
        <v>3.746586963313641E-2</v>
      </c>
      <c r="D41" s="926">
        <f t="shared" si="26"/>
        <v>3.9875908275321344E-2</v>
      </c>
      <c r="E41" s="926">
        <f t="shared" si="26"/>
        <v>4.1491038867122305E-2</v>
      </c>
      <c r="F41" s="926">
        <f t="shared" si="26"/>
        <v>6.2394844210432988E-2</v>
      </c>
      <c r="G41" s="926">
        <f t="shared" si="26"/>
        <v>5.8304846868641173E-2</v>
      </c>
      <c r="H41" s="926">
        <f t="shared" si="26"/>
        <v>3.7578399999999991E-2</v>
      </c>
      <c r="I41" s="926">
        <f t="shared" si="26"/>
        <v>3.5162073750991271E-2</v>
      </c>
      <c r="J41" s="926">
        <f t="shared" si="26"/>
        <v>3.3647044350126103E-2</v>
      </c>
      <c r="K41" s="927">
        <f>K16/K39</f>
        <v>4.299999999999999E-2</v>
      </c>
      <c r="L41" s="928">
        <f t="shared" ref="L41" si="27">L16/L39</f>
        <v>4.2999999999999997E-2</v>
      </c>
      <c r="M41" s="793"/>
      <c r="N41" s="926">
        <f>N16/N39</f>
        <v>4.3000001451315877E-2</v>
      </c>
      <c r="O41" s="926">
        <f t="shared" ref="O41:P41" si="28">O16/O39</f>
        <v>4.300000000000001E-2</v>
      </c>
      <c r="P41" s="929">
        <f t="shared" si="28"/>
        <v>4.2999999999999997E-2</v>
      </c>
      <c r="Q41" s="750"/>
      <c r="R41" s="927">
        <f t="shared" ref="R41:S41" si="29">R16/R39</f>
        <v>4.299999999999999E-2</v>
      </c>
      <c r="S41" s="928">
        <f t="shared" si="29"/>
        <v>4.3036702796717223E-2</v>
      </c>
      <c r="T41" s="793"/>
      <c r="U41" s="926">
        <f>U16/U39</f>
        <v>4.3000001351248263E-2</v>
      </c>
      <c r="V41" s="79"/>
      <c r="W41" s="80"/>
      <c r="Y41" s="73"/>
    </row>
    <row r="42" spans="1:25" ht="12" customHeight="1">
      <c r="A42" s="809" t="s">
        <v>120</v>
      </c>
      <c r="B42" s="779"/>
      <c r="C42" s="930">
        <v>5.8999999999999997E-2</v>
      </c>
      <c r="D42" s="931">
        <v>5.8999999999999997E-2</v>
      </c>
      <c r="E42" s="931">
        <v>5.8999999999999997E-2</v>
      </c>
      <c r="F42" s="931">
        <v>8.6300000000000002E-2</v>
      </c>
      <c r="G42" s="931">
        <v>8.6300000000000002E-2</v>
      </c>
      <c r="H42" s="931">
        <v>8.6300000000000002E-2</v>
      </c>
      <c r="I42" s="931">
        <v>8.6300000000000002E-2</v>
      </c>
      <c r="J42" s="931">
        <v>8.6300000000000002E-2</v>
      </c>
      <c r="K42" s="932">
        <v>4.2999999999999997E-2</v>
      </c>
      <c r="L42" s="933">
        <v>4.2999999999999997E-2</v>
      </c>
      <c r="M42" s="754"/>
      <c r="N42" s="931">
        <v>4.2999999999999997E-2</v>
      </c>
      <c r="O42" s="931">
        <v>4.2999999999999997E-2</v>
      </c>
      <c r="P42" s="934">
        <v>4.2999999999999997E-2</v>
      </c>
      <c r="Q42" s="750"/>
      <c r="R42" s="932">
        <v>4.2999999999999997E-2</v>
      </c>
      <c r="S42" s="933">
        <v>4.3036702796717223E-2</v>
      </c>
      <c r="T42" s="754"/>
      <c r="U42" s="931">
        <f>N42</f>
        <v>4.2999999999999997E-2</v>
      </c>
      <c r="V42" s="81"/>
      <c r="W42" s="82"/>
      <c r="X42" s="378"/>
    </row>
    <row r="43" spans="1:25" ht="12" customHeight="1">
      <c r="A43" s="809" t="s">
        <v>121</v>
      </c>
      <c r="B43" s="779"/>
      <c r="C43" s="930">
        <v>1.9E-2</v>
      </c>
      <c r="D43" s="931">
        <v>1.9E-2</v>
      </c>
      <c r="E43" s="931">
        <v>2.2800000000000001E-2</v>
      </c>
      <c r="F43" s="931">
        <v>2.1850000000000001E-2</v>
      </c>
      <c r="G43" s="931">
        <v>1.8599999999999998E-2</v>
      </c>
      <c r="H43" s="931">
        <v>5.0000000000000001E-3</v>
      </c>
      <c r="I43" s="935">
        <v>5.0000000000000001E-3</v>
      </c>
      <c r="J43" s="936">
        <v>5.0000000000000001E-3</v>
      </c>
      <c r="K43" s="937">
        <v>0</v>
      </c>
      <c r="L43" s="933">
        <v>0</v>
      </c>
      <c r="M43" s="754"/>
      <c r="N43" s="931">
        <v>0</v>
      </c>
      <c r="O43" s="931">
        <v>0</v>
      </c>
      <c r="P43" s="934">
        <v>0</v>
      </c>
      <c r="Q43" s="750"/>
      <c r="R43" s="932">
        <v>0</v>
      </c>
      <c r="S43" s="933">
        <v>0</v>
      </c>
      <c r="T43" s="754"/>
      <c r="U43" s="960">
        <v>0</v>
      </c>
      <c r="V43" s="81"/>
      <c r="W43" s="82"/>
      <c r="X43" s="378"/>
    </row>
    <row r="44" spans="1:25" ht="12" customHeight="1">
      <c r="A44" s="816" t="s">
        <v>122</v>
      </c>
      <c r="B44" s="779"/>
      <c r="C44" s="938">
        <v>0.46165</v>
      </c>
      <c r="D44" s="939">
        <v>0.52190000000000003</v>
      </c>
      <c r="E44" s="939">
        <v>0.51632999999999996</v>
      </c>
      <c r="F44" s="939">
        <v>0.62909000000000004</v>
      </c>
      <c r="G44" s="939">
        <v>0.58648</v>
      </c>
      <c r="H44" s="939">
        <v>0.40072000000000002</v>
      </c>
      <c r="I44" s="939">
        <v>0.371</v>
      </c>
      <c r="J44" s="939">
        <v>0.35236000000000001</v>
      </c>
      <c r="K44" s="940">
        <v>1</v>
      </c>
      <c r="L44" s="941">
        <v>1</v>
      </c>
      <c r="M44" s="799"/>
      <c r="N44" s="939">
        <v>1</v>
      </c>
      <c r="O44" s="939">
        <v>1</v>
      </c>
      <c r="P44" s="939">
        <v>1</v>
      </c>
      <c r="Q44" s="750"/>
      <c r="R44" s="940">
        <v>1</v>
      </c>
      <c r="S44" s="941">
        <v>1</v>
      </c>
      <c r="T44" s="799"/>
      <c r="U44" s="961">
        <v>1</v>
      </c>
      <c r="V44" s="83"/>
      <c r="W44" s="84"/>
      <c r="X44" s="378"/>
      <c r="Y44" s="73"/>
    </row>
    <row r="45" spans="1:25" ht="5.45" customHeight="1">
      <c r="A45" s="740"/>
      <c r="B45" s="720"/>
      <c r="C45" s="720"/>
      <c r="D45" s="720"/>
      <c r="E45" s="720"/>
      <c r="F45" s="720"/>
      <c r="G45" s="720"/>
      <c r="H45" s="720"/>
      <c r="I45" s="720"/>
      <c r="J45" s="720"/>
      <c r="K45" s="823"/>
      <c r="L45" s="823"/>
      <c r="M45" s="824"/>
      <c r="N45" s="824"/>
      <c r="O45" s="824"/>
      <c r="P45" s="824"/>
      <c r="Q45" s="750"/>
      <c r="R45" s="823"/>
      <c r="S45" s="823"/>
      <c r="T45" s="824"/>
      <c r="U45" s="824"/>
      <c r="V45" s="85"/>
      <c r="W45" s="85"/>
    </row>
    <row r="46" spans="1:25" s="326" customFormat="1" ht="12" customHeight="1">
      <c r="A46" s="826" t="s">
        <v>123</v>
      </c>
      <c r="B46" s="720"/>
      <c r="C46" s="942"/>
      <c r="D46" s="720"/>
      <c r="E46" s="720"/>
      <c r="F46" s="720"/>
      <c r="G46" s="720"/>
      <c r="H46" s="720"/>
      <c r="I46" s="720"/>
      <c r="J46" s="720"/>
      <c r="K46" s="827"/>
      <c r="L46" s="827"/>
      <c r="M46" s="828"/>
      <c r="N46" s="828"/>
      <c r="O46" s="828"/>
      <c r="P46" s="828"/>
      <c r="Q46" s="750"/>
      <c r="R46" s="827"/>
      <c r="S46" s="827"/>
      <c r="T46" s="828"/>
      <c r="U46" s="828"/>
      <c r="V46" s="325"/>
      <c r="W46" s="325"/>
    </row>
    <row r="47" spans="1:25" s="326" customFormat="1" ht="12" customHeight="1">
      <c r="A47" s="829" t="s">
        <v>124</v>
      </c>
      <c r="B47" s="830"/>
      <c r="C47" s="943"/>
      <c r="D47" s="943"/>
      <c r="E47" s="943"/>
      <c r="F47" s="831">
        <v>38</v>
      </c>
      <c r="G47" s="831">
        <v>458</v>
      </c>
      <c r="H47" s="831">
        <v>486</v>
      </c>
      <c r="I47" s="831">
        <v>508</v>
      </c>
      <c r="J47" s="831">
        <v>1266</v>
      </c>
      <c r="K47" s="832">
        <v>1730.2781833449758</v>
      </c>
      <c r="L47" s="833">
        <v>2619.7178068738449</v>
      </c>
      <c r="M47" s="831">
        <f t="shared" ref="M47" si="30">K47+L47</f>
        <v>4349.9959902188202</v>
      </c>
      <c r="N47" s="831">
        <v>3043.9371988884936</v>
      </c>
      <c r="O47" s="831">
        <v>3887.6435387844535</v>
      </c>
      <c r="P47" s="834">
        <v>4813.0644622530763</v>
      </c>
      <c r="Q47" s="750"/>
      <c r="R47" s="832">
        <v>1730.2781833449758</v>
      </c>
      <c r="S47" s="833">
        <v>2287.7429999999999</v>
      </c>
      <c r="T47" s="831">
        <f t="shared" ref="T47" si="31">R47+S47</f>
        <v>4018.0211833449757</v>
      </c>
      <c r="U47" s="1255">
        <v>3043.9371988884936</v>
      </c>
      <c r="V47" s="327"/>
      <c r="W47" s="328"/>
    </row>
    <row r="48" spans="1:25" ht="5.45" customHeight="1">
      <c r="A48" s="740"/>
      <c r="B48" s="720"/>
      <c r="C48" s="720"/>
      <c r="D48" s="720"/>
      <c r="E48" s="720"/>
      <c r="F48" s="720"/>
      <c r="G48" s="720"/>
      <c r="H48" s="720"/>
      <c r="I48" s="720"/>
      <c r="J48" s="720"/>
      <c r="K48" s="823"/>
      <c r="L48" s="823"/>
      <c r="M48" s="824"/>
      <c r="N48" s="824"/>
      <c r="O48" s="824"/>
      <c r="P48" s="824"/>
      <c r="Q48" s="750"/>
      <c r="R48" s="823"/>
      <c r="S48" s="823"/>
      <c r="T48" s="824"/>
      <c r="U48" s="824"/>
      <c r="V48" s="85"/>
      <c r="W48" s="85"/>
    </row>
    <row r="49" spans="1:29" s="331" customFormat="1" ht="12" customHeight="1">
      <c r="A49" s="826" t="s">
        <v>125</v>
      </c>
      <c r="B49" s="720"/>
      <c r="C49" s="720"/>
      <c r="D49" s="720"/>
      <c r="E49" s="720"/>
      <c r="F49" s="720"/>
      <c r="G49" s="720"/>
      <c r="H49" s="720"/>
      <c r="I49" s="720"/>
      <c r="J49" s="720"/>
      <c r="K49" s="827"/>
      <c r="L49" s="827"/>
      <c r="M49" s="827"/>
      <c r="N49" s="827"/>
      <c r="O49" s="827"/>
      <c r="P49" s="827"/>
      <c r="Q49" s="827"/>
      <c r="R49" s="827"/>
      <c r="S49" s="827"/>
      <c r="T49" s="827"/>
      <c r="U49" s="827"/>
      <c r="V49" s="325"/>
      <c r="W49" s="325"/>
    </row>
    <row r="50" spans="1:29" ht="12" customHeight="1">
      <c r="A50" s="792" t="s">
        <v>126</v>
      </c>
      <c r="B50" s="779"/>
      <c r="C50" s="793"/>
      <c r="D50" s="793"/>
      <c r="E50" s="793"/>
      <c r="F50" s="793"/>
      <c r="G50" s="793"/>
      <c r="H50" s="793"/>
      <c r="I50" s="793"/>
      <c r="J50" s="944"/>
      <c r="K50" s="780">
        <v>3380.0585961459451</v>
      </c>
      <c r="L50" s="781">
        <v>4148.6997633722067</v>
      </c>
      <c r="M50" s="751">
        <f t="shared" ref="M50:M52" si="32">K50+L50</f>
        <v>7528.7583595181513</v>
      </c>
      <c r="N50" s="751">
        <f t="shared" ref="N50:P50" si="33">N15</f>
        <v>3301.5926374532864</v>
      </c>
      <c r="O50" s="751">
        <f t="shared" si="33"/>
        <v>3692.9876360718267</v>
      </c>
      <c r="P50" s="782">
        <f t="shared" si="33"/>
        <v>4500.3875135080052</v>
      </c>
      <c r="Q50" s="750"/>
      <c r="R50" s="780">
        <v>3380.0585961459451</v>
      </c>
      <c r="S50" s="781">
        <v>3951.6990000000001</v>
      </c>
      <c r="T50" s="751">
        <f t="shared" ref="T50:T52" si="34">R50+S50</f>
        <v>7331.7575961459452</v>
      </c>
      <c r="U50" s="958">
        <v>2513.6949815038301</v>
      </c>
      <c r="V50" s="69"/>
      <c r="W50" s="70"/>
    </row>
    <row r="51" spans="1:29" ht="12" customHeight="1">
      <c r="A51" s="794" t="s">
        <v>127</v>
      </c>
      <c r="B51" s="779"/>
      <c r="C51" s="754"/>
      <c r="D51" s="754"/>
      <c r="E51" s="754"/>
      <c r="F51" s="754"/>
      <c r="G51" s="754"/>
      <c r="H51" s="754"/>
      <c r="I51" s="754"/>
      <c r="J51" s="945"/>
      <c r="K51" s="783">
        <v>547.77243123380208</v>
      </c>
      <c r="L51" s="784">
        <v>721.91939626235512</v>
      </c>
      <c r="M51" s="760">
        <f t="shared" si="32"/>
        <v>1269.6918274961572</v>
      </c>
      <c r="N51" s="760">
        <v>1007.2418379959539</v>
      </c>
      <c r="O51" s="760">
        <v>1150.5701973767884</v>
      </c>
      <c r="P51" s="785">
        <v>1229.6849170169369</v>
      </c>
      <c r="Q51" s="750"/>
      <c r="R51" s="783">
        <v>547.77243123380208</v>
      </c>
      <c r="S51" s="784">
        <v>494.70689864826448</v>
      </c>
      <c r="T51" s="760">
        <f t="shared" si="34"/>
        <v>1042.4793298820666</v>
      </c>
      <c r="U51" s="956">
        <v>640.8506767589663</v>
      </c>
      <c r="V51" s="71"/>
      <c r="W51" s="72"/>
      <c r="X51" s="699"/>
      <c r="Y51" s="699"/>
      <c r="Z51" s="699"/>
      <c r="AA51" s="699"/>
      <c r="AB51" s="699"/>
      <c r="AC51" s="699"/>
    </row>
    <row r="52" spans="1:29" ht="12" customHeight="1">
      <c r="A52" s="816" t="s">
        <v>128</v>
      </c>
      <c r="B52" s="779"/>
      <c r="C52" s="818"/>
      <c r="D52" s="818"/>
      <c r="E52" s="818"/>
      <c r="F52" s="818"/>
      <c r="G52" s="818"/>
      <c r="H52" s="818"/>
      <c r="I52" s="818"/>
      <c r="J52" s="946"/>
      <c r="K52" s="797">
        <v>656.48424</v>
      </c>
      <c r="L52" s="798">
        <v>678.90603600000009</v>
      </c>
      <c r="M52" s="796">
        <f t="shared" si="32"/>
        <v>1335.3902760000001</v>
      </c>
      <c r="N52" s="796">
        <v>875.5510448</v>
      </c>
      <c r="O52" s="796">
        <v>937.00943287999996</v>
      </c>
      <c r="P52" s="800">
        <v>1013.2981999132801</v>
      </c>
      <c r="Q52" s="750"/>
      <c r="R52" s="797">
        <v>656.48424</v>
      </c>
      <c r="S52" s="798">
        <v>678.90599999999995</v>
      </c>
      <c r="T52" s="796">
        <f t="shared" si="34"/>
        <v>1335.3902399999999</v>
      </c>
      <c r="U52" s="962">
        <v>977.67200000000003</v>
      </c>
      <c r="V52" s="83"/>
      <c r="W52" s="84"/>
    </row>
    <row r="53" spans="1:29" ht="5.45" customHeight="1">
      <c r="A53" s="740"/>
      <c r="B53" s="720"/>
      <c r="C53" s="720"/>
      <c r="D53" s="720"/>
      <c r="E53" s="720"/>
      <c r="F53" s="720"/>
      <c r="G53" s="720"/>
      <c r="H53" s="720"/>
      <c r="I53" s="720"/>
      <c r="J53" s="720"/>
      <c r="K53" s="823"/>
      <c r="L53" s="823"/>
      <c r="M53" s="824"/>
      <c r="N53" s="824"/>
      <c r="O53" s="824"/>
      <c r="P53" s="824"/>
      <c r="Q53" s="750"/>
      <c r="R53" s="823"/>
      <c r="S53" s="823"/>
      <c r="T53" s="824"/>
      <c r="U53" s="824"/>
      <c r="V53" s="85"/>
      <c r="W53" s="85"/>
    </row>
    <row r="54" spans="1:29" s="331" customFormat="1" ht="12" customHeight="1">
      <c r="A54" s="826" t="s">
        <v>129</v>
      </c>
      <c r="B54" s="720"/>
      <c r="C54" s="720"/>
      <c r="D54" s="720"/>
      <c r="E54" s="720"/>
      <c r="F54" s="720"/>
      <c r="G54" s="720"/>
      <c r="H54" s="720"/>
      <c r="I54" s="720"/>
      <c r="J54" s="720"/>
      <c r="K54" s="827"/>
      <c r="L54" s="827"/>
      <c r="M54" s="827"/>
      <c r="N54" s="827"/>
      <c r="O54" s="827"/>
      <c r="P54" s="827"/>
      <c r="Q54" s="827"/>
      <c r="R54" s="827"/>
      <c r="S54" s="827"/>
      <c r="T54" s="827"/>
      <c r="U54" s="827"/>
      <c r="V54" s="325"/>
      <c r="W54" s="325"/>
      <c r="X54" s="1257"/>
      <c r="Y54" s="1257"/>
    </row>
    <row r="55" spans="1:29" s="331" customFormat="1" ht="12" customHeight="1">
      <c r="A55" s="848" t="s">
        <v>130</v>
      </c>
      <c r="B55" s="830"/>
      <c r="C55" s="947"/>
      <c r="D55" s="854"/>
      <c r="E55" s="854"/>
      <c r="F55" s="854"/>
      <c r="G55" s="854"/>
      <c r="H55" s="854"/>
      <c r="I55" s="854"/>
      <c r="J55" s="948"/>
      <c r="K55" s="949"/>
      <c r="L55" s="950"/>
      <c r="M55" s="854"/>
      <c r="N55" s="854"/>
      <c r="O55" s="854"/>
      <c r="P55" s="948"/>
      <c r="Q55" s="750"/>
      <c r="R55" s="949"/>
      <c r="S55" s="950"/>
      <c r="T55" s="854"/>
      <c r="U55" s="963"/>
      <c r="V55" s="352"/>
      <c r="W55" s="353"/>
    </row>
    <row r="56" spans="1:29" ht="12" customHeight="1">
      <c r="A56" s="794" t="s">
        <v>131</v>
      </c>
      <c r="B56" s="779"/>
      <c r="C56" s="753"/>
      <c r="D56" s="754"/>
      <c r="E56" s="754"/>
      <c r="F56" s="754"/>
      <c r="G56" s="754"/>
      <c r="H56" s="754"/>
      <c r="I56" s="754"/>
      <c r="J56" s="755"/>
      <c r="K56" s="924"/>
      <c r="L56" s="925"/>
      <c r="M56" s="754"/>
      <c r="N56" s="754"/>
      <c r="O56" s="754"/>
      <c r="P56" s="755"/>
      <c r="Q56" s="750"/>
      <c r="R56" s="924"/>
      <c r="S56" s="925"/>
      <c r="T56" s="754"/>
      <c r="U56" s="959"/>
      <c r="V56" s="354"/>
      <c r="W56" s="355"/>
    </row>
    <row r="57" spans="1:29" ht="12" customHeight="1">
      <c r="A57" s="816" t="s">
        <v>132</v>
      </c>
      <c r="B57" s="779"/>
      <c r="C57" s="817"/>
      <c r="D57" s="818"/>
      <c r="E57" s="818"/>
      <c r="F57" s="818"/>
      <c r="G57" s="818"/>
      <c r="H57" s="818"/>
      <c r="I57" s="818"/>
      <c r="J57" s="821"/>
      <c r="K57" s="819"/>
      <c r="L57" s="820"/>
      <c r="M57" s="818"/>
      <c r="N57" s="818"/>
      <c r="O57" s="818"/>
      <c r="P57" s="821"/>
      <c r="Q57" s="750"/>
      <c r="R57" s="819"/>
      <c r="S57" s="820"/>
      <c r="T57" s="818"/>
      <c r="U57" s="964"/>
      <c r="V57" s="323"/>
      <c r="W57" s="324"/>
    </row>
    <row r="58" spans="1:29" ht="12" customHeight="1">
      <c r="A58" s="856"/>
      <c r="B58" s="857"/>
      <c r="C58" s="857"/>
      <c r="D58" s="857"/>
      <c r="E58" s="857"/>
      <c r="F58" s="857"/>
      <c r="G58" s="857"/>
      <c r="H58" s="857"/>
      <c r="I58" s="857"/>
      <c r="J58" s="857"/>
      <c r="K58" s="951"/>
      <c r="L58" s="951"/>
      <c r="M58" s="860"/>
      <c r="N58" s="860"/>
      <c r="O58" s="860"/>
      <c r="P58" s="860"/>
      <c r="Q58" s="750"/>
      <c r="R58" s="951"/>
      <c r="S58" s="951"/>
      <c r="T58" s="860"/>
      <c r="U58" s="860"/>
      <c r="V58" s="336"/>
      <c r="W58" s="336"/>
    </row>
    <row r="59" spans="1:29" ht="15.6" customHeight="1">
      <c r="A59" s="737" t="s">
        <v>133</v>
      </c>
      <c r="B59" s="737"/>
      <c r="C59" s="737"/>
      <c r="D59" s="737"/>
      <c r="E59" s="737"/>
      <c r="F59" s="737"/>
      <c r="G59" s="737"/>
      <c r="H59" s="737"/>
      <c r="I59" s="737"/>
      <c r="J59" s="737"/>
      <c r="K59" s="739"/>
      <c r="L59" s="739"/>
      <c r="M59" s="740"/>
      <c r="N59" s="740"/>
      <c r="O59" s="740"/>
      <c r="P59" s="741"/>
      <c r="Q59" s="750"/>
      <c r="R59" s="739"/>
      <c r="S59" s="739"/>
      <c r="T59" s="740"/>
      <c r="U59" s="740"/>
      <c r="V59" s="55"/>
      <c r="W59" s="55"/>
    </row>
    <row r="60" spans="1:29" ht="12" customHeight="1">
      <c r="A60" s="865" t="s">
        <v>134</v>
      </c>
      <c r="B60" s="779"/>
      <c r="C60" s="866">
        <v>322</v>
      </c>
      <c r="D60" s="751">
        <v>339</v>
      </c>
      <c r="E60" s="751">
        <v>339</v>
      </c>
      <c r="F60" s="751">
        <v>339</v>
      </c>
      <c r="G60" s="751">
        <v>339</v>
      </c>
      <c r="H60" s="751">
        <v>2.7552699999999999</v>
      </c>
      <c r="I60" s="751">
        <v>2.4107599999999998</v>
      </c>
      <c r="J60" s="782">
        <v>2</v>
      </c>
      <c r="K60" s="780">
        <v>2</v>
      </c>
      <c r="L60" s="781">
        <v>2</v>
      </c>
      <c r="M60" s="751">
        <f t="shared" ref="M60" si="35">K60+L60</f>
        <v>4</v>
      </c>
      <c r="N60" s="751">
        <v>2</v>
      </c>
      <c r="O60" s="751">
        <v>2</v>
      </c>
      <c r="P60" s="782">
        <v>2</v>
      </c>
      <c r="Q60" s="750"/>
      <c r="R60" s="780">
        <v>2</v>
      </c>
      <c r="S60" s="781">
        <v>2</v>
      </c>
      <c r="T60" s="751">
        <f t="shared" ref="T60" si="36">R60+S60</f>
        <v>4</v>
      </c>
      <c r="U60" s="958">
        <v>2</v>
      </c>
      <c r="V60" s="69"/>
      <c r="W60" s="70"/>
    </row>
    <row r="61" spans="1:29" s="64" customFormat="1" ht="12" customHeight="1">
      <c r="A61" s="867" t="s">
        <v>135</v>
      </c>
      <c r="B61" s="725"/>
      <c r="C61" s="868">
        <f>C18-C60</f>
        <v>37087</v>
      </c>
      <c r="D61" s="869">
        <f t="shared" ref="D61:I61" si="37">D18-D60</f>
        <v>36369</v>
      </c>
      <c r="E61" s="869">
        <f t="shared" si="37"/>
        <v>37891</v>
      </c>
      <c r="F61" s="869">
        <f t="shared" si="37"/>
        <v>38760</v>
      </c>
      <c r="G61" s="869">
        <f t="shared" si="37"/>
        <v>39233</v>
      </c>
      <c r="H61" s="869">
        <f t="shared" si="37"/>
        <v>36306.175826553503</v>
      </c>
      <c r="I61" s="869">
        <f t="shared" si="37"/>
        <v>36359.019240000001</v>
      </c>
      <c r="J61" s="869">
        <f>J18-J60</f>
        <v>36727</v>
      </c>
      <c r="K61" s="870">
        <f>K18-K60</f>
        <v>32288.731160265586</v>
      </c>
      <c r="L61" s="871">
        <f t="shared" ref="L61:P61" si="38">L18-L60</f>
        <v>34297.619877396202</v>
      </c>
      <c r="M61" s="869">
        <f t="shared" si="38"/>
        <v>66586.351037661792</v>
      </c>
      <c r="N61" s="869">
        <f t="shared" si="38"/>
        <v>38990.70794389036</v>
      </c>
      <c r="O61" s="869">
        <f t="shared" si="38"/>
        <v>41200.032704477024</v>
      </c>
      <c r="P61" s="872">
        <f t="shared" si="38"/>
        <v>43912.531791259484</v>
      </c>
      <c r="Q61" s="750"/>
      <c r="R61" s="870">
        <f>R18-R60</f>
        <v>32288.731160265586</v>
      </c>
      <c r="S61" s="871">
        <f t="shared" ref="S61:U61" si="39">S18-S60</f>
        <v>31165.229839354593</v>
      </c>
      <c r="T61" s="869">
        <f t="shared" si="39"/>
        <v>63453.960999620176</v>
      </c>
      <c r="U61" s="869">
        <f t="shared" si="39"/>
        <v>33939.911851348093</v>
      </c>
      <c r="V61" s="90"/>
      <c r="W61" s="91"/>
    </row>
    <row r="62" spans="1:29" s="92" customFormat="1" ht="12" customHeight="1">
      <c r="A62" s="740"/>
      <c r="B62" s="720"/>
      <c r="C62" s="720"/>
      <c r="D62" s="720"/>
      <c r="E62" s="720"/>
      <c r="F62" s="720"/>
      <c r="G62" s="720"/>
      <c r="H62" s="720"/>
      <c r="I62" s="720"/>
      <c r="J62" s="720"/>
      <c r="K62" s="952"/>
      <c r="L62" s="952"/>
      <c r="M62" s="873"/>
      <c r="N62" s="873"/>
      <c r="O62" s="873"/>
      <c r="P62" s="873"/>
      <c r="Q62" s="750"/>
      <c r="R62" s="952"/>
      <c r="S62" s="952"/>
      <c r="T62" s="873"/>
      <c r="U62" s="873"/>
      <c r="V62" s="117"/>
      <c r="W62" s="117"/>
    </row>
    <row r="63" spans="1:29" ht="15.6" customHeight="1">
      <c r="A63" s="737" t="s">
        <v>136</v>
      </c>
      <c r="B63" s="737"/>
      <c r="C63" s="737"/>
      <c r="D63" s="737"/>
      <c r="E63" s="737"/>
      <c r="F63" s="737"/>
      <c r="G63" s="737"/>
      <c r="H63" s="737"/>
      <c r="I63" s="737"/>
      <c r="J63" s="737"/>
      <c r="K63" s="739"/>
      <c r="L63" s="739"/>
      <c r="M63" s="740"/>
      <c r="N63" s="740"/>
      <c r="O63" s="740"/>
      <c r="P63" s="741"/>
      <c r="Q63" s="750"/>
      <c r="R63" s="739"/>
      <c r="S63" s="739"/>
      <c r="T63" s="740"/>
      <c r="U63" s="740"/>
      <c r="V63" s="55"/>
      <c r="W63" s="55"/>
    </row>
    <row r="64" spans="1:29" s="95" customFormat="1" ht="12" customHeight="1">
      <c r="A64" s="792" t="s">
        <v>137</v>
      </c>
      <c r="B64" s="720"/>
      <c r="C64" s="875">
        <f>'T1'!C64</f>
        <v>3.2000000000000001E-2</v>
      </c>
      <c r="D64" s="876">
        <f>'T1'!D64</f>
        <v>2.1999999999999999E-2</v>
      </c>
      <c r="E64" s="876">
        <f>'T1'!E64</f>
        <v>1.2E-2</v>
      </c>
      <c r="F64" s="876">
        <f>'T1'!F64</f>
        <v>-2E-3</v>
      </c>
      <c r="G64" s="876">
        <f>'T1'!G64</f>
        <v>4.0000000000000001E-3</v>
      </c>
      <c r="H64" s="876">
        <f>'T1'!H64</f>
        <v>8.0000000000000002E-3</v>
      </c>
      <c r="I64" s="876">
        <f>'T1'!I64</f>
        <v>1.2E-2</v>
      </c>
      <c r="J64" s="877">
        <f>'T1'!J64</f>
        <v>1.0999999999999999E-2</v>
      </c>
      <c r="K64" s="878">
        <f>'T1'!K64</f>
        <v>4.0000000000000001E-3</v>
      </c>
      <c r="L64" s="879">
        <f>'T1'!L64</f>
        <v>1.4200000000000001E-2</v>
      </c>
      <c r="M64" s="880"/>
      <c r="N64" s="876">
        <f>'T1'!N64</f>
        <v>1.4999999999999999E-2</v>
      </c>
      <c r="O64" s="876">
        <f>'T1'!O64</f>
        <v>1.6E-2</v>
      </c>
      <c r="P64" s="877">
        <f>'T1'!P64</f>
        <v>1.7600000000000001E-2</v>
      </c>
      <c r="Q64" s="750"/>
      <c r="R64" s="878">
        <f>'T1'!R64</f>
        <v>4.0000000000000001E-3</v>
      </c>
      <c r="S64" s="879">
        <f>'T1'!S64</f>
        <v>2.1000000000000001E-2</v>
      </c>
      <c r="T64" s="880"/>
      <c r="U64" s="876">
        <f>'T1'!U64</f>
        <v>7.1999999999999995E-2</v>
      </c>
      <c r="V64" s="383"/>
      <c r="W64" s="382"/>
    </row>
    <row r="65" spans="1:23" s="92" customFormat="1" ht="12" customHeight="1">
      <c r="A65" s="794" t="s">
        <v>138</v>
      </c>
      <c r="B65" s="720"/>
      <c r="C65" s="881">
        <f>'T1'!C65</f>
        <v>95.72906243789491</v>
      </c>
      <c r="D65" s="882">
        <f>'T1'!D65</f>
        <v>97.835101811528602</v>
      </c>
      <c r="E65" s="882">
        <f>'T1'!E65</f>
        <v>99.009123033266945</v>
      </c>
      <c r="F65" s="882">
        <f>'T1'!F65</f>
        <v>98.811104787200406</v>
      </c>
      <c r="G65" s="882">
        <f>'T1'!G65</f>
        <v>99.206349206349202</v>
      </c>
      <c r="H65" s="882">
        <f>'T1'!H65</f>
        <v>100</v>
      </c>
      <c r="I65" s="882">
        <f>'T1'!I65</f>
        <v>101.2</v>
      </c>
      <c r="J65" s="883">
        <f>'T1'!J65</f>
        <v>102.31319999999999</v>
      </c>
      <c r="K65" s="884">
        <f>'T1'!K65</f>
        <v>102.7224528</v>
      </c>
      <c r="L65" s="885">
        <f>'T1'!L65</f>
        <v>104.18111162976</v>
      </c>
      <c r="M65" s="886"/>
      <c r="N65" s="882">
        <f>'T1'!N65</f>
        <v>105.74382830420639</v>
      </c>
      <c r="O65" s="882">
        <f>'T1'!O65</f>
        <v>107.4357295570737</v>
      </c>
      <c r="P65" s="883">
        <f>'T1'!P65</f>
        <v>109.3265983972782</v>
      </c>
      <c r="Q65" s="750"/>
      <c r="R65" s="884">
        <f>'T1'!R65</f>
        <v>102.7224528</v>
      </c>
      <c r="S65" s="885">
        <f>'T1'!S65</f>
        <v>104.87962430879999</v>
      </c>
      <c r="T65" s="886"/>
      <c r="U65" s="882">
        <f>'T1'!U65</f>
        <v>112.43095725903359</v>
      </c>
      <c r="V65" s="385"/>
      <c r="W65" s="384"/>
    </row>
    <row r="66" spans="1:23" s="92" customFormat="1" ht="12" customHeight="1">
      <c r="A66" s="887" t="s">
        <v>139</v>
      </c>
      <c r="B66" s="717"/>
      <c r="C66" s="764">
        <f>((C61-C15-C16)/(C65/100))+C15+C16</f>
        <v>38504.904481717043</v>
      </c>
      <c r="D66" s="765">
        <f t="shared" ref="D66:K66" si="40">((D61-D15-D16)/(D65/100))+D15+D16</f>
        <v>37062.426114717178</v>
      </c>
      <c r="E66" s="765">
        <f t="shared" si="40"/>
        <v>38219.440443647996</v>
      </c>
      <c r="F66" s="765">
        <f t="shared" si="40"/>
        <v>39153.855488000001</v>
      </c>
      <c r="G66" s="765">
        <f t="shared" si="40"/>
        <v>39496.592000000004</v>
      </c>
      <c r="H66" s="765">
        <f t="shared" si="40"/>
        <v>36306.175826553503</v>
      </c>
      <c r="I66" s="765">
        <f t="shared" si="40"/>
        <v>35977.443083003956</v>
      </c>
      <c r="J66" s="766">
        <f t="shared" si="40"/>
        <v>35979.794880816946</v>
      </c>
      <c r="K66" s="767">
        <f t="shared" si="40"/>
        <v>31541.503220738738</v>
      </c>
      <c r="L66" s="768">
        <f t="shared" ref="L66:P66" si="41">((L61-L15-L16)/(L65/100))+L15+L16</f>
        <v>33119.682373667907</v>
      </c>
      <c r="M66" s="765">
        <f>K66+L66</f>
        <v>64661.185594406648</v>
      </c>
      <c r="N66" s="765">
        <f t="shared" si="41"/>
        <v>37111.253701286507</v>
      </c>
      <c r="O66" s="765">
        <f t="shared" si="41"/>
        <v>38690.773065588139</v>
      </c>
      <c r="P66" s="766">
        <f t="shared" si="41"/>
        <v>40665.850072846493</v>
      </c>
      <c r="Q66" s="750"/>
      <c r="R66" s="767">
        <f t="shared" ref="R66:S66" si="42">((R61-R15-R16)/(R65/100))+R15+R16</f>
        <v>31541.503220738738</v>
      </c>
      <c r="S66" s="768">
        <f t="shared" si="42"/>
        <v>29925.753794891465</v>
      </c>
      <c r="T66" s="765">
        <f>R66+S66</f>
        <v>61467.257015630203</v>
      </c>
      <c r="U66" s="765">
        <f t="shared" ref="U66" si="43">((U61-U15-U16)/(U65/100))+U15+U16</f>
        <v>30536.120042760675</v>
      </c>
      <c r="V66" s="381"/>
      <c r="W66" s="380"/>
    </row>
    <row r="67" spans="1:23" s="92" customFormat="1" ht="12" customHeight="1">
      <c r="A67" s="888" t="s">
        <v>100</v>
      </c>
      <c r="B67" s="720"/>
      <c r="C67" s="889"/>
      <c r="D67" s="890">
        <f>D66/C66-1</f>
        <v>-3.7462198294370141E-2</v>
      </c>
      <c r="E67" s="890">
        <f t="shared" ref="E67:J67" si="44">E66/D66-1</f>
        <v>3.1217986792056784E-2</v>
      </c>
      <c r="F67" s="890">
        <f t="shared" si="44"/>
        <v>2.4448684583170177E-2</v>
      </c>
      <c r="G67" s="890">
        <f t="shared" si="44"/>
        <v>8.7535826990281507E-3</v>
      </c>
      <c r="H67" s="890">
        <f t="shared" si="44"/>
        <v>-8.0776999024282925E-2</v>
      </c>
      <c r="I67" s="890">
        <f t="shared" si="44"/>
        <v>-9.0544579831268734E-3</v>
      </c>
      <c r="J67" s="892">
        <f t="shared" si="44"/>
        <v>6.5368675799648557E-5</v>
      </c>
      <c r="K67" s="893">
        <f>K66/J66-1</f>
        <v>-0.1233551129121232</v>
      </c>
      <c r="L67" s="953">
        <f t="shared" ref="L67:P67" si="45">L66/K66-1</f>
        <v>5.003500124532767E-2</v>
      </c>
      <c r="M67" s="895"/>
      <c r="N67" s="890">
        <f>N66/L66-1</f>
        <v>0.12051961376272535</v>
      </c>
      <c r="O67" s="890">
        <f t="shared" si="45"/>
        <v>4.2561735505229681E-2</v>
      </c>
      <c r="P67" s="892">
        <f t="shared" si="45"/>
        <v>5.1047752494121301E-2</v>
      </c>
      <c r="Q67" s="750"/>
      <c r="R67" s="893">
        <f>+R66/J66-1</f>
        <v>-0.1233551129121232</v>
      </c>
      <c r="S67" s="953">
        <f t="shared" ref="S67" si="46">S66/R66-1</f>
        <v>-5.1226138923680331E-2</v>
      </c>
      <c r="T67" s="895"/>
      <c r="U67" s="890">
        <f>U66/S66-1</f>
        <v>2.039601916304612E-2</v>
      </c>
      <c r="V67" s="399"/>
      <c r="W67" s="386"/>
    </row>
    <row r="68" spans="1:23" s="92" customFormat="1" ht="12" customHeight="1">
      <c r="A68" s="897" t="s">
        <v>140</v>
      </c>
      <c r="B68" s="898"/>
      <c r="C68" s="899">
        <f>'T1'!C68</f>
        <v>790.29600000000005</v>
      </c>
      <c r="D68" s="900">
        <f>'T1'!D68</f>
        <v>770.452</v>
      </c>
      <c r="E68" s="900">
        <f>'T1'!E68</f>
        <v>793.18600000000004</v>
      </c>
      <c r="F68" s="900">
        <f>'T1'!F68</f>
        <v>760.38300000000004</v>
      </c>
      <c r="G68" s="900">
        <f>'T1'!G68</f>
        <v>763.82899999999995</v>
      </c>
      <c r="H68" s="900">
        <f>'T1'!H68</f>
        <v>848.43</v>
      </c>
      <c r="I68" s="900">
        <f>'T1'!I68</f>
        <v>940.20780990000003</v>
      </c>
      <c r="J68" s="901">
        <f>'T1'!J68</f>
        <v>1010.6785124</v>
      </c>
      <c r="K68" s="902">
        <f>'T1'!K68</f>
        <v>462.05763619999993</v>
      </c>
      <c r="L68" s="903">
        <f>'T1'!L68</f>
        <v>481</v>
      </c>
      <c r="M68" s="900">
        <f>K68+L68</f>
        <v>943.05763619999993</v>
      </c>
      <c r="N68" s="900">
        <f>'T1'!N68</f>
        <v>894</v>
      </c>
      <c r="O68" s="900">
        <f>'T1'!O68</f>
        <v>1087</v>
      </c>
      <c r="P68" s="901">
        <f>'T1'!P68</f>
        <v>1167</v>
      </c>
      <c r="Q68" s="750"/>
      <c r="R68" s="902">
        <f>'T1'!R68</f>
        <v>462.05763619999993</v>
      </c>
      <c r="S68" s="903">
        <f>'T1'!S68</f>
        <v>494.85438899999997</v>
      </c>
      <c r="T68" s="900">
        <f>R68+S68</f>
        <v>956.9120251999999</v>
      </c>
      <c r="U68" s="900">
        <f>'T1'!U68</f>
        <v>597.86199999999997</v>
      </c>
      <c r="V68" s="400"/>
      <c r="W68" s="389"/>
    </row>
    <row r="69" spans="1:23" s="92" customFormat="1" ht="12" customHeight="1">
      <c r="A69" s="888" t="s">
        <v>100</v>
      </c>
      <c r="B69" s="898"/>
      <c r="C69" s="889"/>
      <c r="D69" s="890">
        <f>D68/C68-1</f>
        <v>-2.5109579195643161E-2</v>
      </c>
      <c r="E69" s="890">
        <f t="shared" ref="E69:J69" si="47">E68/D68-1</f>
        <v>2.9507354124591822E-2</v>
      </c>
      <c r="F69" s="890">
        <f t="shared" si="47"/>
        <v>-4.1355999727680559E-2</v>
      </c>
      <c r="G69" s="890">
        <f t="shared" si="47"/>
        <v>4.5319266737944286E-3</v>
      </c>
      <c r="H69" s="890">
        <f t="shared" si="47"/>
        <v>0.11075908351214725</v>
      </c>
      <c r="I69" s="890">
        <f t="shared" si="47"/>
        <v>0.10817369718185366</v>
      </c>
      <c r="J69" s="892">
        <f t="shared" si="47"/>
        <v>7.4952262423235272E-2</v>
      </c>
      <c r="K69" s="893">
        <f>K68/J68-1</f>
        <v>-0.54282431996819813</v>
      </c>
      <c r="L69" s="953">
        <f t="shared" ref="L69:P69" si="48">L68/K68-1</f>
        <v>4.0995673084820439E-2</v>
      </c>
      <c r="M69" s="895"/>
      <c r="N69" s="890">
        <f>N68/L68-1</f>
        <v>0.85862785862785862</v>
      </c>
      <c r="O69" s="890">
        <f t="shared" si="48"/>
        <v>0.21588366890380306</v>
      </c>
      <c r="P69" s="892">
        <f t="shared" si="48"/>
        <v>7.3597056117755244E-2</v>
      </c>
      <c r="Q69" s="750"/>
      <c r="R69" s="893">
        <f>+R68/J68-1</f>
        <v>-0.54282431996819813</v>
      </c>
      <c r="S69" s="953">
        <f t="shared" ref="S69" si="49">S68/R68-1</f>
        <v>7.0979787434579E-2</v>
      </c>
      <c r="T69" s="895"/>
      <c r="U69" s="890">
        <f>U68/S68-1</f>
        <v>0.2081574161808637</v>
      </c>
      <c r="V69" s="399"/>
      <c r="W69" s="386"/>
    </row>
    <row r="70" spans="1:23" s="92" customFormat="1" ht="12" customHeight="1">
      <c r="A70" s="897" t="s">
        <v>141</v>
      </c>
      <c r="B70" s="898"/>
      <c r="C70" s="904">
        <f t="shared" ref="C70" si="50">C66/C68</f>
        <v>48.722130039525751</v>
      </c>
      <c r="D70" s="905">
        <f>D66/D68</f>
        <v>48.104782795965455</v>
      </c>
      <c r="E70" s="905">
        <f t="shared" ref="E70:K70" si="51">E66/E68</f>
        <v>48.184713854818412</v>
      </c>
      <c r="F70" s="905">
        <f t="shared" si="51"/>
        <v>51.492281505504465</v>
      </c>
      <c r="G70" s="905">
        <f t="shared" si="51"/>
        <v>51.708683488058199</v>
      </c>
      <c r="H70" s="905">
        <f t="shared" si="51"/>
        <v>42.792187719144188</v>
      </c>
      <c r="I70" s="905">
        <f t="shared" si="51"/>
        <v>38.265416117773469</v>
      </c>
      <c r="J70" s="906">
        <f t="shared" si="51"/>
        <v>35.599643644721205</v>
      </c>
      <c r="K70" s="907">
        <f t="shared" si="51"/>
        <v>68.263135915550833</v>
      </c>
      <c r="L70" s="908">
        <f t="shared" ref="L70:P70" si="52">L66/L68</f>
        <v>68.855888510744094</v>
      </c>
      <c r="M70" s="905">
        <f>M66/M68</f>
        <v>68.565465261439826</v>
      </c>
      <c r="N70" s="905">
        <f t="shared" si="52"/>
        <v>41.511469464526293</v>
      </c>
      <c r="O70" s="905">
        <f t="shared" si="52"/>
        <v>35.594087456842814</v>
      </c>
      <c r="P70" s="906">
        <f t="shared" si="52"/>
        <v>34.846486780502566</v>
      </c>
      <c r="Q70" s="750"/>
      <c r="R70" s="907">
        <f t="shared" ref="R70:S70" si="53">R66/R68</f>
        <v>68.263135915550833</v>
      </c>
      <c r="S70" s="908">
        <f t="shared" si="53"/>
        <v>60.473857482329954</v>
      </c>
      <c r="T70" s="905">
        <f>T66/T68</f>
        <v>64.235013665737142</v>
      </c>
      <c r="U70" s="905">
        <f t="shared" ref="U70" si="54">U66/U68</f>
        <v>51.075532552262352</v>
      </c>
      <c r="V70" s="391"/>
      <c r="W70" s="390"/>
    </row>
    <row r="71" spans="1:23" ht="12" customHeight="1">
      <c r="A71" s="769" t="s">
        <v>100</v>
      </c>
      <c r="B71" s="898"/>
      <c r="C71" s="909"/>
      <c r="D71" s="910">
        <f>+D70/C70-1</f>
        <v>-1.267077697669361E-2</v>
      </c>
      <c r="E71" s="910">
        <f t="shared" ref="E71:K71" si="55">+E70/D70-1</f>
        <v>1.6616031547627141E-3</v>
      </c>
      <c r="F71" s="910">
        <f t="shared" si="55"/>
        <v>6.8643505088601842E-2</v>
      </c>
      <c r="G71" s="910">
        <f t="shared" si="55"/>
        <v>4.202610104401705E-3</v>
      </c>
      <c r="H71" s="910">
        <f t="shared" si="55"/>
        <v>-0.17243710664134815</v>
      </c>
      <c r="I71" s="910">
        <f t="shared" si="55"/>
        <v>-0.10578500054919027</v>
      </c>
      <c r="J71" s="912">
        <f t="shared" si="55"/>
        <v>-6.9665320373037076E-2</v>
      </c>
      <c r="K71" s="913">
        <f t="shared" si="55"/>
        <v>0.91752301221905763</v>
      </c>
      <c r="L71" s="954">
        <f t="shared" ref="L71" si="56">+L70/K70-1</f>
        <v>8.6833484463204602E-3</v>
      </c>
      <c r="M71" s="915"/>
      <c r="N71" s="910">
        <f t="shared" ref="N71" si="57">+N70/L70-1</f>
        <v>-0.39712535322162101</v>
      </c>
      <c r="O71" s="910">
        <f t="shared" ref="O71" si="58">+O70/N70-1</f>
        <v>-0.14254812185678445</v>
      </c>
      <c r="P71" s="912">
        <f t="shared" ref="P71" si="59">+P70/O70-1</f>
        <v>-2.1003507316958214E-2</v>
      </c>
      <c r="Q71" s="750"/>
      <c r="R71" s="913">
        <f>+R70/J70-1</f>
        <v>0.91752301221905763</v>
      </c>
      <c r="S71" s="954">
        <f t="shared" ref="S71" si="60">+S70/R70-1</f>
        <v>-0.11410665989410584</v>
      </c>
      <c r="T71" s="915"/>
      <c r="U71" s="910">
        <f>U70/S70-1</f>
        <v>-0.15541136817365631</v>
      </c>
      <c r="V71" s="401"/>
      <c r="W71" s="392"/>
    </row>
    <row r="72" spans="1:23" s="326" customFormat="1" ht="12" customHeight="1">
      <c r="A72" s="107"/>
      <c r="B72" s="104"/>
      <c r="C72" s="102"/>
      <c r="D72" s="102"/>
      <c r="E72" s="102"/>
      <c r="F72" s="102"/>
      <c r="G72" s="102"/>
      <c r="H72" s="102"/>
      <c r="I72" s="102"/>
      <c r="J72" s="102"/>
      <c r="K72" s="440"/>
      <c r="L72" s="440"/>
      <c r="M72" s="102"/>
      <c r="N72" s="102"/>
      <c r="O72" s="102"/>
      <c r="P72" s="102"/>
      <c r="Q72" s="56"/>
      <c r="R72" s="92"/>
      <c r="S72" s="440"/>
      <c r="T72" s="102"/>
      <c r="U72" s="92"/>
      <c r="V72" s="92"/>
      <c r="W72" s="92"/>
    </row>
    <row r="73" spans="1:23" s="326" customFormat="1" ht="12" customHeight="1">
      <c r="A73" s="108" t="s">
        <v>142</v>
      </c>
      <c r="B73" s="49"/>
      <c r="C73" s="49"/>
      <c r="D73" s="49"/>
      <c r="E73" s="49"/>
      <c r="F73" s="49"/>
      <c r="G73" s="49"/>
      <c r="H73" s="49"/>
      <c r="I73" s="49"/>
      <c r="J73" s="49"/>
      <c r="K73" s="108"/>
      <c r="L73" s="108"/>
      <c r="M73" s="49"/>
      <c r="N73" s="49"/>
      <c r="O73" s="49"/>
      <c r="P73" s="49"/>
      <c r="Q73" s="56"/>
      <c r="R73" s="108"/>
      <c r="S73" s="108"/>
      <c r="T73" s="49"/>
      <c r="U73" s="49"/>
      <c r="V73" s="49"/>
      <c r="W73" s="49"/>
    </row>
    <row r="74" spans="1:23" s="331" customFormat="1" ht="12" customHeight="1">
      <c r="A74" s="109" t="s">
        <v>515</v>
      </c>
      <c r="B74" s="110"/>
      <c r="C74" s="110"/>
      <c r="D74" s="110"/>
      <c r="E74" s="110"/>
      <c r="F74" s="110"/>
      <c r="G74" s="110"/>
      <c r="H74" s="110"/>
      <c r="I74" s="110"/>
      <c r="J74" s="110"/>
      <c r="K74" s="116"/>
      <c r="L74" s="116"/>
      <c r="M74" s="111"/>
      <c r="N74" s="93"/>
      <c r="O74" s="701"/>
      <c r="P74" s="112"/>
      <c r="Q74" s="56"/>
      <c r="R74" s="705"/>
      <c r="S74" s="116"/>
      <c r="T74" s="111"/>
      <c r="U74" s="326"/>
      <c r="V74" s="326"/>
      <c r="W74" s="326"/>
    </row>
    <row r="75" spans="1:23" s="331" customFormat="1" ht="12" customHeight="1">
      <c r="A75" s="109" t="s">
        <v>143</v>
      </c>
      <c r="B75" s="113"/>
      <c r="C75" s="113"/>
      <c r="D75" s="113"/>
      <c r="E75" s="113"/>
      <c r="F75" s="113"/>
      <c r="G75" s="113"/>
      <c r="H75" s="113"/>
      <c r="I75" s="113"/>
      <c r="J75" s="113"/>
      <c r="K75" s="116"/>
      <c r="L75" s="116"/>
      <c r="M75" s="116"/>
      <c r="N75" s="116"/>
      <c r="O75" s="702"/>
      <c r="P75" s="111"/>
      <c r="Q75" s="56"/>
      <c r="R75" s="108"/>
      <c r="S75" s="116"/>
      <c r="T75" s="116"/>
      <c r="U75" s="49"/>
      <c r="V75" s="49"/>
      <c r="W75" s="49"/>
    </row>
    <row r="76" spans="1:23" ht="12" customHeight="1">
      <c r="A76" s="109" t="s">
        <v>144</v>
      </c>
      <c r="B76" s="114"/>
      <c r="C76" s="114"/>
      <c r="D76" s="114"/>
      <c r="E76" s="114"/>
      <c r="F76" s="114"/>
      <c r="G76" s="114"/>
      <c r="H76" s="114"/>
      <c r="I76" s="114"/>
      <c r="J76" s="114"/>
      <c r="K76" s="438"/>
      <c r="L76" s="438"/>
      <c r="M76" s="115"/>
      <c r="N76" s="115"/>
      <c r="O76" s="337"/>
      <c r="P76" s="116"/>
      <c r="Q76" s="56"/>
      <c r="R76" s="706"/>
      <c r="S76" s="438"/>
      <c r="T76" s="115"/>
      <c r="U76" s="331"/>
      <c r="V76" s="331"/>
      <c r="W76" s="331"/>
    </row>
    <row r="77" spans="1:23" s="331" customFormat="1" ht="12" customHeight="1">
      <c r="A77" s="338"/>
      <c r="K77" s="438"/>
      <c r="L77" s="438"/>
      <c r="M77" s="115"/>
      <c r="N77" s="115"/>
      <c r="O77" s="337"/>
      <c r="P77" s="116"/>
      <c r="Q77" s="56"/>
      <c r="R77" s="108"/>
      <c r="S77" s="439"/>
      <c r="T77" s="339"/>
    </row>
    <row r="78" spans="1:23" ht="12" customHeight="1">
      <c r="A78" s="340"/>
      <c r="B78" s="340"/>
      <c r="C78" s="340"/>
      <c r="D78" s="340"/>
      <c r="E78" s="340"/>
      <c r="F78" s="340"/>
      <c r="G78" s="340"/>
      <c r="H78" s="340"/>
      <c r="I78" s="340"/>
      <c r="M78" s="340"/>
      <c r="N78" s="340"/>
      <c r="O78" s="340"/>
      <c r="P78" s="115"/>
      <c r="Q78" s="56"/>
      <c r="R78" s="108"/>
      <c r="T78" s="340"/>
    </row>
    <row r="79" spans="1:23" ht="12" customHeight="1">
      <c r="J79" s="50"/>
      <c r="M79" s="50"/>
      <c r="Q79" s="56"/>
      <c r="R79" s="108"/>
      <c r="T79" s="50"/>
      <c r="U79" s="331"/>
      <c r="V79" s="331"/>
      <c r="W79" s="331"/>
    </row>
    <row r="80" spans="1:23" s="331" customFormat="1" ht="12" customHeight="1">
      <c r="A80" s="338"/>
      <c r="G80" s="410"/>
      <c r="H80" s="410"/>
      <c r="I80" s="410"/>
      <c r="J80" s="410"/>
      <c r="K80" s="703"/>
      <c r="L80" s="703"/>
      <c r="M80" s="50"/>
      <c r="N80" s="703"/>
      <c r="O80" s="703"/>
      <c r="P80" s="703"/>
      <c r="Q80" s="56"/>
      <c r="R80" s="108"/>
      <c r="S80" s="410"/>
      <c r="T80" s="50"/>
    </row>
    <row r="81" spans="1:23" ht="12" customHeight="1">
      <c r="A81" s="340"/>
      <c r="B81" s="340"/>
      <c r="C81" s="340"/>
      <c r="D81" s="340"/>
      <c r="E81" s="340"/>
      <c r="F81" s="340"/>
      <c r="G81" s="340"/>
      <c r="H81" s="340"/>
      <c r="I81" s="408"/>
      <c r="M81" s="50"/>
      <c r="N81" s="340"/>
      <c r="O81" s="340"/>
      <c r="P81" s="340"/>
      <c r="Q81" s="49"/>
      <c r="R81" s="108"/>
      <c r="T81" s="50"/>
    </row>
    <row r="82" spans="1:23" ht="12" customHeight="1">
      <c r="J82" s="50"/>
      <c r="M82" s="50"/>
      <c r="Q82" s="115"/>
      <c r="R82" s="108"/>
      <c r="T82" s="50"/>
      <c r="U82" s="331"/>
      <c r="V82" s="331"/>
      <c r="W82" s="331"/>
    </row>
    <row r="83" spans="1:23">
      <c r="F83" s="409"/>
      <c r="G83" s="409"/>
      <c r="H83" s="409"/>
      <c r="I83" s="409"/>
      <c r="J83" s="409"/>
      <c r="K83" s="408"/>
      <c r="L83" s="408"/>
      <c r="M83" s="49"/>
      <c r="N83" s="409"/>
      <c r="O83" s="409"/>
      <c r="P83" s="409"/>
      <c r="R83" s="340"/>
      <c r="S83" s="408"/>
      <c r="T83" s="49"/>
      <c r="U83" s="50"/>
      <c r="V83" s="50"/>
      <c r="W83" s="50"/>
    </row>
    <row r="84" spans="1:23" ht="12" customHeight="1">
      <c r="A84" s="49"/>
      <c r="B84" s="49"/>
      <c r="C84" s="49"/>
      <c r="D84" s="49"/>
      <c r="E84" s="49"/>
      <c r="F84" s="49"/>
      <c r="G84" s="49"/>
      <c r="H84" s="49"/>
      <c r="I84" s="49"/>
      <c r="J84" s="108"/>
      <c r="K84" s="108"/>
      <c r="L84" s="108"/>
      <c r="M84" s="49"/>
      <c r="N84" s="49"/>
      <c r="O84" s="49"/>
      <c r="S84" s="108"/>
      <c r="T84" s="49"/>
    </row>
    <row r="85" spans="1:23">
      <c r="M85" s="50"/>
      <c r="T85" s="50"/>
    </row>
    <row r="86" spans="1:23">
      <c r="M86" s="50"/>
      <c r="P86" s="49"/>
      <c r="Q86" s="49"/>
      <c r="T86" s="50"/>
    </row>
    <row r="87" spans="1:23">
      <c r="M87" s="50"/>
      <c r="T87" s="50"/>
    </row>
    <row r="88" spans="1:23">
      <c r="M88" s="50"/>
      <c r="T88" s="50"/>
    </row>
    <row r="89" spans="1:23">
      <c r="M89" s="50"/>
      <c r="T89" s="50"/>
    </row>
    <row r="90" spans="1:23">
      <c r="M90" s="50"/>
      <c r="T90" s="50"/>
    </row>
    <row r="91" spans="1:23">
      <c r="M91" s="50"/>
      <c r="T91" s="50"/>
    </row>
    <row r="92" spans="1:23">
      <c r="M92" s="50"/>
      <c r="T92" s="50"/>
    </row>
    <row r="93" spans="1:23">
      <c r="M93" s="50"/>
      <c r="T93" s="50"/>
    </row>
    <row r="94" spans="1:23">
      <c r="M94" s="50"/>
      <c r="T94" s="50"/>
    </row>
    <row r="95" spans="1:23">
      <c r="M95" s="50"/>
      <c r="T95" s="50"/>
    </row>
    <row r="96" spans="1:23">
      <c r="M96" s="50"/>
      <c r="T96" s="50"/>
    </row>
    <row r="97" spans="13:20">
      <c r="M97" s="50"/>
      <c r="T97" s="50"/>
    </row>
    <row r="98" spans="13:20">
      <c r="M98" s="50"/>
      <c r="T98" s="50"/>
    </row>
    <row r="99" spans="13:20">
      <c r="M99" s="50"/>
      <c r="T99" s="50"/>
    </row>
    <row r="100" spans="13:20">
      <c r="M100" s="50"/>
      <c r="T100" s="50"/>
    </row>
    <row r="101" spans="13:20">
      <c r="M101" s="50"/>
      <c r="T101" s="50"/>
    </row>
    <row r="102" spans="13:20">
      <c r="M102" s="50"/>
      <c r="T102" s="50"/>
    </row>
    <row r="103" spans="13:20">
      <c r="M103" s="50"/>
      <c r="T103" s="50"/>
    </row>
    <row r="104" spans="13:20">
      <c r="M104" s="50"/>
      <c r="T104" s="50"/>
    </row>
    <row r="105" spans="13:20">
      <c r="M105" s="50"/>
      <c r="T105" s="50"/>
    </row>
    <row r="106" spans="13:20">
      <c r="M106" s="50"/>
      <c r="T106" s="50"/>
    </row>
    <row r="107" spans="13:20">
      <c r="M107" s="50"/>
      <c r="T107" s="50"/>
    </row>
    <row r="108" spans="13:20">
      <c r="M108" s="50"/>
      <c r="T108" s="50"/>
    </row>
    <row r="109" spans="13:20">
      <c r="M109" s="50"/>
      <c r="T109" s="50"/>
    </row>
    <row r="110" spans="13:20">
      <c r="M110" s="50"/>
      <c r="T110" s="50"/>
    </row>
    <row r="111" spans="13:20">
      <c r="M111" s="50"/>
      <c r="T111" s="50"/>
    </row>
    <row r="112" spans="13:20">
      <c r="M112" s="50"/>
      <c r="T112" s="50"/>
    </row>
    <row r="113" spans="1:20">
      <c r="M113" s="50"/>
      <c r="T113" s="50"/>
    </row>
    <row r="114" spans="1:20">
      <c r="M114" s="50"/>
      <c r="T114" s="50"/>
    </row>
    <row r="115" spans="1:20">
      <c r="M115" s="50"/>
      <c r="T115" s="50"/>
    </row>
    <row r="116" spans="1:20">
      <c r="M116" s="50"/>
      <c r="T116" s="50"/>
    </row>
    <row r="117" spans="1:20">
      <c r="M117" s="50"/>
      <c r="T117" s="50"/>
    </row>
    <row r="118" spans="1:20" ht="12" customHeight="1">
      <c r="A118" s="341"/>
      <c r="B118" s="49"/>
      <c r="C118" s="49"/>
      <c r="D118" s="49"/>
      <c r="E118" s="49"/>
      <c r="F118" s="49"/>
      <c r="G118" s="49"/>
      <c r="H118" s="49"/>
      <c r="I118" s="49"/>
      <c r="J118" s="108"/>
      <c r="K118" s="108"/>
      <c r="L118" s="108"/>
      <c r="M118" s="49"/>
      <c r="N118" s="49"/>
      <c r="O118" s="49"/>
      <c r="S118" s="108"/>
      <c r="T118" s="49"/>
    </row>
    <row r="119" spans="1:20">
      <c r="M119" s="50"/>
      <c r="T119" s="50"/>
    </row>
    <row r="120" spans="1:20">
      <c r="M120" s="50"/>
      <c r="P120" s="49"/>
      <c r="Q120" s="49"/>
      <c r="T120" s="50"/>
    </row>
    <row r="122" spans="1:20" ht="12" customHeight="1">
      <c r="B122" s="49"/>
      <c r="C122" s="49"/>
      <c r="D122" s="49"/>
      <c r="E122" s="49"/>
      <c r="F122" s="49"/>
      <c r="G122" s="49"/>
      <c r="H122" s="49"/>
      <c r="I122" s="49"/>
      <c r="J122" s="108"/>
      <c r="K122" s="108"/>
      <c r="L122" s="108"/>
      <c r="M122" s="437"/>
      <c r="N122" s="49"/>
      <c r="O122" s="49"/>
      <c r="S122" s="108"/>
      <c r="T122" s="437"/>
    </row>
    <row r="124" spans="1:20">
      <c r="P124" s="49"/>
      <c r="Q124" s="49"/>
    </row>
    <row r="135" spans="2:20" ht="12" customHeight="1">
      <c r="B135" s="49"/>
      <c r="C135" s="49"/>
      <c r="D135" s="49"/>
      <c r="E135" s="49"/>
      <c r="F135" s="49"/>
      <c r="G135" s="49"/>
      <c r="H135" s="49"/>
      <c r="I135" s="49"/>
      <c r="J135" s="108"/>
      <c r="K135" s="108"/>
      <c r="L135" s="108"/>
      <c r="M135" s="437"/>
      <c r="N135" s="49"/>
      <c r="O135" s="49"/>
      <c r="S135" s="108"/>
      <c r="T135" s="437"/>
    </row>
    <row r="137" spans="2:20">
      <c r="P137" s="49"/>
      <c r="Q137" s="49"/>
    </row>
    <row r="142" spans="2:20" ht="12" customHeight="1">
      <c r="B142" s="49"/>
      <c r="C142" s="49"/>
      <c r="D142" s="49"/>
      <c r="E142" s="49"/>
      <c r="F142" s="49"/>
      <c r="G142" s="49"/>
      <c r="H142" s="49"/>
      <c r="I142" s="49"/>
      <c r="J142" s="108"/>
      <c r="K142" s="108"/>
      <c r="L142" s="108"/>
      <c r="M142" s="437"/>
      <c r="N142" s="49"/>
      <c r="O142" s="49"/>
      <c r="S142" s="108"/>
      <c r="T142" s="437"/>
    </row>
    <row r="144" spans="2:20">
      <c r="P144" s="49"/>
      <c r="Q144" s="49"/>
    </row>
  </sheetData>
  <mergeCells count="3">
    <mergeCell ref="K7:P7"/>
    <mergeCell ref="R7:W7"/>
    <mergeCell ref="C7:J7"/>
  </mergeCells>
  <pageMargins left="0.7" right="0.7" top="0.75" bottom="0.75" header="0.3" footer="0.3"/>
  <pageSetup paperSize="9" scale="45" orientation="portrait" r:id="rId1"/>
  <ignoredErrors>
    <ignoredError sqref="D68:K6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85">
    <pageSetUpPr fitToPage="1"/>
  </sheetPr>
  <dimension ref="A1:X119"/>
  <sheetViews>
    <sheetView zoomScaleNormal="100" workbookViewId="0">
      <selection activeCell="X29" sqref="X29"/>
    </sheetView>
  </sheetViews>
  <sheetFormatPr defaultColWidth="12.5703125" defaultRowHeight="12"/>
  <cols>
    <col min="1" max="1" width="30.85546875" style="50" customWidth="1"/>
    <col min="2" max="2" width="0.42578125" style="50" customWidth="1"/>
    <col min="3" max="9" width="8" style="50" hidden="1" customWidth="1"/>
    <col min="10" max="10" width="8" style="340" hidden="1" customWidth="1"/>
    <col min="11" max="12" width="9" style="340" customWidth="1"/>
    <col min="13" max="13" width="8.85546875" style="50" customWidth="1"/>
    <col min="14" max="16" width="9" style="50" customWidth="1"/>
    <col min="17" max="17" width="1.140625" style="50" customWidth="1"/>
    <col min="18" max="19" width="9" style="340" customWidth="1"/>
    <col min="20" max="20" width="8.85546875" style="50" customWidth="1"/>
    <col min="21" max="23" width="9" style="49" customWidth="1"/>
    <col min="24" max="16384" width="12.5703125" style="49"/>
  </cols>
  <sheetData>
    <row r="1" spans="1:23" ht="12" customHeight="1">
      <c r="A1" s="717" t="s">
        <v>352</v>
      </c>
      <c r="B1" s="717"/>
      <c r="C1" s="717"/>
      <c r="D1" s="717"/>
      <c r="E1" s="717"/>
      <c r="F1" s="717"/>
      <c r="G1" s="717"/>
      <c r="H1" s="717"/>
      <c r="I1" s="717"/>
      <c r="J1" s="717"/>
      <c r="K1" s="718"/>
      <c r="L1" s="719"/>
      <c r="M1" s="717"/>
      <c r="N1" s="717"/>
      <c r="O1" s="717"/>
      <c r="P1" s="717"/>
      <c r="Q1" s="717"/>
      <c r="R1" s="718"/>
      <c r="S1" s="719"/>
      <c r="T1" s="717"/>
      <c r="U1" s="717"/>
      <c r="V1" s="48"/>
      <c r="W1" s="48"/>
    </row>
    <row r="2" spans="1:23" ht="12" customHeight="1">
      <c r="A2" s="720"/>
      <c r="B2" s="720"/>
      <c r="C2" s="720"/>
      <c r="D2" s="720"/>
      <c r="E2" s="720"/>
      <c r="F2" s="720"/>
      <c r="G2" s="720"/>
      <c r="H2" s="720"/>
      <c r="I2" s="720"/>
      <c r="J2" s="718"/>
      <c r="K2" s="718"/>
      <c r="L2" s="718"/>
      <c r="M2" s="720"/>
      <c r="N2" s="720"/>
      <c r="O2" s="720"/>
      <c r="P2" s="720"/>
      <c r="Q2" s="720"/>
      <c r="R2" s="718"/>
      <c r="S2" s="718"/>
      <c r="T2" s="720"/>
      <c r="U2" s="721"/>
    </row>
    <row r="3" spans="1:23" ht="12" customHeight="1">
      <c r="A3" s="965" t="s">
        <v>605</v>
      </c>
      <c r="B3" s="721"/>
      <c r="C3" s="721"/>
      <c r="D3" s="721"/>
      <c r="E3" s="721"/>
      <c r="F3" s="721"/>
      <c r="G3" s="721"/>
      <c r="H3" s="721"/>
      <c r="I3" s="721"/>
      <c r="J3" s="723"/>
      <c r="K3" s="718"/>
      <c r="L3" s="718"/>
      <c r="M3" s="720"/>
      <c r="N3" s="720"/>
      <c r="O3" s="720"/>
      <c r="P3" s="720"/>
      <c r="Q3" s="720"/>
      <c r="R3" s="718"/>
      <c r="S3" s="718"/>
      <c r="T3" s="720"/>
      <c r="U3" s="724"/>
      <c r="V3"/>
      <c r="W3"/>
    </row>
    <row r="4" spans="1:23" ht="12" customHeight="1">
      <c r="A4" s="887" t="s">
        <v>145</v>
      </c>
      <c r="B4" s="721"/>
      <c r="C4" s="721"/>
      <c r="D4" s="721"/>
      <c r="E4" s="721"/>
      <c r="F4" s="721"/>
      <c r="G4" s="721"/>
      <c r="H4" s="721"/>
      <c r="I4" s="721"/>
      <c r="J4" s="723"/>
      <c r="K4" s="718"/>
      <c r="L4" s="718"/>
      <c r="M4" s="720"/>
      <c r="N4" s="720"/>
      <c r="O4" s="720"/>
      <c r="P4" s="720"/>
      <c r="Q4" s="720"/>
      <c r="R4" s="718"/>
      <c r="S4" s="718"/>
      <c r="T4" s="720"/>
      <c r="U4" s="721"/>
    </row>
    <row r="5" spans="1:23" ht="12" customHeight="1">
      <c r="A5" s="966" t="s">
        <v>606</v>
      </c>
      <c r="B5" s="721"/>
      <c r="C5" s="721"/>
      <c r="D5" s="721"/>
      <c r="E5" s="721"/>
      <c r="F5" s="721"/>
      <c r="G5" s="721"/>
      <c r="H5" s="721"/>
      <c r="I5" s="721"/>
      <c r="J5" s="723"/>
      <c r="K5" s="718"/>
      <c r="L5" s="718"/>
      <c r="M5" s="720"/>
      <c r="N5" s="720"/>
      <c r="O5" s="720"/>
      <c r="P5" s="720"/>
      <c r="Q5" s="720"/>
      <c r="R5" s="718"/>
      <c r="S5" s="718"/>
      <c r="T5" s="720"/>
      <c r="U5" s="721"/>
    </row>
    <row r="6" spans="1:23" ht="12" customHeight="1">
      <c r="A6" s="720"/>
      <c r="B6" s="720"/>
      <c r="C6" s="720"/>
      <c r="D6" s="720"/>
      <c r="E6" s="720"/>
      <c r="F6" s="720"/>
      <c r="G6" s="720"/>
      <c r="H6" s="720"/>
      <c r="I6" s="720"/>
      <c r="J6" s="718"/>
      <c r="K6" s="718"/>
      <c r="L6" s="718"/>
      <c r="M6" s="720"/>
      <c r="N6" s="720"/>
      <c r="O6" s="720"/>
      <c r="P6" s="720"/>
      <c r="Q6" s="720"/>
      <c r="R6" s="718"/>
      <c r="S6" s="718"/>
      <c r="T6" s="720"/>
      <c r="U6" s="721"/>
    </row>
    <row r="7" spans="1:23" s="51" customFormat="1" ht="12" customHeight="1">
      <c r="A7" s="728"/>
      <c r="B7" s="728"/>
      <c r="C7" s="1285" t="s">
        <v>350</v>
      </c>
      <c r="D7" s="1286"/>
      <c r="E7" s="1286"/>
      <c r="F7" s="1286"/>
      <c r="G7" s="1286"/>
      <c r="H7" s="1286"/>
      <c r="I7" s="1286"/>
      <c r="J7" s="1289"/>
      <c r="K7" s="1282" t="s">
        <v>351</v>
      </c>
      <c r="L7" s="1283"/>
      <c r="M7" s="1283"/>
      <c r="N7" s="1283"/>
      <c r="O7" s="1283"/>
      <c r="P7" s="1283"/>
      <c r="Q7" s="729"/>
      <c r="R7" s="1285" t="s">
        <v>90</v>
      </c>
      <c r="S7" s="1286"/>
      <c r="T7" s="1286"/>
      <c r="U7" s="1286"/>
      <c r="V7" s="1287"/>
      <c r="W7" s="1288"/>
    </row>
    <row r="8" spans="1:23" ht="12" customHeight="1">
      <c r="A8" s="721"/>
      <c r="B8" s="721"/>
      <c r="C8" s="721"/>
      <c r="D8" s="721"/>
      <c r="E8" s="721"/>
      <c r="F8" s="721"/>
      <c r="G8" s="721"/>
      <c r="H8" s="721"/>
      <c r="I8" s="721"/>
      <c r="J8" s="723"/>
      <c r="K8" s="723"/>
      <c r="L8" s="723"/>
      <c r="M8" s="721"/>
      <c r="N8" s="721"/>
      <c r="O8" s="721"/>
      <c r="P8" s="721"/>
      <c r="Q8" s="721"/>
      <c r="R8" s="723"/>
      <c r="S8" s="723"/>
      <c r="T8" s="721"/>
      <c r="U8" s="721"/>
    </row>
    <row r="9" spans="1:23" ht="12" customHeight="1">
      <c r="A9" s="730" t="s">
        <v>91</v>
      </c>
      <c r="B9" s="720"/>
      <c r="C9" s="731">
        <v>2012</v>
      </c>
      <c r="D9" s="732">
        <v>2013</v>
      </c>
      <c r="E9" s="732">
        <v>2014</v>
      </c>
      <c r="F9" s="732">
        <v>2015</v>
      </c>
      <c r="G9" s="732">
        <v>2016</v>
      </c>
      <c r="H9" s="732">
        <v>2017</v>
      </c>
      <c r="I9" s="732">
        <v>2018</v>
      </c>
      <c r="J9" s="733">
        <v>2019</v>
      </c>
      <c r="K9" s="734">
        <v>2020</v>
      </c>
      <c r="L9" s="734">
        <v>2021</v>
      </c>
      <c r="M9" s="732" t="s">
        <v>514</v>
      </c>
      <c r="N9" s="732">
        <v>2022</v>
      </c>
      <c r="O9" s="732">
        <v>2023</v>
      </c>
      <c r="P9" s="733">
        <v>2024</v>
      </c>
      <c r="Q9" s="735"/>
      <c r="R9" s="736">
        <v>2020</v>
      </c>
      <c r="S9" s="734">
        <v>2021</v>
      </c>
      <c r="T9" s="732" t="s">
        <v>514</v>
      </c>
      <c r="U9" s="732">
        <v>2022</v>
      </c>
      <c r="V9" s="52">
        <v>2023</v>
      </c>
      <c r="W9" s="53">
        <v>2024</v>
      </c>
    </row>
    <row r="10" spans="1:23" ht="12" customHeight="1">
      <c r="A10" s="720"/>
      <c r="B10" s="720"/>
      <c r="C10" s="720"/>
      <c r="D10" s="720"/>
      <c r="E10" s="720"/>
      <c r="F10" s="720"/>
      <c r="G10" s="720"/>
      <c r="H10" s="720"/>
      <c r="I10" s="720"/>
      <c r="J10" s="718"/>
      <c r="K10" s="718"/>
      <c r="L10" s="718"/>
      <c r="M10" s="720"/>
      <c r="N10" s="720"/>
      <c r="O10" s="720"/>
      <c r="P10" s="720"/>
      <c r="Q10" s="720"/>
      <c r="R10" s="718"/>
      <c r="S10" s="718"/>
      <c r="T10" s="720"/>
      <c r="U10" s="720"/>
      <c r="V10" s="50"/>
      <c r="W10" s="50"/>
    </row>
    <row r="11" spans="1:23" ht="15.6" customHeight="1">
      <c r="A11" s="737" t="s">
        <v>92</v>
      </c>
      <c r="B11" s="737"/>
      <c r="C11" s="737"/>
      <c r="D11" s="737"/>
      <c r="E11" s="737"/>
      <c r="F11" s="737"/>
      <c r="G11" s="737"/>
      <c r="H11" s="737"/>
      <c r="I11" s="737"/>
      <c r="J11" s="738"/>
      <c r="K11" s="739"/>
      <c r="L11" s="739"/>
      <c r="M11" s="740"/>
      <c r="N11" s="740"/>
      <c r="O11" s="740"/>
      <c r="P11" s="741"/>
      <c r="Q11" s="741"/>
      <c r="R11" s="739"/>
      <c r="S11" s="739"/>
      <c r="T11" s="740"/>
      <c r="U11" s="740"/>
      <c r="V11" s="55"/>
      <c r="W11" s="55"/>
    </row>
    <row r="12" spans="1:23" ht="12" customHeight="1">
      <c r="A12" s="743" t="s">
        <v>93</v>
      </c>
      <c r="B12" s="744"/>
      <c r="C12" s="745">
        <v>1382</v>
      </c>
      <c r="D12" s="746">
        <v>1524</v>
      </c>
      <c r="E12" s="746">
        <v>1187</v>
      </c>
      <c r="F12" s="746">
        <v>1235</v>
      </c>
      <c r="G12" s="746">
        <v>1169</v>
      </c>
      <c r="H12" s="746">
        <v>1149.8949609099316</v>
      </c>
      <c r="I12" s="746">
        <v>1154</v>
      </c>
      <c r="J12" s="746">
        <v>1310</v>
      </c>
      <c r="K12" s="748">
        <v>1419</v>
      </c>
      <c r="L12" s="749">
        <v>1256.0761806416033</v>
      </c>
      <c r="M12" s="746">
        <f>K12+L12</f>
        <v>2675.0761806416031</v>
      </c>
      <c r="N12" s="746">
        <v>1403.3431857131122</v>
      </c>
      <c r="O12" s="746">
        <v>1397.9799771684661</v>
      </c>
      <c r="P12" s="747">
        <v>1388.8746295940557</v>
      </c>
      <c r="Q12" s="750"/>
      <c r="R12" s="748">
        <v>1419</v>
      </c>
      <c r="S12" s="749">
        <v>1442.8789999999999</v>
      </c>
      <c r="T12" s="746">
        <f>R12+S12</f>
        <v>2861.8789999999999</v>
      </c>
      <c r="U12" s="1251">
        <v>1605</v>
      </c>
      <c r="V12" s="57"/>
      <c r="W12" s="58"/>
    </row>
    <row r="13" spans="1:23" ht="12" customHeight="1">
      <c r="A13" s="752" t="s">
        <v>94</v>
      </c>
      <c r="B13" s="752"/>
      <c r="C13" s="753"/>
      <c r="D13" s="754"/>
      <c r="E13" s="754"/>
      <c r="F13" s="754"/>
      <c r="G13" s="754"/>
      <c r="H13" s="754"/>
      <c r="I13" s="754"/>
      <c r="J13" s="754"/>
      <c r="K13" s="783">
        <v>205</v>
      </c>
      <c r="L13" s="784">
        <v>176.13239161524788</v>
      </c>
      <c r="M13" s="760">
        <f t="shared" ref="M13:M17" si="0">K13+L13</f>
        <v>381.13239161524791</v>
      </c>
      <c r="N13" s="760">
        <v>196.78280295893751</v>
      </c>
      <c r="O13" s="760">
        <v>196.03075084437759</v>
      </c>
      <c r="P13" s="785">
        <v>194.75395993831188</v>
      </c>
      <c r="Q13" s="750"/>
      <c r="R13" s="783">
        <v>205</v>
      </c>
      <c r="S13" s="784">
        <v>212.68539999999999</v>
      </c>
      <c r="T13" s="760">
        <f t="shared" ref="T13:T17" si="1">R13+S13</f>
        <v>417.68539999999996</v>
      </c>
      <c r="U13" s="1252">
        <v>233</v>
      </c>
      <c r="V13" s="60"/>
      <c r="W13" s="61"/>
    </row>
    <row r="14" spans="1:23" ht="12" customHeight="1">
      <c r="A14" s="752" t="s">
        <v>95</v>
      </c>
      <c r="B14" s="752"/>
      <c r="C14" s="761">
        <v>1402</v>
      </c>
      <c r="D14" s="758">
        <v>1439</v>
      </c>
      <c r="E14" s="758">
        <v>709</v>
      </c>
      <c r="F14" s="758">
        <v>799</v>
      </c>
      <c r="G14" s="758">
        <v>740</v>
      </c>
      <c r="H14" s="758">
        <v>968</v>
      </c>
      <c r="I14" s="758">
        <v>753</v>
      </c>
      <c r="J14" s="758">
        <v>765</v>
      </c>
      <c r="K14" s="756">
        <v>782</v>
      </c>
      <c r="L14" s="757">
        <v>1101.6413193583967</v>
      </c>
      <c r="M14" s="758">
        <f t="shared" si="0"/>
        <v>1883.6413193583967</v>
      </c>
      <c r="N14" s="758">
        <v>1165.2288142868874</v>
      </c>
      <c r="O14" s="758">
        <v>1173.963522831534</v>
      </c>
      <c r="P14" s="759">
        <v>1139</v>
      </c>
      <c r="Q14" s="750"/>
      <c r="R14" s="756">
        <v>782</v>
      </c>
      <c r="S14" s="757">
        <v>727.673</v>
      </c>
      <c r="T14" s="758">
        <f t="shared" si="1"/>
        <v>1509.673</v>
      </c>
      <c r="U14" s="1253">
        <v>878</v>
      </c>
      <c r="V14" s="60"/>
      <c r="W14" s="61"/>
    </row>
    <row r="15" spans="1:23" ht="12" customHeight="1">
      <c r="A15" s="752" t="s">
        <v>96</v>
      </c>
      <c r="B15" s="752"/>
      <c r="C15" s="761">
        <v>156</v>
      </c>
      <c r="D15" s="758">
        <v>54</v>
      </c>
      <c r="E15" s="758"/>
      <c r="F15" s="758"/>
      <c r="G15" s="758"/>
      <c r="H15" s="758"/>
      <c r="I15" s="758"/>
      <c r="J15" s="758"/>
      <c r="K15" s="756">
        <v>0</v>
      </c>
      <c r="L15" s="757">
        <v>0</v>
      </c>
      <c r="M15" s="758">
        <f t="shared" si="0"/>
        <v>0</v>
      </c>
      <c r="N15" s="758">
        <v>0</v>
      </c>
      <c r="O15" s="758">
        <v>0</v>
      </c>
      <c r="P15" s="759">
        <v>0</v>
      </c>
      <c r="Q15" s="750"/>
      <c r="R15" s="756">
        <v>0</v>
      </c>
      <c r="S15" s="757">
        <v>0</v>
      </c>
      <c r="T15" s="758">
        <f t="shared" si="1"/>
        <v>0</v>
      </c>
      <c r="U15" s="957">
        <v>0</v>
      </c>
      <c r="V15" s="60"/>
      <c r="W15" s="61"/>
    </row>
    <row r="16" spans="1:23" ht="12" customHeight="1">
      <c r="A16" s="752" t="s">
        <v>97</v>
      </c>
      <c r="B16" s="752"/>
      <c r="C16" s="761">
        <v>12</v>
      </c>
      <c r="D16" s="758">
        <v>2</v>
      </c>
      <c r="E16" s="758"/>
      <c r="F16" s="758"/>
      <c r="G16" s="758"/>
      <c r="H16" s="758"/>
      <c r="I16" s="758"/>
      <c r="J16" s="758"/>
      <c r="K16" s="756">
        <v>0</v>
      </c>
      <c r="L16" s="757">
        <v>0</v>
      </c>
      <c r="M16" s="758">
        <f t="shared" si="0"/>
        <v>0</v>
      </c>
      <c r="N16" s="758">
        <v>0</v>
      </c>
      <c r="O16" s="758">
        <v>0</v>
      </c>
      <c r="P16" s="759">
        <v>0</v>
      </c>
      <c r="Q16" s="750"/>
      <c r="R16" s="756">
        <v>0</v>
      </c>
      <c r="S16" s="757">
        <v>0</v>
      </c>
      <c r="T16" s="758">
        <f t="shared" si="1"/>
        <v>0</v>
      </c>
      <c r="U16" s="957">
        <v>0</v>
      </c>
      <c r="V16" s="60"/>
      <c r="W16" s="61"/>
    </row>
    <row r="17" spans="1:24" ht="12" customHeight="1">
      <c r="A17" s="752" t="s">
        <v>98</v>
      </c>
      <c r="B17" s="752"/>
      <c r="C17" s="761">
        <v>163</v>
      </c>
      <c r="D17" s="758"/>
      <c r="E17" s="758"/>
      <c r="F17" s="758"/>
      <c r="G17" s="758"/>
      <c r="H17" s="758"/>
      <c r="I17" s="758"/>
      <c r="J17" s="758"/>
      <c r="K17" s="756">
        <v>0</v>
      </c>
      <c r="L17" s="757">
        <v>0</v>
      </c>
      <c r="M17" s="758">
        <f t="shared" si="0"/>
        <v>0</v>
      </c>
      <c r="N17" s="758">
        <v>0</v>
      </c>
      <c r="O17" s="758">
        <v>0</v>
      </c>
      <c r="P17" s="759">
        <v>0</v>
      </c>
      <c r="Q17" s="750"/>
      <c r="R17" s="756">
        <v>0</v>
      </c>
      <c r="S17" s="757">
        <v>0</v>
      </c>
      <c r="T17" s="758">
        <f t="shared" si="1"/>
        <v>0</v>
      </c>
      <c r="U17" s="957">
        <v>0</v>
      </c>
      <c r="V17" s="60"/>
      <c r="W17" s="61"/>
    </row>
    <row r="18" spans="1:24" ht="12" customHeight="1">
      <c r="A18" s="762" t="s">
        <v>99</v>
      </c>
      <c r="B18" s="763"/>
      <c r="C18" s="764">
        <f t="shared" ref="C18:H18" si="2">SUM(C12:C17)</f>
        <v>3115</v>
      </c>
      <c r="D18" s="765">
        <f t="shared" si="2"/>
        <v>3019</v>
      </c>
      <c r="E18" s="765">
        <f t="shared" si="2"/>
        <v>1896</v>
      </c>
      <c r="F18" s="765">
        <f t="shared" si="2"/>
        <v>2034</v>
      </c>
      <c r="G18" s="765">
        <f t="shared" si="2"/>
        <v>1909</v>
      </c>
      <c r="H18" s="765">
        <f t="shared" si="2"/>
        <v>2117.8949609099318</v>
      </c>
      <c r="I18" s="765">
        <f t="shared" ref="I18" si="3">I12+SUM(I14:I17)</f>
        <v>1907</v>
      </c>
      <c r="J18" s="765">
        <f t="shared" ref="J18:P18" si="4">J12+SUM(J14:J17)</f>
        <v>2075</v>
      </c>
      <c r="K18" s="767">
        <f t="shared" si="4"/>
        <v>2201</v>
      </c>
      <c r="L18" s="768">
        <f t="shared" si="4"/>
        <v>2357.7174999999997</v>
      </c>
      <c r="M18" s="765">
        <f t="shared" ref="M18" si="5">M12+SUM(M14:M17)</f>
        <v>4558.7174999999997</v>
      </c>
      <c r="N18" s="765">
        <f t="shared" si="4"/>
        <v>2568.5719999999997</v>
      </c>
      <c r="O18" s="765">
        <f t="shared" si="4"/>
        <v>2571.9435000000003</v>
      </c>
      <c r="P18" s="766">
        <f t="shared" si="4"/>
        <v>2527.8746295940555</v>
      </c>
      <c r="Q18" s="750"/>
      <c r="R18" s="767">
        <f t="shared" ref="R18" si="6">R12+SUM(R14:R17)</f>
        <v>2201</v>
      </c>
      <c r="S18" s="768">
        <f t="shared" ref="S18" si="7">S12+SUM(S14:S17)</f>
        <v>2170.5519999999997</v>
      </c>
      <c r="T18" s="765">
        <f t="shared" ref="T18" si="8">T12+SUM(T14:T17)</f>
        <v>4371.5519999999997</v>
      </c>
      <c r="U18" s="765">
        <f t="shared" ref="U18" si="9">U12+SUM(U14:U17)</f>
        <v>2483</v>
      </c>
      <c r="V18" s="62"/>
      <c r="W18" s="118"/>
      <c r="X18" s="378"/>
    </row>
    <row r="19" spans="1:24" ht="12" customHeight="1">
      <c r="A19" s="769" t="s">
        <v>100</v>
      </c>
      <c r="B19" s="770"/>
      <c r="C19" s="771"/>
      <c r="D19" s="772">
        <f t="shared" ref="D19:I19" si="10">+D18/C18-1</f>
        <v>-3.0818619582664519E-2</v>
      </c>
      <c r="E19" s="772">
        <f t="shared" si="10"/>
        <v>-0.37197747598542563</v>
      </c>
      <c r="F19" s="772">
        <f t="shared" si="10"/>
        <v>7.2784810126582222E-2</v>
      </c>
      <c r="G19" s="772">
        <f t="shared" si="10"/>
        <v>-6.1455260570304815E-2</v>
      </c>
      <c r="H19" s="772">
        <f t="shared" si="10"/>
        <v>0.10942638078047762</v>
      </c>
      <c r="I19" s="772">
        <f t="shared" si="10"/>
        <v>-9.9577630053627852E-2</v>
      </c>
      <c r="J19" s="773">
        <f t="shared" ref="J19" si="11">+J18/I18-1</f>
        <v>8.8096486628211901E-2</v>
      </c>
      <c r="K19" s="774">
        <f t="shared" ref="K19" si="12">+K18/J18-1</f>
        <v>6.072289156626498E-2</v>
      </c>
      <c r="L19" s="775">
        <f t="shared" ref="L19" si="13">+L18/K18-1</f>
        <v>7.1202862335302042E-2</v>
      </c>
      <c r="M19" s="776"/>
      <c r="N19" s="772">
        <f t="shared" ref="N19" si="14">+N18/L18-1</f>
        <v>8.9431621897025471E-2</v>
      </c>
      <c r="O19" s="772">
        <f t="shared" ref="O19" si="15">+O18/N18-1</f>
        <v>1.3125970383547347E-3</v>
      </c>
      <c r="P19" s="773">
        <f t="shared" ref="P19" si="16">+P18/O18-1</f>
        <v>-1.7134462870566525E-2</v>
      </c>
      <c r="Q19" s="750"/>
      <c r="R19" s="774">
        <f>+R18/J18-1</f>
        <v>6.072289156626498E-2</v>
      </c>
      <c r="S19" s="775">
        <f t="shared" ref="S19" si="17">+S18/R18-1</f>
        <v>-1.3833711949114202E-2</v>
      </c>
      <c r="T19" s="776"/>
      <c r="U19" s="772">
        <f>U18/S18-1</f>
        <v>0.14394863610731301</v>
      </c>
      <c r="V19" s="66"/>
      <c r="W19" s="67"/>
    </row>
    <row r="20" spans="1:24" ht="12" customHeight="1">
      <c r="A20" s="770"/>
      <c r="B20" s="770"/>
      <c r="C20" s="770"/>
      <c r="D20" s="770"/>
      <c r="E20" s="770"/>
      <c r="F20" s="770"/>
      <c r="G20" s="770"/>
      <c r="H20" s="770"/>
      <c r="I20" s="770"/>
      <c r="J20" s="777"/>
      <c r="K20" s="791"/>
      <c r="L20" s="791"/>
      <c r="M20" s="778"/>
      <c r="N20" s="778"/>
      <c r="O20" s="778"/>
      <c r="P20" s="778"/>
      <c r="Q20" s="750"/>
      <c r="R20" s="791"/>
      <c r="S20" s="791"/>
      <c r="T20" s="778"/>
      <c r="U20" s="778"/>
      <c r="V20" s="68"/>
      <c r="W20" s="68"/>
    </row>
    <row r="21" spans="1:24" ht="15.6" customHeight="1">
      <c r="A21" s="737" t="s">
        <v>101</v>
      </c>
      <c r="B21" s="737"/>
      <c r="C21" s="737"/>
      <c r="D21" s="737"/>
      <c r="E21" s="737"/>
      <c r="F21" s="737"/>
      <c r="G21" s="737"/>
      <c r="H21" s="737"/>
      <c r="I21" s="737"/>
      <c r="J21" s="738"/>
      <c r="K21" s="739"/>
      <c r="L21" s="739"/>
      <c r="M21" s="740"/>
      <c r="N21" s="740"/>
      <c r="O21" s="740"/>
      <c r="P21" s="741"/>
      <c r="Q21" s="750"/>
      <c r="R21" s="739"/>
      <c r="S21" s="739"/>
      <c r="T21" s="740"/>
      <c r="U21" s="740"/>
      <c r="V21" s="55"/>
      <c r="W21" s="55"/>
    </row>
    <row r="22" spans="1:24" ht="12" customHeight="1">
      <c r="A22" s="744" t="s">
        <v>102</v>
      </c>
      <c r="B22" s="752"/>
      <c r="C22" s="840"/>
      <c r="D22" s="793"/>
      <c r="E22" s="793"/>
      <c r="F22" s="793"/>
      <c r="G22" s="793"/>
      <c r="H22" s="793"/>
      <c r="I22" s="793"/>
      <c r="J22" s="967"/>
      <c r="K22" s="968"/>
      <c r="L22" s="969"/>
      <c r="M22" s="793"/>
      <c r="N22" s="793"/>
      <c r="O22" s="793"/>
      <c r="P22" s="841"/>
      <c r="Q22" s="750"/>
      <c r="R22" s="968"/>
      <c r="S22" s="969"/>
      <c r="T22" s="793"/>
      <c r="U22" s="974"/>
      <c r="V22" s="357"/>
      <c r="W22" s="358"/>
    </row>
    <row r="23" spans="1:24" ht="12" customHeight="1">
      <c r="A23" s="779" t="s">
        <v>103</v>
      </c>
      <c r="B23" s="752"/>
      <c r="C23" s="753"/>
      <c r="D23" s="754"/>
      <c r="E23" s="754"/>
      <c r="F23" s="754"/>
      <c r="G23" s="754"/>
      <c r="H23" s="754"/>
      <c r="I23" s="754"/>
      <c r="J23" s="970"/>
      <c r="K23" s="924"/>
      <c r="L23" s="925"/>
      <c r="M23" s="754"/>
      <c r="N23" s="754"/>
      <c r="O23" s="754"/>
      <c r="P23" s="755"/>
      <c r="Q23" s="750"/>
      <c r="R23" s="924"/>
      <c r="S23" s="925"/>
      <c r="T23" s="754"/>
      <c r="U23" s="959"/>
      <c r="V23" s="354"/>
      <c r="W23" s="355"/>
    </row>
    <row r="24" spans="1:24" ht="12" customHeight="1">
      <c r="A24" s="779" t="s">
        <v>104</v>
      </c>
      <c r="B24" s="752"/>
      <c r="C24" s="753"/>
      <c r="D24" s="754"/>
      <c r="E24" s="754"/>
      <c r="F24" s="754"/>
      <c r="G24" s="754"/>
      <c r="H24" s="754"/>
      <c r="I24" s="754"/>
      <c r="J24" s="970"/>
      <c r="K24" s="924"/>
      <c r="L24" s="925"/>
      <c r="M24" s="754"/>
      <c r="N24" s="754"/>
      <c r="O24" s="754"/>
      <c r="P24" s="755"/>
      <c r="Q24" s="750"/>
      <c r="R24" s="924"/>
      <c r="S24" s="925"/>
      <c r="T24" s="754"/>
      <c r="U24" s="959"/>
      <c r="V24" s="354"/>
      <c r="W24" s="355"/>
    </row>
    <row r="25" spans="1:24" ht="12" customHeight="1">
      <c r="A25" s="779" t="s">
        <v>105</v>
      </c>
      <c r="B25" s="752"/>
      <c r="C25" s="753"/>
      <c r="D25" s="754"/>
      <c r="E25" s="754"/>
      <c r="F25" s="754"/>
      <c r="G25" s="754"/>
      <c r="H25" s="754"/>
      <c r="I25" s="754"/>
      <c r="J25" s="970"/>
      <c r="K25" s="924"/>
      <c r="L25" s="925"/>
      <c r="M25" s="754"/>
      <c r="N25" s="754"/>
      <c r="O25" s="754"/>
      <c r="P25" s="755"/>
      <c r="Q25" s="750"/>
      <c r="R25" s="924"/>
      <c r="S25" s="925"/>
      <c r="T25" s="754"/>
      <c r="U25" s="959"/>
      <c r="V25" s="354"/>
      <c r="W25" s="355"/>
    </row>
    <row r="26" spans="1:24" ht="12" customHeight="1">
      <c r="A26" s="779" t="s">
        <v>106</v>
      </c>
      <c r="B26" s="752"/>
      <c r="C26" s="753"/>
      <c r="D26" s="754"/>
      <c r="E26" s="754"/>
      <c r="F26" s="754"/>
      <c r="G26" s="754"/>
      <c r="H26" s="754"/>
      <c r="I26" s="754"/>
      <c r="J26" s="970"/>
      <c r="K26" s="924"/>
      <c r="L26" s="925"/>
      <c r="M26" s="754"/>
      <c r="N26" s="754"/>
      <c r="O26" s="754"/>
      <c r="P26" s="755"/>
      <c r="Q26" s="750"/>
      <c r="R26" s="924"/>
      <c r="S26" s="925"/>
      <c r="T26" s="754"/>
      <c r="U26" s="959"/>
      <c r="V26" s="354"/>
      <c r="W26" s="355"/>
    </row>
    <row r="27" spans="1:24" ht="12" customHeight="1">
      <c r="A27" s="779" t="s">
        <v>107</v>
      </c>
      <c r="B27" s="752"/>
      <c r="C27" s="753"/>
      <c r="D27" s="754"/>
      <c r="E27" s="754"/>
      <c r="F27" s="754"/>
      <c r="G27" s="754"/>
      <c r="H27" s="754"/>
      <c r="I27" s="754"/>
      <c r="J27" s="970"/>
      <c r="K27" s="924"/>
      <c r="L27" s="925"/>
      <c r="M27" s="754"/>
      <c r="N27" s="754"/>
      <c r="O27" s="754"/>
      <c r="P27" s="755"/>
      <c r="Q27" s="750"/>
      <c r="R27" s="924"/>
      <c r="S27" s="925"/>
      <c r="T27" s="754"/>
      <c r="U27" s="959"/>
      <c r="V27" s="354"/>
      <c r="W27" s="355"/>
    </row>
    <row r="28" spans="1:24" ht="12" customHeight="1">
      <c r="A28" s="779" t="s">
        <v>108</v>
      </c>
      <c r="B28" s="752"/>
      <c r="C28" s="855">
        <v>3115</v>
      </c>
      <c r="D28" s="760">
        <v>3019</v>
      </c>
      <c r="E28" s="760">
        <v>1896</v>
      </c>
      <c r="F28" s="760">
        <v>2034</v>
      </c>
      <c r="G28" s="760">
        <v>1909</v>
      </c>
      <c r="H28" s="760">
        <v>2117.8949609099318</v>
      </c>
      <c r="I28" s="760">
        <v>1907</v>
      </c>
      <c r="J28" s="785">
        <v>2075</v>
      </c>
      <c r="K28" s="783">
        <v>2201</v>
      </c>
      <c r="L28" s="784">
        <v>2357.7174999999997</v>
      </c>
      <c r="M28" s="760">
        <f t="shared" ref="M28" si="18">K28+L28</f>
        <v>4558.7174999999997</v>
      </c>
      <c r="N28" s="760">
        <v>2568.5719999999997</v>
      </c>
      <c r="O28" s="760">
        <v>2571.9435000000003</v>
      </c>
      <c r="P28" s="785">
        <v>2527.8746295940555</v>
      </c>
      <c r="Q28" s="750"/>
      <c r="R28" s="783">
        <v>2201</v>
      </c>
      <c r="S28" s="784">
        <v>2170.5519999999997</v>
      </c>
      <c r="T28" s="760">
        <f t="shared" ref="T28" si="19">R28+S28</f>
        <v>4371.5519999999997</v>
      </c>
      <c r="U28" s="1254">
        <v>2483</v>
      </c>
      <c r="V28" s="71"/>
      <c r="W28" s="72"/>
    </row>
    <row r="29" spans="1:24" ht="12" customHeight="1">
      <c r="A29" s="779" t="s">
        <v>109</v>
      </c>
      <c r="B29" s="752"/>
      <c r="C29" s="753"/>
      <c r="D29" s="754"/>
      <c r="E29" s="754"/>
      <c r="F29" s="754"/>
      <c r="G29" s="754"/>
      <c r="H29" s="754"/>
      <c r="I29" s="754"/>
      <c r="J29" s="970"/>
      <c r="K29" s="924"/>
      <c r="L29" s="925"/>
      <c r="M29" s="754"/>
      <c r="N29" s="754"/>
      <c r="O29" s="754"/>
      <c r="P29" s="755"/>
      <c r="Q29" s="750"/>
      <c r="R29" s="924"/>
      <c r="S29" s="925"/>
      <c r="T29" s="754"/>
      <c r="U29" s="959"/>
      <c r="V29" s="354"/>
      <c r="W29" s="355"/>
    </row>
    <row r="30" spans="1:24" ht="12" customHeight="1">
      <c r="A30" s="779" t="s">
        <v>110</v>
      </c>
      <c r="B30" s="752"/>
      <c r="C30" s="753"/>
      <c r="D30" s="754"/>
      <c r="E30" s="754"/>
      <c r="F30" s="754"/>
      <c r="G30" s="754"/>
      <c r="H30" s="754"/>
      <c r="I30" s="754"/>
      <c r="J30" s="970"/>
      <c r="K30" s="924"/>
      <c r="L30" s="925"/>
      <c r="M30" s="754"/>
      <c r="N30" s="754"/>
      <c r="O30" s="754"/>
      <c r="P30" s="755"/>
      <c r="Q30" s="750"/>
      <c r="R30" s="924"/>
      <c r="S30" s="925"/>
      <c r="T30" s="754"/>
      <c r="U30" s="959"/>
      <c r="V30" s="354"/>
      <c r="W30" s="355"/>
    </row>
    <row r="31" spans="1:24" s="64" customFormat="1" ht="12" customHeight="1">
      <c r="A31" s="786" t="s">
        <v>111</v>
      </c>
      <c r="B31" s="762"/>
      <c r="C31" s="764">
        <f t="shared" ref="C31:H31" si="20">SUM(C22:C30)</f>
        <v>3115</v>
      </c>
      <c r="D31" s="765">
        <f t="shared" si="20"/>
        <v>3019</v>
      </c>
      <c r="E31" s="765">
        <f t="shared" si="20"/>
        <v>1896</v>
      </c>
      <c r="F31" s="765">
        <f t="shared" si="20"/>
        <v>2034</v>
      </c>
      <c r="G31" s="765">
        <f t="shared" si="20"/>
        <v>1909</v>
      </c>
      <c r="H31" s="765">
        <f t="shared" si="20"/>
        <v>2117.8949609099318</v>
      </c>
      <c r="I31" s="765">
        <f>SUM(I22:I30)</f>
        <v>1907</v>
      </c>
      <c r="J31" s="766">
        <f t="shared" ref="J31:P31" si="21">SUM(J22:J30)</f>
        <v>2075</v>
      </c>
      <c r="K31" s="767">
        <f t="shared" si="21"/>
        <v>2201</v>
      </c>
      <c r="L31" s="768">
        <f t="shared" si="21"/>
        <v>2357.7174999999997</v>
      </c>
      <c r="M31" s="765">
        <f t="shared" ref="M31" si="22">SUM(M22:M30)</f>
        <v>4558.7174999999997</v>
      </c>
      <c r="N31" s="765">
        <f t="shared" si="21"/>
        <v>2568.5719999999997</v>
      </c>
      <c r="O31" s="765">
        <f t="shared" si="21"/>
        <v>2571.9435000000003</v>
      </c>
      <c r="P31" s="766">
        <f t="shared" si="21"/>
        <v>2527.8746295940555</v>
      </c>
      <c r="Q31" s="750"/>
      <c r="R31" s="767">
        <f t="shared" ref="R31:U31" si="23">SUM(R22:R30)</f>
        <v>2201</v>
      </c>
      <c r="S31" s="768">
        <f t="shared" si="23"/>
        <v>2170.5519999999997</v>
      </c>
      <c r="T31" s="765">
        <f t="shared" si="23"/>
        <v>4371.5519999999997</v>
      </c>
      <c r="U31" s="765">
        <f t="shared" si="23"/>
        <v>2483</v>
      </c>
      <c r="V31" s="62"/>
      <c r="W31" s="118"/>
    </row>
    <row r="32" spans="1:24" ht="12" customHeight="1">
      <c r="A32" s="769" t="s">
        <v>100</v>
      </c>
      <c r="B32" s="971"/>
      <c r="C32" s="771"/>
      <c r="D32" s="772">
        <f t="shared" ref="D32:I32" si="24">+D31/C31-1</f>
        <v>-3.0818619582664519E-2</v>
      </c>
      <c r="E32" s="772">
        <f t="shared" si="24"/>
        <v>-0.37197747598542563</v>
      </c>
      <c r="F32" s="772">
        <f t="shared" si="24"/>
        <v>7.2784810126582222E-2</v>
      </c>
      <c r="G32" s="772">
        <f t="shared" si="24"/>
        <v>-6.1455260570304815E-2</v>
      </c>
      <c r="H32" s="772">
        <f t="shared" si="24"/>
        <v>0.10942638078047762</v>
      </c>
      <c r="I32" s="772">
        <f t="shared" si="24"/>
        <v>-9.9577630053627852E-2</v>
      </c>
      <c r="J32" s="773">
        <f t="shared" ref="J32" si="25">+J31/I31-1</f>
        <v>8.8096486628211901E-2</v>
      </c>
      <c r="K32" s="774">
        <f t="shared" ref="K32" si="26">+K31/J31-1</f>
        <v>6.072289156626498E-2</v>
      </c>
      <c r="L32" s="775">
        <f t="shared" ref="L32" si="27">+L31/K31-1</f>
        <v>7.1202862335302042E-2</v>
      </c>
      <c r="M32" s="776"/>
      <c r="N32" s="772">
        <f t="shared" ref="N32" si="28">+N31/L31-1</f>
        <v>8.9431621897025471E-2</v>
      </c>
      <c r="O32" s="772">
        <f t="shared" ref="O32" si="29">+O31/N31-1</f>
        <v>1.3125970383547347E-3</v>
      </c>
      <c r="P32" s="773">
        <f t="shared" ref="P32" si="30">+P31/O31-1</f>
        <v>-1.7134462870566525E-2</v>
      </c>
      <c r="Q32" s="750"/>
      <c r="R32" s="774">
        <f>+R31/J31-1</f>
        <v>6.072289156626498E-2</v>
      </c>
      <c r="S32" s="775">
        <f t="shared" ref="S32" si="31">+S31/R31-1</f>
        <v>-1.3833711949114202E-2</v>
      </c>
      <c r="T32" s="776"/>
      <c r="U32" s="772">
        <f>U31/S31-1</f>
        <v>0.14394863610731301</v>
      </c>
      <c r="V32" s="66"/>
      <c r="W32" s="67"/>
    </row>
    <row r="33" spans="1:23" ht="12" customHeight="1">
      <c r="A33" s="770"/>
      <c r="B33" s="778"/>
      <c r="C33" s="778"/>
      <c r="D33" s="778"/>
      <c r="E33" s="778"/>
      <c r="F33" s="778"/>
      <c r="G33" s="778"/>
      <c r="H33" s="778"/>
      <c r="I33" s="778"/>
      <c r="J33" s="791"/>
      <c r="K33" s="791"/>
      <c r="L33" s="791"/>
      <c r="M33" s="778"/>
      <c r="N33" s="778"/>
      <c r="O33" s="778"/>
      <c r="P33" s="778"/>
      <c r="Q33" s="750"/>
      <c r="R33" s="791"/>
      <c r="S33" s="791"/>
      <c r="T33" s="778"/>
      <c r="U33" s="778"/>
      <c r="V33" s="68"/>
      <c r="W33" s="68"/>
    </row>
    <row r="34" spans="1:23" ht="15.6" customHeight="1">
      <c r="A34" s="737" t="s">
        <v>112</v>
      </c>
      <c r="B34" s="737"/>
      <c r="C34" s="737"/>
      <c r="D34" s="737"/>
      <c r="E34" s="737"/>
      <c r="F34" s="737"/>
      <c r="G34" s="737"/>
      <c r="H34" s="737"/>
      <c r="I34" s="737"/>
      <c r="J34" s="737"/>
      <c r="K34" s="739"/>
      <c r="L34" s="739"/>
      <c r="M34" s="740"/>
      <c r="N34" s="740"/>
      <c r="O34" s="740"/>
      <c r="P34" s="741"/>
      <c r="Q34" s="750"/>
      <c r="R34" s="739"/>
      <c r="S34" s="739"/>
      <c r="T34" s="740"/>
      <c r="U34" s="740"/>
      <c r="V34" s="54"/>
      <c r="W34" s="54"/>
    </row>
    <row r="35" spans="1:23" ht="12" customHeight="1">
      <c r="A35" s="737" t="s">
        <v>113</v>
      </c>
      <c r="B35" s="737"/>
      <c r="C35" s="737"/>
      <c r="D35" s="737"/>
      <c r="E35" s="737"/>
      <c r="F35" s="737"/>
      <c r="G35" s="737"/>
      <c r="H35" s="737"/>
      <c r="I35" s="737"/>
      <c r="J35" s="737"/>
      <c r="K35" s="739"/>
      <c r="L35" s="739"/>
      <c r="M35" s="740"/>
      <c r="N35" s="740"/>
      <c r="O35" s="740"/>
      <c r="P35" s="740"/>
      <c r="Q35" s="750"/>
      <c r="R35" s="739"/>
      <c r="S35" s="739"/>
      <c r="T35" s="740"/>
      <c r="U35" s="740"/>
      <c r="V35" s="54"/>
      <c r="W35" s="54"/>
    </row>
    <row r="36" spans="1:23" ht="12" customHeight="1">
      <c r="A36" s="792" t="s">
        <v>114</v>
      </c>
      <c r="B36" s="779"/>
      <c r="C36" s="751">
        <v>397</v>
      </c>
      <c r="D36" s="751">
        <v>108</v>
      </c>
      <c r="E36" s="751"/>
      <c r="F36" s="751"/>
      <c r="G36" s="751"/>
      <c r="H36" s="751"/>
      <c r="I36" s="751"/>
      <c r="J36" s="782"/>
      <c r="K36" s="781">
        <v>0</v>
      </c>
      <c r="L36" s="781">
        <v>0</v>
      </c>
      <c r="M36" s="793"/>
      <c r="N36" s="751">
        <v>0</v>
      </c>
      <c r="O36" s="751">
        <v>0</v>
      </c>
      <c r="P36" s="782">
        <v>0</v>
      </c>
      <c r="Q36" s="750"/>
      <c r="R36" s="780">
        <v>0</v>
      </c>
      <c r="S36" s="781">
        <v>0</v>
      </c>
      <c r="T36" s="793"/>
      <c r="U36" s="958">
        <v>0</v>
      </c>
      <c r="V36" s="69"/>
      <c r="W36" s="70"/>
    </row>
    <row r="37" spans="1:23" ht="12" customHeight="1">
      <c r="A37" s="794" t="s">
        <v>115</v>
      </c>
      <c r="B37" s="779"/>
      <c r="C37" s="760"/>
      <c r="D37" s="760"/>
      <c r="E37" s="760"/>
      <c r="F37" s="760"/>
      <c r="G37" s="760"/>
      <c r="H37" s="760"/>
      <c r="I37" s="760"/>
      <c r="J37" s="760"/>
      <c r="K37" s="783">
        <v>0</v>
      </c>
      <c r="L37" s="784">
        <v>0</v>
      </c>
      <c r="M37" s="754"/>
      <c r="N37" s="760">
        <v>0</v>
      </c>
      <c r="O37" s="760">
        <v>0</v>
      </c>
      <c r="P37" s="785">
        <v>0</v>
      </c>
      <c r="Q37" s="750"/>
      <c r="R37" s="783">
        <v>0</v>
      </c>
      <c r="S37" s="784">
        <v>0</v>
      </c>
      <c r="T37" s="754"/>
      <c r="U37" s="956">
        <v>0</v>
      </c>
      <c r="V37" s="71"/>
      <c r="W37" s="72"/>
    </row>
    <row r="38" spans="1:23" ht="12" customHeight="1">
      <c r="A38" s="794" t="s">
        <v>116</v>
      </c>
      <c r="B38" s="779"/>
      <c r="C38" s="760">
        <v>175</v>
      </c>
      <c r="D38" s="760">
        <v>59</v>
      </c>
      <c r="E38" s="760"/>
      <c r="F38" s="760"/>
      <c r="G38" s="760"/>
      <c r="H38" s="760"/>
      <c r="I38" s="760"/>
      <c r="J38" s="760"/>
      <c r="K38" s="783">
        <v>0</v>
      </c>
      <c r="L38" s="784">
        <v>0</v>
      </c>
      <c r="M38" s="754"/>
      <c r="N38" s="760">
        <v>0</v>
      </c>
      <c r="O38" s="760">
        <v>0</v>
      </c>
      <c r="P38" s="785">
        <v>0</v>
      </c>
      <c r="Q38" s="750"/>
      <c r="R38" s="783">
        <v>0</v>
      </c>
      <c r="S38" s="784">
        <v>0</v>
      </c>
      <c r="T38" s="754"/>
      <c r="U38" s="956">
        <v>0</v>
      </c>
      <c r="V38" s="71"/>
      <c r="W38" s="72"/>
    </row>
    <row r="39" spans="1:23" ht="12" customHeight="1">
      <c r="A39" s="795" t="s">
        <v>117</v>
      </c>
      <c r="B39" s="779"/>
      <c r="C39" s="869">
        <f t="shared" ref="C39:G39" si="32">SUM(C36:C38)</f>
        <v>572</v>
      </c>
      <c r="D39" s="869">
        <f t="shared" si="32"/>
        <v>167</v>
      </c>
      <c r="E39" s="869">
        <f t="shared" si="32"/>
        <v>0</v>
      </c>
      <c r="F39" s="869">
        <f t="shared" si="32"/>
        <v>0</v>
      </c>
      <c r="G39" s="869">
        <f t="shared" si="32"/>
        <v>0</v>
      </c>
      <c r="H39" s="869">
        <f>SUM(H36:H38)</f>
        <v>0</v>
      </c>
      <c r="I39" s="869">
        <f t="shared" ref="I39:P39" si="33">SUM(I36:I38)</f>
        <v>0</v>
      </c>
      <c r="J39" s="869">
        <f t="shared" si="33"/>
        <v>0</v>
      </c>
      <c r="K39" s="870">
        <f t="shared" si="33"/>
        <v>0</v>
      </c>
      <c r="L39" s="871">
        <f t="shared" si="33"/>
        <v>0</v>
      </c>
      <c r="M39" s="799"/>
      <c r="N39" s="869">
        <f t="shared" si="33"/>
        <v>0</v>
      </c>
      <c r="O39" s="869">
        <f t="shared" si="33"/>
        <v>0</v>
      </c>
      <c r="P39" s="872">
        <f t="shared" si="33"/>
        <v>0</v>
      </c>
      <c r="Q39" s="750"/>
      <c r="R39" s="870">
        <f t="shared" ref="R39:S39" si="34">SUM(R36:R38)</f>
        <v>0</v>
      </c>
      <c r="S39" s="871">
        <f t="shared" si="34"/>
        <v>0</v>
      </c>
      <c r="T39" s="799"/>
      <c r="U39" s="89">
        <f t="shared" ref="U39" si="35">SUM(U36:U38)</f>
        <v>0</v>
      </c>
      <c r="V39" s="89"/>
      <c r="W39" s="119"/>
    </row>
    <row r="40" spans="1:23" ht="12" customHeight="1">
      <c r="A40" s="737" t="s">
        <v>118</v>
      </c>
      <c r="B40" s="737"/>
      <c r="C40" s="737"/>
      <c r="D40" s="737"/>
      <c r="E40" s="737"/>
      <c r="F40" s="737"/>
      <c r="G40" s="737"/>
      <c r="H40" s="737"/>
      <c r="I40" s="737"/>
      <c r="J40" s="737"/>
      <c r="K40" s="801"/>
      <c r="L40" s="801"/>
      <c r="M40" s="802"/>
      <c r="N40" s="802"/>
      <c r="O40" s="802"/>
      <c r="P40" s="802"/>
      <c r="Q40" s="750"/>
      <c r="R40" s="801"/>
      <c r="S40" s="801"/>
      <c r="T40" s="802"/>
      <c r="U40" s="802"/>
      <c r="V40" s="78"/>
      <c r="W40" s="78"/>
    </row>
    <row r="41" spans="1:23" ht="12" customHeight="1">
      <c r="A41" s="803" t="s">
        <v>119</v>
      </c>
      <c r="B41" s="779"/>
      <c r="C41" s="972">
        <f t="shared" ref="C41:D41" si="36">C16/C39</f>
        <v>2.097902097902098E-2</v>
      </c>
      <c r="D41" s="926">
        <f t="shared" si="36"/>
        <v>1.1976047904191617E-2</v>
      </c>
      <c r="E41" s="926"/>
      <c r="F41" s="926"/>
      <c r="G41" s="926"/>
      <c r="H41" s="926"/>
      <c r="I41" s="926"/>
      <c r="J41" s="926"/>
      <c r="K41" s="927"/>
      <c r="L41" s="928"/>
      <c r="M41" s="793"/>
      <c r="N41" s="926"/>
      <c r="O41" s="926"/>
      <c r="P41" s="929"/>
      <c r="Q41" s="750"/>
      <c r="R41" s="927"/>
      <c r="S41" s="928"/>
      <c r="T41" s="793"/>
      <c r="U41" s="926"/>
      <c r="V41" s="79"/>
      <c r="W41" s="80"/>
    </row>
    <row r="42" spans="1:23" ht="12" customHeight="1">
      <c r="A42" s="809" t="s">
        <v>120</v>
      </c>
      <c r="B42" s="779"/>
      <c r="C42" s="930">
        <v>5.8999999999999997E-2</v>
      </c>
      <c r="D42" s="931">
        <v>5.8999999999999997E-2</v>
      </c>
      <c r="E42" s="931"/>
      <c r="F42" s="931"/>
      <c r="G42" s="931"/>
      <c r="H42" s="931"/>
      <c r="I42" s="931"/>
      <c r="J42" s="931"/>
      <c r="K42" s="932"/>
      <c r="L42" s="933"/>
      <c r="M42" s="754"/>
      <c r="N42" s="931"/>
      <c r="O42" s="931"/>
      <c r="P42" s="934"/>
      <c r="Q42" s="750"/>
      <c r="R42" s="932"/>
      <c r="S42" s="933"/>
      <c r="T42" s="754"/>
      <c r="U42" s="931"/>
      <c r="V42" s="81"/>
      <c r="W42" s="82"/>
    </row>
    <row r="43" spans="1:23" ht="12" customHeight="1">
      <c r="A43" s="809" t="s">
        <v>121</v>
      </c>
      <c r="B43" s="779"/>
      <c r="C43" s="930">
        <v>1.9E-2</v>
      </c>
      <c r="D43" s="931">
        <v>1.9E-2</v>
      </c>
      <c r="E43" s="931"/>
      <c r="F43" s="931"/>
      <c r="G43" s="931"/>
      <c r="H43" s="931"/>
      <c r="I43" s="931"/>
      <c r="J43" s="931"/>
      <c r="K43" s="932"/>
      <c r="L43" s="933"/>
      <c r="M43" s="754"/>
      <c r="N43" s="931"/>
      <c r="O43" s="931"/>
      <c r="P43" s="934"/>
      <c r="Q43" s="750"/>
      <c r="R43" s="932"/>
      <c r="S43" s="933"/>
      <c r="T43" s="754"/>
      <c r="U43" s="960"/>
      <c r="V43" s="81"/>
      <c r="W43" s="82"/>
    </row>
    <row r="44" spans="1:23" ht="12" customHeight="1">
      <c r="A44" s="816" t="s">
        <v>122</v>
      </c>
      <c r="B44" s="779"/>
      <c r="C44" s="938">
        <v>0.05</v>
      </c>
      <c r="D44" s="939">
        <v>0.05</v>
      </c>
      <c r="E44" s="939">
        <v>1</v>
      </c>
      <c r="F44" s="939">
        <v>1</v>
      </c>
      <c r="G44" s="939">
        <v>1</v>
      </c>
      <c r="H44" s="939">
        <v>1</v>
      </c>
      <c r="I44" s="939">
        <v>1</v>
      </c>
      <c r="J44" s="939">
        <v>1</v>
      </c>
      <c r="K44" s="940"/>
      <c r="L44" s="941"/>
      <c r="M44" s="799"/>
      <c r="N44" s="939"/>
      <c r="O44" s="939"/>
      <c r="P44" s="973"/>
      <c r="Q44" s="750"/>
      <c r="R44" s="940"/>
      <c r="S44" s="941"/>
      <c r="T44" s="799"/>
      <c r="U44" s="961"/>
      <c r="V44" s="83"/>
      <c r="W44" s="84"/>
    </row>
    <row r="45" spans="1:23" ht="5.45" customHeight="1">
      <c r="A45" s="740"/>
      <c r="B45" s="720"/>
      <c r="C45" s="720"/>
      <c r="D45" s="720"/>
      <c r="E45" s="720"/>
      <c r="F45" s="720"/>
      <c r="G45" s="720"/>
      <c r="H45" s="720"/>
      <c r="I45" s="720"/>
      <c r="J45" s="720"/>
      <c r="K45" s="823"/>
      <c r="L45" s="823"/>
      <c r="M45" s="824"/>
      <c r="N45" s="824"/>
      <c r="O45" s="824"/>
      <c r="P45" s="824"/>
      <c r="Q45" s="750"/>
      <c r="R45" s="823"/>
      <c r="S45" s="823"/>
      <c r="T45" s="824"/>
      <c r="U45" s="824"/>
      <c r="V45" s="85"/>
      <c r="W45" s="85"/>
    </row>
    <row r="46" spans="1:23" s="326" customFormat="1" ht="12" customHeight="1">
      <c r="A46" s="826" t="s">
        <v>123</v>
      </c>
      <c r="B46" s="720"/>
      <c r="C46" s="720"/>
      <c r="D46" s="720"/>
      <c r="E46" s="720"/>
      <c r="F46" s="720"/>
      <c r="G46" s="720"/>
      <c r="H46" s="720"/>
      <c r="I46" s="720"/>
      <c r="J46" s="720"/>
      <c r="K46" s="827"/>
      <c r="L46" s="827"/>
      <c r="M46" s="828"/>
      <c r="N46" s="828"/>
      <c r="O46" s="828"/>
      <c r="P46" s="828"/>
      <c r="Q46" s="750"/>
      <c r="R46" s="827"/>
      <c r="S46" s="827"/>
      <c r="T46" s="828"/>
      <c r="U46" s="828"/>
      <c r="V46" s="325"/>
      <c r="W46" s="325"/>
    </row>
    <row r="47" spans="1:23" s="326" customFormat="1" ht="12" customHeight="1">
      <c r="A47" s="829" t="s">
        <v>124</v>
      </c>
      <c r="B47" s="830"/>
      <c r="C47" s="943"/>
      <c r="D47" s="943"/>
      <c r="E47" s="943"/>
      <c r="F47" s="943"/>
      <c r="G47" s="943"/>
      <c r="H47" s="943"/>
      <c r="I47" s="943"/>
      <c r="J47" s="943"/>
      <c r="K47" s="982"/>
      <c r="L47" s="981"/>
      <c r="M47" s="831">
        <f t="shared" ref="M47" si="37">K47+L47</f>
        <v>0</v>
      </c>
      <c r="N47" s="980"/>
      <c r="O47" s="980"/>
      <c r="P47" s="983"/>
      <c r="Q47" s="750"/>
      <c r="R47" s="982"/>
      <c r="S47" s="981"/>
      <c r="T47" s="831">
        <f t="shared" ref="T47" si="38">R47+S47</f>
        <v>0</v>
      </c>
      <c r="U47" s="1008"/>
      <c r="V47" s="327"/>
      <c r="W47" s="328"/>
    </row>
    <row r="48" spans="1:23" ht="5.45" customHeight="1">
      <c r="A48" s="740"/>
      <c r="B48" s="720"/>
      <c r="C48" s="720"/>
      <c r="D48" s="720"/>
      <c r="E48" s="720"/>
      <c r="F48" s="720"/>
      <c r="G48" s="720"/>
      <c r="H48" s="720"/>
      <c r="I48" s="720"/>
      <c r="J48" s="720"/>
      <c r="K48" s="823"/>
      <c r="L48" s="823"/>
      <c r="M48" s="824"/>
      <c r="N48" s="824"/>
      <c r="O48" s="824"/>
      <c r="P48" s="824"/>
      <c r="Q48" s="750"/>
      <c r="R48" s="823"/>
      <c r="S48" s="823"/>
      <c r="T48" s="824"/>
      <c r="U48" s="824"/>
      <c r="V48" s="85"/>
      <c r="W48" s="85"/>
    </row>
    <row r="49" spans="1:23" s="331" customFormat="1" ht="12" customHeight="1">
      <c r="A49" s="826" t="s">
        <v>125</v>
      </c>
      <c r="B49" s="720"/>
      <c r="C49" s="720"/>
      <c r="D49" s="720"/>
      <c r="E49" s="720"/>
      <c r="F49" s="720"/>
      <c r="G49" s="720"/>
      <c r="H49" s="720"/>
      <c r="I49" s="720"/>
      <c r="J49" s="720"/>
      <c r="K49" s="827"/>
      <c r="L49" s="827"/>
      <c r="M49" s="828"/>
      <c r="N49" s="828"/>
      <c r="O49" s="828"/>
      <c r="P49" s="828"/>
      <c r="Q49" s="750"/>
      <c r="R49" s="827"/>
      <c r="S49" s="827"/>
      <c r="T49" s="828"/>
      <c r="U49" s="828"/>
      <c r="V49" s="325"/>
      <c r="W49" s="325"/>
    </row>
    <row r="50" spans="1:23" ht="12" customHeight="1">
      <c r="A50" s="792" t="s">
        <v>126</v>
      </c>
      <c r="B50" s="779"/>
      <c r="C50" s="793"/>
      <c r="D50" s="793"/>
      <c r="E50" s="793"/>
      <c r="F50" s="793"/>
      <c r="G50" s="793"/>
      <c r="H50" s="793"/>
      <c r="I50" s="793"/>
      <c r="J50" s="793"/>
      <c r="K50" s="780">
        <v>0</v>
      </c>
      <c r="L50" s="781">
        <v>0</v>
      </c>
      <c r="M50" s="751">
        <f t="shared" ref="M50:M52" si="39">K50+L50</f>
        <v>0</v>
      </c>
      <c r="N50" s="751">
        <v>0</v>
      </c>
      <c r="O50" s="751">
        <v>0</v>
      </c>
      <c r="P50" s="782">
        <v>0</v>
      </c>
      <c r="Q50" s="750"/>
      <c r="R50" s="780">
        <v>0</v>
      </c>
      <c r="S50" s="781">
        <v>0</v>
      </c>
      <c r="T50" s="751">
        <f t="shared" ref="T50:T52" si="40">R50+S50</f>
        <v>0</v>
      </c>
      <c r="U50" s="958">
        <v>0</v>
      </c>
      <c r="V50" s="69"/>
      <c r="W50" s="70"/>
    </row>
    <row r="51" spans="1:23" ht="12" customHeight="1">
      <c r="A51" s="794" t="s">
        <v>127</v>
      </c>
      <c r="B51" s="779"/>
      <c r="C51" s="754"/>
      <c r="D51" s="754"/>
      <c r="E51" s="754"/>
      <c r="F51" s="754"/>
      <c r="G51" s="754"/>
      <c r="H51" s="754"/>
      <c r="I51" s="754"/>
      <c r="J51" s="754"/>
      <c r="K51" s="783">
        <v>0</v>
      </c>
      <c r="L51" s="784">
        <v>0</v>
      </c>
      <c r="M51" s="760">
        <f t="shared" si="39"/>
        <v>0</v>
      </c>
      <c r="N51" s="760">
        <v>0</v>
      </c>
      <c r="O51" s="760">
        <v>0</v>
      </c>
      <c r="P51" s="785">
        <v>0</v>
      </c>
      <c r="Q51" s="750"/>
      <c r="R51" s="783">
        <v>0</v>
      </c>
      <c r="S51" s="784">
        <v>0</v>
      </c>
      <c r="T51" s="760">
        <f t="shared" si="40"/>
        <v>0</v>
      </c>
      <c r="U51" s="956">
        <v>0</v>
      </c>
      <c r="V51" s="71"/>
      <c r="W51" s="72"/>
    </row>
    <row r="52" spans="1:23" ht="12" customHeight="1">
      <c r="A52" s="816" t="s">
        <v>128</v>
      </c>
      <c r="B52" s="779"/>
      <c r="C52" s="818"/>
      <c r="D52" s="818"/>
      <c r="E52" s="818"/>
      <c r="F52" s="818"/>
      <c r="G52" s="818"/>
      <c r="H52" s="818"/>
      <c r="I52" s="818"/>
      <c r="J52" s="818"/>
      <c r="K52" s="797">
        <v>0</v>
      </c>
      <c r="L52" s="798">
        <v>0</v>
      </c>
      <c r="M52" s="796">
        <f t="shared" si="39"/>
        <v>0</v>
      </c>
      <c r="N52" s="796">
        <v>0</v>
      </c>
      <c r="O52" s="796">
        <v>0</v>
      </c>
      <c r="P52" s="800">
        <v>0</v>
      </c>
      <c r="Q52" s="750"/>
      <c r="R52" s="797">
        <v>0</v>
      </c>
      <c r="S52" s="798">
        <v>0</v>
      </c>
      <c r="T52" s="796">
        <f t="shared" si="40"/>
        <v>0</v>
      </c>
      <c r="U52" s="962">
        <v>0</v>
      </c>
      <c r="V52" s="83"/>
      <c r="W52" s="84"/>
    </row>
    <row r="53" spans="1:23" ht="5.45" customHeight="1">
      <c r="A53" s="740"/>
      <c r="B53" s="720"/>
      <c r="C53" s="720"/>
      <c r="D53" s="720"/>
      <c r="E53" s="720"/>
      <c r="F53" s="720"/>
      <c r="G53" s="720"/>
      <c r="H53" s="720"/>
      <c r="I53" s="720"/>
      <c r="J53" s="720"/>
      <c r="K53" s="823"/>
      <c r="L53" s="823"/>
      <c r="M53" s="824"/>
      <c r="N53" s="824"/>
      <c r="O53" s="824"/>
      <c r="P53" s="824"/>
      <c r="Q53" s="750"/>
      <c r="R53" s="823"/>
      <c r="S53" s="823"/>
      <c r="T53" s="824"/>
      <c r="U53" s="824"/>
      <c r="V53" s="85"/>
      <c r="W53" s="85"/>
    </row>
    <row r="54" spans="1:23" s="331" customFormat="1" ht="12" customHeight="1">
      <c r="A54" s="826" t="s">
        <v>129</v>
      </c>
      <c r="B54" s="720"/>
      <c r="C54" s="720"/>
      <c r="D54" s="720"/>
      <c r="E54" s="720"/>
      <c r="F54" s="720"/>
      <c r="G54" s="720"/>
      <c r="H54" s="720"/>
      <c r="I54" s="720"/>
      <c r="J54" s="720"/>
      <c r="K54" s="827"/>
      <c r="L54" s="827"/>
      <c r="M54" s="828"/>
      <c r="N54" s="828"/>
      <c r="O54" s="828"/>
      <c r="P54" s="828"/>
      <c r="Q54" s="750"/>
      <c r="R54" s="827"/>
      <c r="S54" s="827"/>
      <c r="T54" s="828"/>
      <c r="U54" s="828"/>
      <c r="V54" s="325"/>
      <c r="W54" s="325"/>
    </row>
    <row r="55" spans="1:23" s="331" customFormat="1" ht="12" customHeight="1">
      <c r="A55" s="848" t="s">
        <v>130</v>
      </c>
      <c r="B55" s="830"/>
      <c r="C55" s="947"/>
      <c r="D55" s="854"/>
      <c r="E55" s="854"/>
      <c r="F55" s="854"/>
      <c r="G55" s="854"/>
      <c r="H55" s="854"/>
      <c r="I55" s="854"/>
      <c r="J55" s="948"/>
      <c r="K55" s="949"/>
      <c r="L55" s="950"/>
      <c r="M55" s="854"/>
      <c r="N55" s="854"/>
      <c r="O55" s="854"/>
      <c r="P55" s="948"/>
      <c r="Q55" s="750"/>
      <c r="R55" s="949"/>
      <c r="S55" s="950"/>
      <c r="T55" s="854"/>
      <c r="U55" s="963"/>
      <c r="V55" s="352"/>
      <c r="W55" s="353"/>
    </row>
    <row r="56" spans="1:23" ht="12" customHeight="1">
      <c r="A56" s="794" t="s">
        <v>131</v>
      </c>
      <c r="B56" s="779"/>
      <c r="C56" s="753"/>
      <c r="D56" s="754"/>
      <c r="E56" s="754"/>
      <c r="F56" s="754"/>
      <c r="G56" s="754"/>
      <c r="H56" s="754"/>
      <c r="I56" s="754"/>
      <c r="J56" s="755"/>
      <c r="K56" s="924"/>
      <c r="L56" s="925"/>
      <c r="M56" s="754"/>
      <c r="N56" s="754"/>
      <c r="O56" s="754"/>
      <c r="P56" s="755"/>
      <c r="Q56" s="750"/>
      <c r="R56" s="924"/>
      <c r="S56" s="925"/>
      <c r="T56" s="754"/>
      <c r="U56" s="959"/>
      <c r="V56" s="354"/>
      <c r="W56" s="355"/>
    </row>
    <row r="57" spans="1:23" ht="12" customHeight="1">
      <c r="A57" s="816" t="s">
        <v>132</v>
      </c>
      <c r="B57" s="779"/>
      <c r="C57" s="817"/>
      <c r="D57" s="818"/>
      <c r="E57" s="818"/>
      <c r="F57" s="818"/>
      <c r="G57" s="818"/>
      <c r="H57" s="818"/>
      <c r="I57" s="818"/>
      <c r="J57" s="821"/>
      <c r="K57" s="819"/>
      <c r="L57" s="820"/>
      <c r="M57" s="818"/>
      <c r="N57" s="818"/>
      <c r="O57" s="818"/>
      <c r="P57" s="821"/>
      <c r="Q57" s="750"/>
      <c r="R57" s="819"/>
      <c r="S57" s="820"/>
      <c r="T57" s="818"/>
      <c r="U57" s="964"/>
      <c r="V57" s="323"/>
      <c r="W57" s="324"/>
    </row>
    <row r="58" spans="1:23" ht="12" customHeight="1">
      <c r="A58" s="856"/>
      <c r="B58" s="857"/>
      <c r="C58" s="857"/>
      <c r="D58" s="857"/>
      <c r="E58" s="857"/>
      <c r="F58" s="857"/>
      <c r="G58" s="857"/>
      <c r="H58" s="857"/>
      <c r="I58" s="857"/>
      <c r="J58" s="857"/>
      <c r="K58" s="951"/>
      <c r="L58" s="951"/>
      <c r="M58" s="860"/>
      <c r="N58" s="860"/>
      <c r="O58" s="860"/>
      <c r="P58" s="860"/>
      <c r="Q58" s="750"/>
      <c r="R58" s="951"/>
      <c r="S58" s="951"/>
      <c r="T58" s="860"/>
      <c r="U58" s="860"/>
      <c r="V58" s="336"/>
      <c r="W58" s="336"/>
    </row>
    <row r="59" spans="1:23" ht="15.6" customHeight="1">
      <c r="A59" s="737" t="s">
        <v>133</v>
      </c>
      <c r="B59" s="737"/>
      <c r="C59" s="737"/>
      <c r="D59" s="737"/>
      <c r="E59" s="737"/>
      <c r="F59" s="737"/>
      <c r="G59" s="737"/>
      <c r="H59" s="737"/>
      <c r="I59" s="737"/>
      <c r="J59" s="737"/>
      <c r="K59" s="739"/>
      <c r="L59" s="739"/>
      <c r="M59" s="740"/>
      <c r="N59" s="740"/>
      <c r="O59" s="740"/>
      <c r="P59" s="741"/>
      <c r="Q59" s="750"/>
      <c r="R59" s="739"/>
      <c r="S59" s="739"/>
      <c r="T59" s="740"/>
      <c r="U59" s="740"/>
      <c r="V59" s="55"/>
      <c r="W59" s="55"/>
    </row>
    <row r="60" spans="1:23" ht="12" customHeight="1">
      <c r="A60" s="865" t="s">
        <v>134</v>
      </c>
      <c r="B60" s="779"/>
      <c r="C60" s="866"/>
      <c r="D60" s="751"/>
      <c r="E60" s="751"/>
      <c r="F60" s="751"/>
      <c r="G60" s="751"/>
      <c r="H60" s="751"/>
      <c r="I60" s="751"/>
      <c r="J60" s="751"/>
      <c r="K60" s="780"/>
      <c r="L60" s="781"/>
      <c r="M60" s="751">
        <f t="shared" ref="M60" si="41">K60+L60</f>
        <v>0</v>
      </c>
      <c r="N60" s="751"/>
      <c r="O60" s="751"/>
      <c r="P60" s="782"/>
      <c r="Q60" s="750"/>
      <c r="R60" s="780"/>
      <c r="S60" s="781"/>
      <c r="T60" s="751">
        <f t="shared" ref="T60" si="42">R60+S60</f>
        <v>0</v>
      </c>
      <c r="U60" s="958"/>
      <c r="V60" s="69"/>
      <c r="W60" s="70"/>
    </row>
    <row r="61" spans="1:23" s="64" customFormat="1" ht="12" customHeight="1">
      <c r="A61" s="867" t="s">
        <v>135</v>
      </c>
      <c r="B61" s="725"/>
      <c r="C61" s="868">
        <f>C18-C60</f>
        <v>3115</v>
      </c>
      <c r="D61" s="869">
        <f t="shared" ref="D61:P61" si="43">D18-D60</f>
        <v>3019</v>
      </c>
      <c r="E61" s="869">
        <f t="shared" si="43"/>
        <v>1896</v>
      </c>
      <c r="F61" s="869">
        <f t="shared" si="43"/>
        <v>2034</v>
      </c>
      <c r="G61" s="869">
        <f t="shared" si="43"/>
        <v>1909</v>
      </c>
      <c r="H61" s="869">
        <f t="shared" si="43"/>
        <v>2117.8949609099318</v>
      </c>
      <c r="I61" s="869">
        <f t="shared" si="43"/>
        <v>1907</v>
      </c>
      <c r="J61" s="869">
        <f t="shared" si="43"/>
        <v>2075</v>
      </c>
      <c r="K61" s="870">
        <f t="shared" si="43"/>
        <v>2201</v>
      </c>
      <c r="L61" s="871">
        <f t="shared" si="43"/>
        <v>2357.7174999999997</v>
      </c>
      <c r="M61" s="869">
        <f t="shared" si="43"/>
        <v>4558.7174999999997</v>
      </c>
      <c r="N61" s="869">
        <f t="shared" si="43"/>
        <v>2568.5719999999997</v>
      </c>
      <c r="O61" s="869">
        <f t="shared" si="43"/>
        <v>2571.9435000000003</v>
      </c>
      <c r="P61" s="872">
        <f t="shared" si="43"/>
        <v>2527.8746295940555</v>
      </c>
      <c r="Q61" s="750"/>
      <c r="R61" s="870">
        <f t="shared" ref="R61:U61" si="44">R18-R60</f>
        <v>2201</v>
      </c>
      <c r="S61" s="871">
        <f t="shared" si="44"/>
        <v>2170.5519999999997</v>
      </c>
      <c r="T61" s="869">
        <f t="shared" si="44"/>
        <v>4371.5519999999997</v>
      </c>
      <c r="U61" s="869">
        <f t="shared" si="44"/>
        <v>2483</v>
      </c>
      <c r="V61" s="90"/>
      <c r="W61" s="91"/>
    </row>
    <row r="62" spans="1:23" s="92" customFormat="1" ht="12" customHeight="1">
      <c r="A62" s="740"/>
      <c r="B62" s="720"/>
      <c r="C62" s="720"/>
      <c r="D62" s="720"/>
      <c r="E62" s="720"/>
      <c r="F62" s="720"/>
      <c r="G62" s="720"/>
      <c r="H62" s="720"/>
      <c r="I62" s="720"/>
      <c r="J62" s="720"/>
      <c r="K62" s="952"/>
      <c r="L62" s="952"/>
      <c r="M62" s="873"/>
      <c r="N62" s="873"/>
      <c r="O62" s="873"/>
      <c r="P62" s="873"/>
      <c r="Q62" s="750"/>
      <c r="R62" s="952"/>
      <c r="S62" s="952"/>
      <c r="T62" s="873"/>
      <c r="U62" s="873"/>
      <c r="V62" s="117"/>
      <c r="W62" s="117"/>
    </row>
    <row r="63" spans="1:23" ht="15.6" customHeight="1">
      <c r="A63" s="737" t="s">
        <v>136</v>
      </c>
      <c r="B63" s="737"/>
      <c r="C63" s="737"/>
      <c r="D63" s="737"/>
      <c r="E63" s="737"/>
      <c r="F63" s="737"/>
      <c r="G63" s="737"/>
      <c r="H63" s="737"/>
      <c r="I63" s="737"/>
      <c r="J63" s="737"/>
      <c r="K63" s="739"/>
      <c r="L63" s="739"/>
      <c r="M63" s="740"/>
      <c r="N63" s="740"/>
      <c r="O63" s="740"/>
      <c r="P63" s="741"/>
      <c r="Q63" s="750"/>
      <c r="R63" s="739"/>
      <c r="S63" s="739"/>
      <c r="T63" s="740"/>
      <c r="U63" s="740"/>
      <c r="V63" s="55"/>
      <c r="W63" s="55"/>
    </row>
    <row r="64" spans="1:23" s="95" customFormat="1" ht="12" customHeight="1">
      <c r="A64" s="792" t="s">
        <v>137</v>
      </c>
      <c r="B64" s="720"/>
      <c r="C64" s="875">
        <f>'T1'!C64</f>
        <v>3.2000000000000001E-2</v>
      </c>
      <c r="D64" s="876">
        <f>'T1'!D64</f>
        <v>2.1999999999999999E-2</v>
      </c>
      <c r="E64" s="876">
        <f>'T1'!E64</f>
        <v>1.2E-2</v>
      </c>
      <c r="F64" s="876">
        <f>'T1'!F64</f>
        <v>-2E-3</v>
      </c>
      <c r="G64" s="876">
        <f>'T1'!G64</f>
        <v>4.0000000000000001E-3</v>
      </c>
      <c r="H64" s="876">
        <f>'T1'!H64</f>
        <v>8.0000000000000002E-3</v>
      </c>
      <c r="I64" s="876">
        <f>'T1'!I64</f>
        <v>1.2E-2</v>
      </c>
      <c r="J64" s="876">
        <f>'T1'!J64</f>
        <v>1.0999999999999999E-2</v>
      </c>
      <c r="K64" s="878">
        <f>'T1'!K64</f>
        <v>4.0000000000000001E-3</v>
      </c>
      <c r="L64" s="879">
        <f>'T1'!L64</f>
        <v>1.4200000000000001E-2</v>
      </c>
      <c r="M64" s="880"/>
      <c r="N64" s="876">
        <f>'T1'!N64</f>
        <v>1.4999999999999999E-2</v>
      </c>
      <c r="O64" s="876">
        <f>'T1'!O64</f>
        <v>1.6E-2</v>
      </c>
      <c r="P64" s="877">
        <f>'T1'!P64</f>
        <v>1.7600000000000001E-2</v>
      </c>
      <c r="Q64" s="750"/>
      <c r="R64" s="878">
        <f>'T1'!R64</f>
        <v>4.0000000000000001E-3</v>
      </c>
      <c r="S64" s="879">
        <f>'T1'!S64</f>
        <v>2.1000000000000001E-2</v>
      </c>
      <c r="T64" s="880"/>
      <c r="U64" s="876">
        <f>'T1'!U64</f>
        <v>7.1999999999999995E-2</v>
      </c>
      <c r="V64" s="1"/>
      <c r="W64" s="94"/>
    </row>
    <row r="65" spans="1:23" s="92" customFormat="1" ht="12" customHeight="1">
      <c r="A65" s="794" t="s">
        <v>138</v>
      </c>
      <c r="B65" s="720"/>
      <c r="C65" s="881">
        <f>'T1'!C65</f>
        <v>95.72906243789491</v>
      </c>
      <c r="D65" s="882">
        <f>'T1'!D65</f>
        <v>97.835101811528602</v>
      </c>
      <c r="E65" s="882">
        <f>'T1'!E65</f>
        <v>99.009123033266945</v>
      </c>
      <c r="F65" s="882">
        <f>'T1'!F65</f>
        <v>98.811104787200406</v>
      </c>
      <c r="G65" s="882">
        <f>'T1'!G65</f>
        <v>99.206349206349202</v>
      </c>
      <c r="H65" s="882">
        <f>'T1'!H65</f>
        <v>100</v>
      </c>
      <c r="I65" s="882">
        <f>'T1'!I65</f>
        <v>101.2</v>
      </c>
      <c r="J65" s="882">
        <f>'T1'!J65</f>
        <v>102.31319999999999</v>
      </c>
      <c r="K65" s="884">
        <f>'T1'!K65</f>
        <v>102.7224528</v>
      </c>
      <c r="L65" s="885">
        <f>'T1'!L65</f>
        <v>104.18111162976</v>
      </c>
      <c r="M65" s="886"/>
      <c r="N65" s="882">
        <f>'T1'!N65</f>
        <v>105.74382830420639</v>
      </c>
      <c r="O65" s="882">
        <f>'T1'!O65</f>
        <v>107.4357295570737</v>
      </c>
      <c r="P65" s="883">
        <f>'T1'!P65</f>
        <v>109.3265983972782</v>
      </c>
      <c r="Q65" s="750"/>
      <c r="R65" s="884">
        <f>'T1'!R65</f>
        <v>102.7224528</v>
      </c>
      <c r="S65" s="885">
        <f>'T1'!S65</f>
        <v>104.87962430879999</v>
      </c>
      <c r="T65" s="886"/>
      <c r="U65" s="882">
        <f>'T1'!U65</f>
        <v>112.43095725903359</v>
      </c>
      <c r="V65" s="96"/>
      <c r="W65" s="97"/>
    </row>
    <row r="66" spans="1:23" s="92" customFormat="1" ht="12" customHeight="1">
      <c r="A66" s="887" t="s">
        <v>139</v>
      </c>
      <c r="B66" s="717"/>
      <c r="C66" s="764">
        <f>((C61-C15-C16)/(C65/100))+C15+C16</f>
        <v>3246.4799568175995</v>
      </c>
      <c r="D66" s="765">
        <f t="shared" ref="D66:J66" si="45">((D61-D15-D16)/(D65/100))+D15+D16</f>
        <v>3084.5653565404159</v>
      </c>
      <c r="E66" s="765">
        <f t="shared" si="45"/>
        <v>1914.9750466559999</v>
      </c>
      <c r="F66" s="765">
        <f t="shared" si="45"/>
        <v>2058.4730879999997</v>
      </c>
      <c r="G66" s="765">
        <f t="shared" si="45"/>
        <v>1924.2720000000002</v>
      </c>
      <c r="H66" s="765">
        <f t="shared" si="45"/>
        <v>2117.8949609099318</v>
      </c>
      <c r="I66" s="765">
        <f t="shared" si="45"/>
        <v>1884.387351778656</v>
      </c>
      <c r="J66" s="765">
        <f t="shared" si="45"/>
        <v>2028.0863075341208</v>
      </c>
      <c r="K66" s="767">
        <f t="shared" ref="K66:P66" si="46">((K61-K15-K16)/(K65/100))+K15+K16</f>
        <v>2142.6669048541253</v>
      </c>
      <c r="L66" s="768">
        <f t="shared" si="46"/>
        <v>2263.0949728957421</v>
      </c>
      <c r="M66" s="765">
        <f>K66+L66</f>
        <v>4405.7618777498674</v>
      </c>
      <c r="N66" s="765">
        <f t="shared" si="46"/>
        <v>2429.0514550037569</v>
      </c>
      <c r="O66" s="765">
        <f t="shared" si="46"/>
        <v>2393.9368314464623</v>
      </c>
      <c r="P66" s="766">
        <f t="shared" si="46"/>
        <v>2312.2228868843954</v>
      </c>
      <c r="Q66" s="750"/>
      <c r="R66" s="767">
        <f t="shared" ref="R66:S66" si="47">((R61-R15-R16)/(R65/100))+R15+R16</f>
        <v>2142.6669048541253</v>
      </c>
      <c r="S66" s="768">
        <f t="shared" si="47"/>
        <v>2069.5650030259294</v>
      </c>
      <c r="T66" s="765">
        <f>R66+S66</f>
        <v>4212.2319078800547</v>
      </c>
      <c r="U66" s="765">
        <f t="shared" ref="U66" si="48">((U61-U15-U16)/(U65/100))+U15+U16</f>
        <v>2208.466476256473</v>
      </c>
      <c r="V66" s="99"/>
      <c r="W66" s="100"/>
    </row>
    <row r="67" spans="1:23" s="92" customFormat="1" ht="12" customHeight="1">
      <c r="A67" s="888" t="s">
        <v>100</v>
      </c>
      <c r="B67" s="720"/>
      <c r="C67" s="889"/>
      <c r="D67" s="890">
        <f>D66/C66-1</f>
        <v>-4.9873894935702046E-2</v>
      </c>
      <c r="E67" s="890">
        <f t="shared" ref="E67:J67" si="49">E66/D66-1</f>
        <v>-0.37917507807200557</v>
      </c>
      <c r="F67" s="890">
        <f t="shared" si="49"/>
        <v>7.4934679485553213E-2</v>
      </c>
      <c r="G67" s="890">
        <f t="shared" si="49"/>
        <v>-6.5194482639745588E-2</v>
      </c>
      <c r="H67" s="890">
        <f t="shared" si="49"/>
        <v>0.10062140950444198</v>
      </c>
      <c r="I67" s="890">
        <f t="shared" si="49"/>
        <v>-0.11025457515180626</v>
      </c>
      <c r="J67" s="890">
        <f t="shared" si="49"/>
        <v>7.6257652451248159E-2</v>
      </c>
      <c r="K67" s="893">
        <f t="shared" ref="K67" si="50">K66/J66-1</f>
        <v>5.6496903950463029E-2</v>
      </c>
      <c r="L67" s="953">
        <f t="shared" ref="L67" si="51">L66/K66-1</f>
        <v>5.6204754816902236E-2</v>
      </c>
      <c r="M67" s="895"/>
      <c r="N67" s="890">
        <f t="shared" ref="N67" si="52">N66/L66-1</f>
        <v>7.333164718918761E-2</v>
      </c>
      <c r="O67" s="890">
        <f t="shared" ref="O67" si="53">O66/N66-1</f>
        <v>-1.4456105277210085E-2</v>
      </c>
      <c r="P67" s="892">
        <f t="shared" ref="P67" si="54">P66/O66-1</f>
        <v>-3.4133709581924854E-2</v>
      </c>
      <c r="Q67" s="750"/>
      <c r="R67" s="893">
        <f>+R66/J66-1</f>
        <v>5.6496903950463029E-2</v>
      </c>
      <c r="S67" s="953">
        <f t="shared" ref="S67" si="55">S66/R66-1</f>
        <v>-3.4117249705302499E-2</v>
      </c>
      <c r="T67" s="895"/>
      <c r="U67" s="890">
        <f>U66/S66-1</f>
        <v>6.7116265025478627E-2</v>
      </c>
      <c r="V67" s="101"/>
      <c r="W67" s="103"/>
    </row>
    <row r="68" spans="1:23" s="92" customFormat="1" ht="12" customHeight="1">
      <c r="A68" s="897" t="s">
        <v>140</v>
      </c>
      <c r="B68" s="898"/>
      <c r="C68" s="899">
        <f>'T1'!C68</f>
        <v>790.29600000000005</v>
      </c>
      <c r="D68" s="900">
        <f>'T1'!D68</f>
        <v>770.452</v>
      </c>
      <c r="E68" s="900">
        <f>'T1'!E68</f>
        <v>793.18600000000004</v>
      </c>
      <c r="F68" s="900">
        <f>'T1'!F68</f>
        <v>760.38300000000004</v>
      </c>
      <c r="G68" s="900">
        <f>'T1'!G68</f>
        <v>763.82899999999995</v>
      </c>
      <c r="H68" s="900">
        <f>'T1'!H68</f>
        <v>848.43</v>
      </c>
      <c r="I68" s="900">
        <f>'T1'!I68</f>
        <v>940.20780990000003</v>
      </c>
      <c r="J68" s="900">
        <f>'T1'!J68</f>
        <v>1010.6785124</v>
      </c>
      <c r="K68" s="902">
        <f>'T1'!K68</f>
        <v>462.05763619999993</v>
      </c>
      <c r="L68" s="903">
        <f>'T1'!L68</f>
        <v>481</v>
      </c>
      <c r="M68" s="900">
        <f>K68+L68</f>
        <v>943.05763619999993</v>
      </c>
      <c r="N68" s="900">
        <f>'T1'!N68</f>
        <v>894</v>
      </c>
      <c r="O68" s="900">
        <f>'T1'!O68</f>
        <v>1087</v>
      </c>
      <c r="P68" s="901">
        <f>'T1'!P68</f>
        <v>1167</v>
      </c>
      <c r="Q68" s="750"/>
      <c r="R68" s="902">
        <f>'T1'!R68</f>
        <v>462.05763619999993</v>
      </c>
      <c r="S68" s="903">
        <f>'T1'!S68</f>
        <v>494.85438899999997</v>
      </c>
      <c r="T68" s="900">
        <f>R68+S68</f>
        <v>956.9120251999999</v>
      </c>
      <c r="U68" s="900">
        <f>'T1'!U68</f>
        <v>597.86199999999997</v>
      </c>
      <c r="V68" s="99"/>
      <c r="W68" s="100"/>
    </row>
    <row r="69" spans="1:23" s="92" customFormat="1" ht="12" customHeight="1">
      <c r="A69" s="888" t="s">
        <v>100</v>
      </c>
      <c r="B69" s="898"/>
      <c r="C69" s="889"/>
      <c r="D69" s="890">
        <f>D68/C68-1</f>
        <v>-2.5109579195643161E-2</v>
      </c>
      <c r="E69" s="890">
        <f t="shared" ref="E69" si="56">E68/D68-1</f>
        <v>2.9507354124591822E-2</v>
      </c>
      <c r="F69" s="890">
        <f t="shared" ref="F69" si="57">F68/E68-1</f>
        <v>-4.1355999727680559E-2</v>
      </c>
      <c r="G69" s="890">
        <f t="shared" ref="G69" si="58">G68/F68-1</f>
        <v>4.5319266737944286E-3</v>
      </c>
      <c r="H69" s="890">
        <f t="shared" ref="H69" si="59">H68/G68-1</f>
        <v>0.11075908351214725</v>
      </c>
      <c r="I69" s="890">
        <f t="shared" ref="I69" si="60">I68/H68-1</f>
        <v>0.10817369718185366</v>
      </c>
      <c r="J69" s="890">
        <f t="shared" ref="J69" si="61">J68/I68-1</f>
        <v>7.4952262423235272E-2</v>
      </c>
      <c r="K69" s="893">
        <f t="shared" ref="K69" si="62">K68/J68-1</f>
        <v>-0.54282431996819813</v>
      </c>
      <c r="L69" s="953">
        <f t="shared" ref="L69" si="63">L68/K68-1</f>
        <v>4.0995673084820439E-2</v>
      </c>
      <c r="M69" s="895"/>
      <c r="N69" s="890">
        <f t="shared" ref="N69" si="64">N68/L68-1</f>
        <v>0.85862785862785862</v>
      </c>
      <c r="O69" s="890">
        <f t="shared" ref="O69" si="65">O68/N68-1</f>
        <v>0.21588366890380306</v>
      </c>
      <c r="P69" s="892">
        <f t="shared" ref="P69" si="66">P68/O68-1</f>
        <v>7.3597056117755244E-2</v>
      </c>
      <c r="Q69" s="750"/>
      <c r="R69" s="893">
        <f>+R68/J68-1</f>
        <v>-0.54282431996819813</v>
      </c>
      <c r="S69" s="953">
        <f t="shared" ref="S69" si="67">S68/R68-1</f>
        <v>7.0979787434579E-2</v>
      </c>
      <c r="T69" s="895"/>
      <c r="U69" s="890">
        <f>U68/S68-1</f>
        <v>0.2081574161808637</v>
      </c>
      <c r="V69" s="101"/>
      <c r="W69" s="103"/>
    </row>
    <row r="70" spans="1:23" s="92" customFormat="1" ht="12" customHeight="1">
      <c r="A70" s="897" t="s">
        <v>141</v>
      </c>
      <c r="B70" s="898"/>
      <c r="C70" s="904">
        <f t="shared" ref="C70" si="68">C66/C68</f>
        <v>4.1079291263243132</v>
      </c>
      <c r="D70" s="905">
        <f>D66/D68</f>
        <v>4.0035788816700011</v>
      </c>
      <c r="E70" s="905">
        <f t="shared" ref="E70:J70" si="69">E66/E68</f>
        <v>2.4142824591659457</v>
      </c>
      <c r="F70" s="905">
        <f t="shared" si="69"/>
        <v>2.7071529584433103</v>
      </c>
      <c r="G70" s="905">
        <f t="shared" si="69"/>
        <v>2.5192444905862441</v>
      </c>
      <c r="H70" s="905">
        <f t="shared" si="69"/>
        <v>2.4962518544958709</v>
      </c>
      <c r="I70" s="905">
        <f t="shared" si="69"/>
        <v>2.0042243128985264</v>
      </c>
      <c r="J70" s="905">
        <f t="shared" si="69"/>
        <v>2.0066581832418118</v>
      </c>
      <c r="K70" s="907">
        <f t="shared" ref="K70:P70" si="70">K66/K68</f>
        <v>4.63722864202742</v>
      </c>
      <c r="L70" s="908">
        <f t="shared" si="70"/>
        <v>4.7049791536294014</v>
      </c>
      <c r="M70" s="905">
        <f>M66/M68</f>
        <v>4.6717843201001461</v>
      </c>
      <c r="N70" s="905">
        <f t="shared" si="70"/>
        <v>2.7170597930690792</v>
      </c>
      <c r="O70" s="905">
        <f t="shared" si="70"/>
        <v>2.2023337915790822</v>
      </c>
      <c r="P70" s="906">
        <f t="shared" si="70"/>
        <v>1.9813392346909986</v>
      </c>
      <c r="Q70" s="750"/>
      <c r="R70" s="907">
        <f t="shared" ref="R70:S70" si="71">R66/R68</f>
        <v>4.63722864202742</v>
      </c>
      <c r="S70" s="908">
        <f t="shared" si="71"/>
        <v>4.1821696422822461</v>
      </c>
      <c r="T70" s="905">
        <f>T66/T68</f>
        <v>4.4019009030633454</v>
      </c>
      <c r="U70" s="905">
        <f t="shared" ref="U70" si="72">U66/U68</f>
        <v>3.6939402006758635</v>
      </c>
      <c r="V70" s="99"/>
      <c r="W70" s="100"/>
    </row>
    <row r="71" spans="1:23" ht="12" customHeight="1">
      <c r="A71" s="769" t="s">
        <v>100</v>
      </c>
      <c r="B71" s="898"/>
      <c r="C71" s="909"/>
      <c r="D71" s="910">
        <f>D70/C70-1</f>
        <v>-2.5402153115451243E-2</v>
      </c>
      <c r="E71" s="910">
        <f t="shared" ref="E71" si="73">E70/D70-1</f>
        <v>-0.39696892941974871</v>
      </c>
      <c r="F71" s="910">
        <f t="shared" ref="F71" si="74">F70/E70-1</f>
        <v>0.12130747094875605</v>
      </c>
      <c r="G71" s="910">
        <f t="shared" ref="G71" si="75">G70/F70-1</f>
        <v>-6.941183994461797E-2</v>
      </c>
      <c r="H71" s="910">
        <f t="shared" ref="H71" si="76">H70/G70-1</f>
        <v>-9.1267982033068629E-3</v>
      </c>
      <c r="I71" s="910">
        <f t="shared" ref="I71" si="77">I70/H70-1</f>
        <v>-0.19710653022097069</v>
      </c>
      <c r="J71" s="910">
        <f t="shared" ref="J71" si="78">J70/I70-1</f>
        <v>1.2143702317259919E-3</v>
      </c>
      <c r="K71" s="913">
        <f t="shared" ref="K71" si="79">K70/J70-1</f>
        <v>1.3109210530992623</v>
      </c>
      <c r="L71" s="954">
        <f t="shared" ref="L71" si="80">L70/K70-1</f>
        <v>1.4610129633884306E-2</v>
      </c>
      <c r="M71" s="915"/>
      <c r="N71" s="910">
        <f t="shared" ref="N71" si="81">N70/L70-1</f>
        <v>-0.42251395716107465</v>
      </c>
      <c r="O71" s="910">
        <f t="shared" ref="O71" si="82">O70/N70-1</f>
        <v>-0.18944227977720862</v>
      </c>
      <c r="P71" s="912">
        <f t="shared" ref="P71" si="83">P70/O70-1</f>
        <v>-0.1003456232352633</v>
      </c>
      <c r="Q71" s="750"/>
      <c r="R71" s="913">
        <f>+R70/J70-1</f>
        <v>1.3109210530992623</v>
      </c>
      <c r="S71" s="954">
        <f t="shared" ref="S71" si="84">S70/R70-1</f>
        <v>-9.8131671925975938E-2</v>
      </c>
      <c r="T71" s="915"/>
      <c r="U71" s="910">
        <f>U70/S70-1</f>
        <v>-0.11674070718469265</v>
      </c>
      <c r="V71" s="105"/>
      <c r="W71" s="106"/>
    </row>
    <row r="72" spans="1:23" s="326" customFormat="1" ht="12" customHeight="1">
      <c r="A72" s="107"/>
      <c r="B72" s="104"/>
      <c r="C72" s="104"/>
      <c r="D72" s="104"/>
      <c r="E72" s="104"/>
      <c r="F72" s="104"/>
      <c r="G72" s="104"/>
      <c r="H72" s="104"/>
      <c r="I72" s="104"/>
      <c r="J72" s="104"/>
      <c r="K72" s="440"/>
      <c r="L72" s="440"/>
      <c r="M72" s="102"/>
      <c r="N72" s="102"/>
      <c r="O72" s="102"/>
      <c r="P72" s="102"/>
      <c r="Q72" s="56"/>
      <c r="R72" s="440"/>
      <c r="S72" s="440"/>
      <c r="T72" s="102"/>
      <c r="U72" s="92"/>
      <c r="V72" s="92"/>
      <c r="W72" s="92"/>
    </row>
    <row r="73" spans="1:23" s="326" customFormat="1" ht="12" customHeight="1">
      <c r="A73" s="108" t="s">
        <v>142</v>
      </c>
      <c r="B73" s="49"/>
      <c r="C73" s="49"/>
      <c r="D73" s="49"/>
      <c r="E73" s="49"/>
      <c r="F73" s="49"/>
      <c r="G73" s="49"/>
      <c r="H73" s="49"/>
      <c r="I73" s="49"/>
      <c r="J73" s="49"/>
      <c r="K73" s="108"/>
      <c r="L73" s="108"/>
      <c r="M73" s="49"/>
      <c r="N73" s="49"/>
      <c r="O73" s="49"/>
      <c r="P73" s="49"/>
      <c r="Q73" s="56"/>
      <c r="R73" s="108"/>
      <c r="S73" s="108"/>
      <c r="T73" s="49"/>
      <c r="U73" s="49"/>
      <c r="V73" s="49"/>
      <c r="W73" s="49"/>
    </row>
    <row r="74" spans="1:23" s="331" customFormat="1" ht="12" customHeight="1">
      <c r="A74" s="109" t="s">
        <v>515</v>
      </c>
      <c r="B74" s="110"/>
      <c r="C74" s="110"/>
      <c r="D74" s="110"/>
      <c r="E74" s="110"/>
      <c r="F74" s="110"/>
      <c r="G74" s="110"/>
      <c r="H74" s="110"/>
      <c r="I74" s="110"/>
      <c r="J74" s="110"/>
      <c r="K74" s="116"/>
      <c r="L74" s="116"/>
      <c r="M74" s="111"/>
      <c r="N74" s="93"/>
      <c r="O74" s="701"/>
      <c r="P74" s="112"/>
      <c r="Q74" s="56"/>
      <c r="R74" s="116"/>
      <c r="S74" s="116"/>
      <c r="T74" s="111"/>
      <c r="U74" s="326"/>
      <c r="V74" s="326"/>
      <c r="W74" s="326"/>
    </row>
    <row r="75" spans="1:23" s="331" customFormat="1" ht="12" customHeight="1">
      <c r="A75" s="109" t="s">
        <v>143</v>
      </c>
      <c r="B75" s="113"/>
      <c r="C75" s="113"/>
      <c r="D75" s="113"/>
      <c r="E75" s="113"/>
      <c r="F75" s="113"/>
      <c r="G75" s="113"/>
      <c r="H75" s="113"/>
      <c r="I75" s="113"/>
      <c r="J75" s="113"/>
      <c r="K75" s="116"/>
      <c r="L75" s="116"/>
      <c r="M75" s="116"/>
      <c r="N75" s="116"/>
      <c r="O75" s="702"/>
      <c r="P75" s="111"/>
      <c r="Q75" s="56"/>
      <c r="R75" s="116"/>
      <c r="S75" s="116"/>
      <c r="T75" s="116"/>
      <c r="U75" s="49"/>
      <c r="V75" s="49"/>
      <c r="W75" s="49"/>
    </row>
    <row r="76" spans="1:23" ht="12" customHeight="1">
      <c r="A76" s="109" t="s">
        <v>144</v>
      </c>
      <c r="B76" s="114"/>
      <c r="C76" s="114"/>
      <c r="D76" s="114"/>
      <c r="E76" s="114"/>
      <c r="F76" s="114"/>
      <c r="G76" s="114"/>
      <c r="H76" s="114"/>
      <c r="I76" s="114"/>
      <c r="J76" s="114"/>
      <c r="K76" s="438"/>
      <c r="L76" s="438"/>
      <c r="M76" s="115"/>
      <c r="N76" s="115"/>
      <c r="O76" s="337"/>
      <c r="P76" s="116"/>
      <c r="Q76" s="56"/>
      <c r="R76" s="438"/>
      <c r="S76" s="438"/>
      <c r="T76" s="115"/>
      <c r="U76" s="331"/>
      <c r="V76" s="331"/>
      <c r="W76" s="331"/>
    </row>
    <row r="77" spans="1:23" s="331" customFormat="1" ht="12" customHeight="1">
      <c r="A77" s="338"/>
      <c r="K77" s="438"/>
      <c r="L77" s="438"/>
      <c r="M77" s="115"/>
      <c r="N77" s="115"/>
      <c r="O77" s="337"/>
      <c r="P77" s="116"/>
      <c r="Q77" s="56"/>
      <c r="R77" s="438"/>
      <c r="S77" s="439"/>
      <c r="T77" s="339"/>
    </row>
    <row r="78" spans="1:23" ht="12" customHeight="1">
      <c r="A78" s="340"/>
      <c r="B78" s="340"/>
      <c r="C78" s="340"/>
      <c r="D78" s="340"/>
      <c r="E78" s="340"/>
      <c r="F78" s="340"/>
      <c r="G78" s="340"/>
      <c r="H78" s="340"/>
      <c r="I78" s="340"/>
      <c r="M78" s="340"/>
      <c r="N78" s="340"/>
      <c r="O78" s="340"/>
      <c r="P78" s="115"/>
      <c r="Q78" s="56"/>
      <c r="T78" s="340"/>
    </row>
    <row r="79" spans="1:23" ht="12" customHeight="1">
      <c r="J79" s="50"/>
      <c r="Q79" s="56"/>
      <c r="U79" s="331"/>
      <c r="V79" s="331"/>
      <c r="W79" s="331"/>
    </row>
    <row r="80" spans="1:23" s="331" customFormat="1" ht="12" customHeight="1">
      <c r="A80" s="338"/>
      <c r="G80" s="410"/>
      <c r="H80" s="410"/>
      <c r="I80" s="410"/>
      <c r="J80" s="410"/>
      <c r="K80" s="703"/>
      <c r="L80" s="703"/>
      <c r="M80" s="50"/>
      <c r="N80" s="703"/>
      <c r="O80" s="703"/>
      <c r="P80" s="703"/>
      <c r="Q80" s="56"/>
      <c r="R80" s="703"/>
      <c r="S80" s="410"/>
      <c r="T80" s="50"/>
    </row>
    <row r="81" spans="1:23" ht="12" customHeight="1">
      <c r="A81" s="340"/>
      <c r="B81" s="340"/>
      <c r="C81" s="340"/>
      <c r="D81" s="340"/>
      <c r="E81" s="340"/>
      <c r="F81" s="340"/>
      <c r="G81" s="340"/>
      <c r="H81" s="340"/>
      <c r="I81" s="408"/>
      <c r="N81" s="340"/>
      <c r="O81" s="340"/>
      <c r="P81" s="340"/>
      <c r="Q81" s="56"/>
    </row>
    <row r="82" spans="1:23" ht="12" customHeight="1">
      <c r="J82" s="50"/>
      <c r="Q82" s="56"/>
      <c r="U82" s="331"/>
      <c r="V82" s="331"/>
      <c r="W82" s="331"/>
    </row>
    <row r="83" spans="1:23">
      <c r="F83" s="409"/>
      <c r="G83" s="409"/>
      <c r="H83" s="409"/>
      <c r="I83" s="409"/>
      <c r="J83" s="409"/>
      <c r="K83" s="408"/>
      <c r="L83" s="408"/>
      <c r="M83" s="49"/>
      <c r="N83" s="409"/>
      <c r="O83" s="409"/>
      <c r="P83" s="409"/>
      <c r="Q83" s="56"/>
      <c r="R83" s="408"/>
      <c r="S83" s="408"/>
      <c r="T83" s="49"/>
      <c r="U83" s="50"/>
      <c r="V83" s="50"/>
      <c r="W83" s="50"/>
    </row>
    <row r="84" spans="1:23">
      <c r="Q84" s="56"/>
    </row>
    <row r="85" spans="1:23">
      <c r="P85" s="49"/>
      <c r="Q85" s="56"/>
    </row>
    <row r="86" spans="1:23">
      <c r="Q86" s="56"/>
    </row>
    <row r="87" spans="1:23">
      <c r="Q87" s="56"/>
    </row>
    <row r="88" spans="1:23">
      <c r="Q88" s="56"/>
    </row>
    <row r="89" spans="1:23">
      <c r="Q89" s="56"/>
    </row>
    <row r="90" spans="1:23">
      <c r="Q90" s="56"/>
    </row>
    <row r="117" spans="1:20" ht="12" customHeight="1">
      <c r="A117" s="341"/>
      <c r="B117" s="49"/>
      <c r="C117" s="49"/>
      <c r="D117" s="49"/>
      <c r="E117" s="49"/>
      <c r="F117" s="49"/>
      <c r="G117" s="49"/>
      <c r="H117" s="49"/>
      <c r="I117" s="49"/>
      <c r="J117" s="108"/>
      <c r="K117" s="108"/>
      <c r="L117" s="108"/>
      <c r="M117" s="49"/>
      <c r="N117" s="49"/>
      <c r="O117" s="49"/>
      <c r="R117" s="108"/>
      <c r="S117" s="108"/>
      <c r="T117" s="49"/>
    </row>
    <row r="119" spans="1:20">
      <c r="P119" s="49"/>
      <c r="Q119" s="49"/>
    </row>
  </sheetData>
  <mergeCells count="3">
    <mergeCell ref="K7:P7"/>
    <mergeCell ref="R7:W7"/>
    <mergeCell ref="C7:J7"/>
  </mergeCells>
  <pageMargins left="0.7" right="0.7" top="0.75" bottom="0.75" header="0.3" footer="0.3"/>
  <pageSetup paperSize="9" scale="42" orientation="portrait" r:id="rId1"/>
  <ignoredErrors>
    <ignoredError sqref="D68:J68"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86">
    <pageSetUpPr fitToPage="1"/>
  </sheetPr>
  <dimension ref="A1:Z120"/>
  <sheetViews>
    <sheetView topLeftCell="A4" zoomScaleNormal="100" workbookViewId="0">
      <selection activeCell="X60" sqref="X60"/>
    </sheetView>
  </sheetViews>
  <sheetFormatPr defaultColWidth="12.5703125" defaultRowHeight="12"/>
  <cols>
    <col min="1" max="1" width="30.85546875" style="50" customWidth="1"/>
    <col min="2" max="2" width="0.42578125" style="50" customWidth="1"/>
    <col min="3" max="9" width="8.140625" style="50" hidden="1" customWidth="1"/>
    <col min="10" max="10" width="8.140625" style="340" hidden="1" customWidth="1"/>
    <col min="11" max="12" width="9" style="340" customWidth="1"/>
    <col min="13" max="16" width="9" style="50" customWidth="1"/>
    <col min="17" max="17" width="0.85546875" style="50" customWidth="1"/>
    <col min="18" max="19" width="9" style="340" customWidth="1"/>
    <col min="20" max="20" width="9" style="50" customWidth="1"/>
    <col min="21" max="23" width="9" style="49" customWidth="1"/>
    <col min="24" max="16384" width="12.5703125" style="49"/>
  </cols>
  <sheetData>
    <row r="1" spans="1:26" ht="12" customHeight="1">
      <c r="A1" s="717" t="s">
        <v>352</v>
      </c>
      <c r="B1" s="717"/>
      <c r="C1" s="717"/>
      <c r="D1" s="717"/>
      <c r="E1" s="717"/>
      <c r="F1" s="717"/>
      <c r="G1" s="717"/>
      <c r="H1" s="717"/>
      <c r="I1" s="717"/>
      <c r="J1" s="717"/>
      <c r="K1" s="718"/>
      <c r="L1" s="719"/>
      <c r="M1" s="717"/>
      <c r="N1" s="717"/>
      <c r="O1" s="717"/>
      <c r="P1" s="717"/>
      <c r="Q1" s="717"/>
      <c r="R1" s="718"/>
      <c r="S1" s="719"/>
      <c r="T1" s="717"/>
      <c r="U1" s="717"/>
      <c r="V1" s="48"/>
      <c r="W1" s="48"/>
    </row>
    <row r="2" spans="1:26" ht="12" customHeight="1">
      <c r="A2" s="720"/>
      <c r="B2" s="720"/>
      <c r="C2" s="720"/>
      <c r="D2" s="720"/>
      <c r="E2" s="720"/>
      <c r="F2" s="720"/>
      <c r="G2" s="720"/>
      <c r="H2" s="720"/>
      <c r="I2" s="720"/>
      <c r="J2" s="718"/>
      <c r="K2" s="718"/>
      <c r="L2" s="718"/>
      <c r="M2" s="720"/>
      <c r="N2" s="720"/>
      <c r="O2" s="720"/>
      <c r="P2" s="720"/>
      <c r="Q2" s="720"/>
      <c r="R2" s="718"/>
      <c r="S2" s="718"/>
      <c r="T2" s="720"/>
      <c r="U2" s="721"/>
    </row>
    <row r="3" spans="1:26" ht="12" customHeight="1">
      <c r="A3" s="722" t="s">
        <v>605</v>
      </c>
      <c r="B3" s="721"/>
      <c r="C3" s="721"/>
      <c r="D3" s="721"/>
      <c r="E3" s="721"/>
      <c r="F3" s="721"/>
      <c r="G3" s="721"/>
      <c r="H3" s="721"/>
      <c r="I3" s="721"/>
      <c r="J3" s="723"/>
      <c r="K3" s="718"/>
      <c r="L3" s="718"/>
      <c r="M3" s="720"/>
      <c r="N3" s="720"/>
      <c r="O3" s="720"/>
      <c r="P3" s="720"/>
      <c r="Q3" s="720"/>
      <c r="R3" s="718"/>
      <c r="S3" s="718"/>
      <c r="T3" s="720"/>
      <c r="U3" s="724"/>
      <c r="V3"/>
      <c r="W3"/>
    </row>
    <row r="4" spans="1:26" ht="12" customHeight="1">
      <c r="A4" s="725" t="s">
        <v>145</v>
      </c>
      <c r="B4" s="721"/>
      <c r="C4" s="721"/>
      <c r="D4" s="721"/>
      <c r="E4" s="721"/>
      <c r="F4" s="721"/>
      <c r="G4" s="721"/>
      <c r="H4" s="721"/>
      <c r="I4" s="721"/>
      <c r="J4" s="723"/>
      <c r="K4" s="718"/>
      <c r="L4" s="718"/>
      <c r="M4" s="720"/>
      <c r="N4" s="720"/>
      <c r="O4" s="720"/>
      <c r="P4" s="720"/>
      <c r="Q4" s="720"/>
      <c r="R4" s="718"/>
      <c r="S4" s="718"/>
      <c r="T4" s="720"/>
      <c r="U4" s="721"/>
    </row>
    <row r="5" spans="1:26" ht="12" customHeight="1">
      <c r="A5" s="919" t="s">
        <v>146</v>
      </c>
      <c r="B5" s="721"/>
      <c r="C5" s="721"/>
      <c r="D5" s="721"/>
      <c r="E5" s="721"/>
      <c r="F5" s="721"/>
      <c r="G5" s="721"/>
      <c r="H5" s="721"/>
      <c r="I5" s="721"/>
      <c r="J5" s="723"/>
      <c r="K5" s="718"/>
      <c r="L5" s="718"/>
      <c r="M5" s="720"/>
      <c r="N5" s="720"/>
      <c r="O5" s="720"/>
      <c r="P5" s="720"/>
      <c r="Q5" s="720"/>
      <c r="R5" s="718"/>
      <c r="S5" s="718"/>
      <c r="T5" s="720"/>
      <c r="U5" s="721"/>
    </row>
    <row r="6" spans="1:26" ht="12" customHeight="1">
      <c r="A6" s="720"/>
      <c r="B6" s="720"/>
      <c r="C6" s="720"/>
      <c r="D6" s="720"/>
      <c r="E6" s="720"/>
      <c r="F6" s="720"/>
      <c r="G6" s="720"/>
      <c r="H6" s="720"/>
      <c r="I6" s="720"/>
      <c r="J6" s="718"/>
      <c r="K6" s="718"/>
      <c r="L6" s="718"/>
      <c r="M6" s="720"/>
      <c r="N6" s="720"/>
      <c r="O6" s="720"/>
      <c r="P6" s="720"/>
      <c r="Q6" s="720"/>
      <c r="R6" s="718"/>
      <c r="S6" s="718"/>
      <c r="T6" s="720"/>
      <c r="U6" s="721"/>
    </row>
    <row r="7" spans="1:26" s="51" customFormat="1" ht="12" customHeight="1">
      <c r="A7" s="728"/>
      <c r="B7" s="728"/>
      <c r="C7" s="1285" t="s">
        <v>350</v>
      </c>
      <c r="D7" s="1286"/>
      <c r="E7" s="1286"/>
      <c r="F7" s="1286"/>
      <c r="G7" s="1286"/>
      <c r="H7" s="1286"/>
      <c r="I7" s="1286"/>
      <c r="J7" s="1289"/>
      <c r="K7" s="1282" t="s">
        <v>351</v>
      </c>
      <c r="L7" s="1283"/>
      <c r="M7" s="1283"/>
      <c r="N7" s="1283"/>
      <c r="O7" s="1283"/>
      <c r="P7" s="1283"/>
      <c r="Q7" s="720"/>
      <c r="R7" s="1285" t="s">
        <v>90</v>
      </c>
      <c r="S7" s="1286"/>
      <c r="T7" s="1286"/>
      <c r="U7" s="1286"/>
      <c r="V7" s="1287"/>
      <c r="W7" s="1288"/>
    </row>
    <row r="8" spans="1:26" ht="12" customHeight="1">
      <c r="A8" s="721"/>
      <c r="B8" s="721"/>
      <c r="C8" s="721"/>
      <c r="D8" s="721"/>
      <c r="E8" s="721"/>
      <c r="F8" s="721"/>
      <c r="G8" s="721"/>
      <c r="H8" s="721"/>
      <c r="I8" s="721"/>
      <c r="J8" s="723"/>
      <c r="K8" s="723"/>
      <c r="L8" s="723"/>
      <c r="M8" s="721"/>
      <c r="N8" s="721"/>
      <c r="O8" s="721"/>
      <c r="P8" s="721"/>
      <c r="Q8" s="720"/>
      <c r="R8" s="723"/>
      <c r="S8" s="723"/>
      <c r="T8" s="721"/>
      <c r="U8" s="721"/>
    </row>
    <row r="9" spans="1:26" ht="12" customHeight="1">
      <c r="A9" s="730" t="s">
        <v>91</v>
      </c>
      <c r="B9" s="720"/>
      <c r="C9" s="731">
        <v>2012</v>
      </c>
      <c r="D9" s="732">
        <v>2013</v>
      </c>
      <c r="E9" s="732">
        <v>2014</v>
      </c>
      <c r="F9" s="732">
        <v>2015</v>
      </c>
      <c r="G9" s="732">
        <v>2016</v>
      </c>
      <c r="H9" s="732">
        <v>2017</v>
      </c>
      <c r="I9" s="732">
        <v>2018</v>
      </c>
      <c r="J9" s="733">
        <v>2019</v>
      </c>
      <c r="K9" s="734">
        <v>2020</v>
      </c>
      <c r="L9" s="734">
        <v>2021</v>
      </c>
      <c r="M9" s="732" t="s">
        <v>514</v>
      </c>
      <c r="N9" s="732">
        <v>2022</v>
      </c>
      <c r="O9" s="732">
        <v>2023</v>
      </c>
      <c r="P9" s="733">
        <v>2024</v>
      </c>
      <c r="Q9" s="720"/>
      <c r="R9" s="736">
        <v>2020</v>
      </c>
      <c r="S9" s="734">
        <v>2021</v>
      </c>
      <c r="T9" s="732" t="s">
        <v>514</v>
      </c>
      <c r="U9" s="732">
        <v>2022</v>
      </c>
      <c r="V9" s="52">
        <v>2023</v>
      </c>
      <c r="W9" s="53">
        <v>2024</v>
      </c>
    </row>
    <row r="10" spans="1:26" ht="12" customHeight="1">
      <c r="A10" s="720"/>
      <c r="B10" s="720"/>
      <c r="C10" s="720"/>
      <c r="D10" s="720"/>
      <c r="E10" s="720"/>
      <c r="F10" s="720"/>
      <c r="G10" s="720"/>
      <c r="H10" s="720"/>
      <c r="I10" s="720"/>
      <c r="J10" s="718"/>
      <c r="K10" s="718"/>
      <c r="L10" s="718"/>
      <c r="M10" s="720"/>
      <c r="N10" s="720"/>
      <c r="O10" s="720"/>
      <c r="P10" s="720"/>
      <c r="Q10" s="720"/>
      <c r="R10" s="718"/>
      <c r="S10" s="718"/>
      <c r="T10" s="720"/>
      <c r="U10" s="720"/>
      <c r="V10" s="50"/>
      <c r="W10" s="50"/>
    </row>
    <row r="11" spans="1:26" ht="15.6" customHeight="1">
      <c r="A11" s="737" t="s">
        <v>92</v>
      </c>
      <c r="B11" s="737"/>
      <c r="C11" s="737"/>
      <c r="D11" s="737"/>
      <c r="E11" s="737"/>
      <c r="F11" s="737"/>
      <c r="G11" s="737"/>
      <c r="H11" s="737"/>
      <c r="I11" s="737"/>
      <c r="J11" s="737"/>
      <c r="K11" s="739"/>
      <c r="L11" s="739"/>
      <c r="M11" s="740"/>
      <c r="N11" s="740"/>
      <c r="O11" s="740"/>
      <c r="P11" s="741"/>
      <c r="Q11" s="720"/>
      <c r="R11" s="739"/>
      <c r="S11" s="739"/>
      <c r="T11" s="740"/>
      <c r="U11" s="740"/>
      <c r="V11" s="55"/>
      <c r="W11" s="55"/>
    </row>
    <row r="12" spans="1:26" ht="12" customHeight="1">
      <c r="A12" s="743" t="s">
        <v>93</v>
      </c>
      <c r="B12" s="743"/>
      <c r="C12" s="745">
        <v>121.7</v>
      </c>
      <c r="D12" s="746">
        <v>74.8</v>
      </c>
      <c r="E12" s="746">
        <v>78.132000000000005</v>
      </c>
      <c r="F12" s="746">
        <v>89.513000000000005</v>
      </c>
      <c r="G12" s="746">
        <v>89.513000000000005</v>
      </c>
      <c r="H12" s="746">
        <v>85.596000000000004</v>
      </c>
      <c r="I12" s="746">
        <v>91.195999999999998</v>
      </c>
      <c r="J12" s="747">
        <v>91.195999999999998</v>
      </c>
      <c r="K12" s="748">
        <v>104</v>
      </c>
      <c r="L12" s="749">
        <v>104</v>
      </c>
      <c r="M12" s="746">
        <f>K12+L12</f>
        <v>208</v>
      </c>
      <c r="N12" s="746">
        <v>104</v>
      </c>
      <c r="O12" s="746">
        <v>104</v>
      </c>
      <c r="P12" s="747">
        <v>104</v>
      </c>
      <c r="Q12" s="720"/>
      <c r="R12" s="748">
        <v>104</v>
      </c>
      <c r="S12" s="749">
        <v>104</v>
      </c>
      <c r="T12" s="746">
        <f>R12+S12</f>
        <v>208</v>
      </c>
      <c r="U12" s="955">
        <v>104</v>
      </c>
      <c r="V12" s="57"/>
      <c r="W12" s="58"/>
    </row>
    <row r="13" spans="1:26" ht="12" customHeight="1">
      <c r="A13" s="752" t="s">
        <v>94</v>
      </c>
      <c r="B13" s="752"/>
      <c r="C13" s="753"/>
      <c r="D13" s="754"/>
      <c r="E13" s="754"/>
      <c r="F13" s="754"/>
      <c r="G13" s="754"/>
      <c r="H13" s="754"/>
      <c r="I13" s="754"/>
      <c r="J13" s="755"/>
      <c r="K13" s="756">
        <v>0</v>
      </c>
      <c r="L13" s="757">
        <v>0</v>
      </c>
      <c r="M13" s="758">
        <f t="shared" ref="M13" si="0">K13+L13</f>
        <v>0</v>
      </c>
      <c r="N13" s="758">
        <v>0</v>
      </c>
      <c r="O13" s="758">
        <v>0</v>
      </c>
      <c r="P13" s="759">
        <v>0</v>
      </c>
      <c r="Q13" s="720"/>
      <c r="R13" s="756">
        <v>0</v>
      </c>
      <c r="S13" s="757">
        <v>0</v>
      </c>
      <c r="T13" s="758">
        <f t="shared" ref="T13:T17" si="1">R13+S13</f>
        <v>0</v>
      </c>
      <c r="U13" s="957">
        <v>0</v>
      </c>
      <c r="V13" s="71"/>
      <c r="W13" s="72"/>
    </row>
    <row r="14" spans="1:26" ht="12" customHeight="1">
      <c r="A14" s="752" t="s">
        <v>95</v>
      </c>
      <c r="B14" s="752"/>
      <c r="C14" s="761">
        <v>3543.2570000000001</v>
      </c>
      <c r="D14" s="758">
        <v>3984.8359999999998</v>
      </c>
      <c r="E14" s="758">
        <v>4104.8139999999994</v>
      </c>
      <c r="F14" s="758">
        <v>4012.8870000000002</v>
      </c>
      <c r="G14" s="758">
        <v>4115.7563799999998</v>
      </c>
      <c r="H14" s="758">
        <v>3993.9633900000003</v>
      </c>
      <c r="I14" s="758">
        <v>4007.8341099999998</v>
      </c>
      <c r="J14" s="785">
        <v>3879.5118800000005</v>
      </c>
      <c r="K14" s="756">
        <v>3620.2248300000001</v>
      </c>
      <c r="L14" s="757">
        <v>3884</v>
      </c>
      <c r="M14" s="758">
        <f t="shared" ref="M14:M17" si="2">K14+L14</f>
        <v>7504.2248300000001</v>
      </c>
      <c r="N14" s="758">
        <v>3829.94</v>
      </c>
      <c r="O14" s="758">
        <v>3849.34</v>
      </c>
      <c r="P14" s="759">
        <v>3859.3159999999998</v>
      </c>
      <c r="Q14" s="720"/>
      <c r="R14" s="756">
        <v>3620.2248300000001</v>
      </c>
      <c r="S14" s="757">
        <v>3519.5770000000002</v>
      </c>
      <c r="T14" s="758">
        <f t="shared" si="1"/>
        <v>7139.8018300000003</v>
      </c>
      <c r="U14" s="957">
        <v>3771.4450000000002</v>
      </c>
      <c r="V14" s="60"/>
      <c r="W14" s="61"/>
      <c r="X14" s="699"/>
      <c r="Y14" s="699"/>
      <c r="Z14" s="699"/>
    </row>
    <row r="15" spans="1:26" ht="12" customHeight="1">
      <c r="A15" s="752" t="s">
        <v>96</v>
      </c>
      <c r="B15" s="752"/>
      <c r="C15" s="761"/>
      <c r="D15" s="758"/>
      <c r="E15" s="758"/>
      <c r="F15" s="758"/>
      <c r="G15" s="758"/>
      <c r="H15" s="758"/>
      <c r="I15" s="758"/>
      <c r="J15" s="785"/>
      <c r="K15" s="756">
        <v>0</v>
      </c>
      <c r="L15" s="757">
        <v>0</v>
      </c>
      <c r="M15" s="758">
        <f t="shared" si="2"/>
        <v>0</v>
      </c>
      <c r="N15" s="758">
        <v>0</v>
      </c>
      <c r="O15" s="758">
        <v>0</v>
      </c>
      <c r="P15" s="759">
        <v>0</v>
      </c>
      <c r="Q15" s="720"/>
      <c r="R15" s="756">
        <v>0</v>
      </c>
      <c r="S15" s="757">
        <v>0</v>
      </c>
      <c r="T15" s="758">
        <f t="shared" si="1"/>
        <v>0</v>
      </c>
      <c r="U15" s="957">
        <v>0</v>
      </c>
      <c r="V15" s="60"/>
      <c r="W15" s="61"/>
      <c r="X15" s="699"/>
      <c r="Y15" s="699"/>
      <c r="Z15" s="699"/>
    </row>
    <row r="16" spans="1:26" ht="12" customHeight="1">
      <c r="A16" s="752" t="s">
        <v>97</v>
      </c>
      <c r="B16" s="752"/>
      <c r="C16" s="761"/>
      <c r="D16" s="758"/>
      <c r="E16" s="758"/>
      <c r="F16" s="758"/>
      <c r="G16" s="758"/>
      <c r="H16" s="758"/>
      <c r="I16" s="758"/>
      <c r="J16" s="785"/>
      <c r="K16" s="756">
        <v>0</v>
      </c>
      <c r="L16" s="757">
        <v>0</v>
      </c>
      <c r="M16" s="758">
        <f t="shared" si="2"/>
        <v>0</v>
      </c>
      <c r="N16" s="758">
        <v>0</v>
      </c>
      <c r="O16" s="758">
        <v>0</v>
      </c>
      <c r="P16" s="759">
        <v>0</v>
      </c>
      <c r="Q16" s="720"/>
      <c r="R16" s="756">
        <v>0</v>
      </c>
      <c r="S16" s="757">
        <v>0</v>
      </c>
      <c r="T16" s="758">
        <f t="shared" si="1"/>
        <v>0</v>
      </c>
      <c r="U16" s="957">
        <v>0</v>
      </c>
      <c r="V16" s="60"/>
      <c r="W16" s="61"/>
    </row>
    <row r="17" spans="1:25" ht="12" customHeight="1">
      <c r="A17" s="752" t="s">
        <v>98</v>
      </c>
      <c r="B17" s="752"/>
      <c r="C17" s="761"/>
      <c r="D17" s="758"/>
      <c r="E17" s="758"/>
      <c r="F17" s="758"/>
      <c r="G17" s="758"/>
      <c r="H17" s="758"/>
      <c r="I17" s="758"/>
      <c r="J17" s="759"/>
      <c r="K17" s="756">
        <v>0</v>
      </c>
      <c r="L17" s="757">
        <v>0</v>
      </c>
      <c r="M17" s="758">
        <f t="shared" si="2"/>
        <v>0</v>
      </c>
      <c r="N17" s="758">
        <v>0</v>
      </c>
      <c r="O17" s="758">
        <v>0</v>
      </c>
      <c r="P17" s="759">
        <v>0</v>
      </c>
      <c r="Q17" s="720"/>
      <c r="R17" s="756">
        <v>0</v>
      </c>
      <c r="S17" s="757">
        <v>0</v>
      </c>
      <c r="T17" s="758">
        <f t="shared" si="1"/>
        <v>0</v>
      </c>
      <c r="U17" s="957">
        <v>0</v>
      </c>
      <c r="V17" s="60"/>
      <c r="W17" s="61"/>
    </row>
    <row r="18" spans="1:25" ht="12" customHeight="1">
      <c r="A18" s="762" t="s">
        <v>99</v>
      </c>
      <c r="B18" s="763"/>
      <c r="C18" s="764">
        <f t="shared" ref="C18:H18" si="3">SUM(C12:C17)</f>
        <v>3664.9569999999999</v>
      </c>
      <c r="D18" s="765">
        <f t="shared" si="3"/>
        <v>4059.636</v>
      </c>
      <c r="E18" s="765">
        <f t="shared" si="3"/>
        <v>4182.945999999999</v>
      </c>
      <c r="F18" s="765">
        <f t="shared" si="3"/>
        <v>4102.4000000000005</v>
      </c>
      <c r="G18" s="765">
        <f t="shared" si="3"/>
        <v>4205.2693799999997</v>
      </c>
      <c r="H18" s="765">
        <f t="shared" si="3"/>
        <v>4079.5593900000003</v>
      </c>
      <c r="I18" s="765">
        <f t="shared" ref="I18" si="4">I12+SUM(I14:I17)</f>
        <v>4099.0301099999997</v>
      </c>
      <c r="J18" s="766">
        <f t="shared" ref="J18:R18" si="5">J12+SUM(J14:J17)</f>
        <v>3970.7078800000004</v>
      </c>
      <c r="K18" s="767">
        <f t="shared" si="5"/>
        <v>3724.2248300000001</v>
      </c>
      <c r="L18" s="768">
        <f t="shared" si="5"/>
        <v>3988</v>
      </c>
      <c r="M18" s="765">
        <f t="shared" ref="M18" si="6">M12+SUM(M14:M17)</f>
        <v>7712.2248300000001</v>
      </c>
      <c r="N18" s="765">
        <f t="shared" si="5"/>
        <v>3933.94</v>
      </c>
      <c r="O18" s="765">
        <f t="shared" si="5"/>
        <v>3953.34</v>
      </c>
      <c r="P18" s="766">
        <f t="shared" si="5"/>
        <v>3963.3159999999998</v>
      </c>
      <c r="Q18" s="720"/>
      <c r="R18" s="767">
        <f t="shared" si="5"/>
        <v>3724.2248300000001</v>
      </c>
      <c r="S18" s="768">
        <f t="shared" ref="S18" si="7">S12+SUM(S14:S17)</f>
        <v>3623.5770000000002</v>
      </c>
      <c r="T18" s="765">
        <f t="shared" ref="T18" si="8">T12+SUM(T14:T17)</f>
        <v>7347.8018300000003</v>
      </c>
      <c r="U18" s="765">
        <f t="shared" ref="U18" si="9">U12+SUM(U14:U17)</f>
        <v>3875.4450000000002</v>
      </c>
      <c r="V18" s="62"/>
      <c r="W18" s="118"/>
    </row>
    <row r="19" spans="1:25" ht="12" customHeight="1">
      <c r="A19" s="769" t="s">
        <v>100</v>
      </c>
      <c r="B19" s="770"/>
      <c r="C19" s="771"/>
      <c r="D19" s="772">
        <f t="shared" ref="D19:I19" si="10">+D18/C18-1</f>
        <v>0.10768994015482303</v>
      </c>
      <c r="E19" s="772">
        <f t="shared" si="10"/>
        <v>3.0374644426248709E-2</v>
      </c>
      <c r="F19" s="772">
        <f t="shared" si="10"/>
        <v>-1.9255806792628616E-2</v>
      </c>
      <c r="G19" s="772">
        <f t="shared" si="10"/>
        <v>2.5075414391575457E-2</v>
      </c>
      <c r="H19" s="772">
        <f t="shared" si="10"/>
        <v>-2.9893445256531814E-2</v>
      </c>
      <c r="I19" s="772">
        <f t="shared" si="10"/>
        <v>4.7727507161010596E-3</v>
      </c>
      <c r="J19" s="773">
        <f t="shared" ref="J19" si="11">+J18/I18-1</f>
        <v>-3.1305510463790931E-2</v>
      </c>
      <c r="K19" s="774">
        <f t="shared" ref="K19" si="12">+K18/J18-1</f>
        <v>-6.2075342092402952E-2</v>
      </c>
      <c r="L19" s="775">
        <f t="shared" ref="L19" si="13">+L18/K18-1</f>
        <v>7.082686519760939E-2</v>
      </c>
      <c r="M19" s="776"/>
      <c r="N19" s="772">
        <f t="shared" ref="N19" si="14">+N18/L18-1</f>
        <v>-1.3555667001002969E-2</v>
      </c>
      <c r="O19" s="772">
        <f t="shared" ref="O19" si="15">+O18/N18-1</f>
        <v>4.9314427774700409E-3</v>
      </c>
      <c r="P19" s="773">
        <f t="shared" ref="P19" si="16">+P18/O18-1</f>
        <v>2.5234358795347411E-3</v>
      </c>
      <c r="Q19" s="720"/>
      <c r="R19" s="774">
        <f>+R18/J18-1</f>
        <v>-6.2075342092402952E-2</v>
      </c>
      <c r="S19" s="775">
        <f t="shared" ref="S19" si="17">+S18/R18-1</f>
        <v>-2.7025175598756723E-2</v>
      </c>
      <c r="T19" s="776"/>
      <c r="U19" s="772">
        <f>U18/S18-1</f>
        <v>6.9508113115852144E-2</v>
      </c>
      <c r="V19" s="66"/>
      <c r="W19" s="67"/>
    </row>
    <row r="20" spans="1:25" ht="12" customHeight="1">
      <c r="A20" s="770"/>
      <c r="B20" s="770"/>
      <c r="C20" s="770"/>
      <c r="D20" s="770"/>
      <c r="E20" s="770"/>
      <c r="F20" s="770"/>
      <c r="G20" s="770"/>
      <c r="H20" s="770"/>
      <c r="I20" s="770"/>
      <c r="J20" s="770"/>
      <c r="K20" s="791"/>
      <c r="L20" s="791"/>
      <c r="M20" s="778"/>
      <c r="N20" s="778"/>
      <c r="O20" s="778"/>
      <c r="P20" s="778"/>
      <c r="Q20" s="720"/>
      <c r="R20" s="791"/>
      <c r="S20" s="791"/>
      <c r="T20" s="778"/>
      <c r="U20" s="778"/>
      <c r="V20" s="68"/>
      <c r="W20" s="68"/>
    </row>
    <row r="21" spans="1:25" ht="15.6" customHeight="1">
      <c r="A21" s="737" t="s">
        <v>101</v>
      </c>
      <c r="B21" s="737"/>
      <c r="C21" s="737"/>
      <c r="D21" s="737"/>
      <c r="E21" s="737"/>
      <c r="F21" s="737"/>
      <c r="G21" s="737"/>
      <c r="H21" s="737"/>
      <c r="I21" s="737"/>
      <c r="J21" s="737"/>
      <c r="K21" s="739"/>
      <c r="L21" s="739"/>
      <c r="M21" s="740"/>
      <c r="N21" s="740"/>
      <c r="O21" s="740"/>
      <c r="P21" s="741"/>
      <c r="Q21" s="720"/>
      <c r="R21" s="739"/>
      <c r="S21" s="739"/>
      <c r="T21" s="740"/>
      <c r="U21" s="740"/>
      <c r="V21" s="55"/>
      <c r="W21" s="55"/>
      <c r="X21" s="73"/>
    </row>
    <row r="22" spans="1:25" ht="12" customHeight="1">
      <c r="A22" s="744" t="s">
        <v>102</v>
      </c>
      <c r="B22" s="752"/>
      <c r="C22" s="840"/>
      <c r="D22" s="793"/>
      <c r="E22" s="793"/>
      <c r="F22" s="793"/>
      <c r="G22" s="793"/>
      <c r="H22" s="793"/>
      <c r="I22" s="975"/>
      <c r="J22" s="841"/>
      <c r="K22" s="968"/>
      <c r="L22" s="969"/>
      <c r="M22" s="793"/>
      <c r="N22" s="793"/>
      <c r="O22" s="793"/>
      <c r="P22" s="841"/>
      <c r="Q22" s="720"/>
      <c r="R22" s="968"/>
      <c r="S22" s="969"/>
      <c r="T22" s="793"/>
      <c r="U22" s="974"/>
      <c r="V22" s="357"/>
      <c r="W22" s="358"/>
    </row>
    <row r="23" spans="1:25" ht="12" customHeight="1">
      <c r="A23" s="779" t="s">
        <v>103</v>
      </c>
      <c r="B23" s="752"/>
      <c r="C23" s="753"/>
      <c r="D23" s="754"/>
      <c r="E23" s="754"/>
      <c r="F23" s="754"/>
      <c r="G23" s="754"/>
      <c r="H23" s="754"/>
      <c r="I23" s="976"/>
      <c r="J23" s="755"/>
      <c r="K23" s="924"/>
      <c r="L23" s="925"/>
      <c r="M23" s="754"/>
      <c r="N23" s="754"/>
      <c r="O23" s="754"/>
      <c r="P23" s="755"/>
      <c r="Q23" s="720"/>
      <c r="R23" s="924"/>
      <c r="S23" s="925"/>
      <c r="T23" s="754"/>
      <c r="U23" s="959"/>
      <c r="V23" s="354"/>
      <c r="W23" s="355"/>
    </row>
    <row r="24" spans="1:25" ht="12" customHeight="1">
      <c r="A24" s="779" t="s">
        <v>104</v>
      </c>
      <c r="B24" s="752"/>
      <c r="C24" s="753"/>
      <c r="D24" s="754"/>
      <c r="E24" s="754"/>
      <c r="F24" s="754"/>
      <c r="G24" s="754"/>
      <c r="H24" s="754"/>
      <c r="I24" s="976"/>
      <c r="J24" s="755"/>
      <c r="K24" s="924"/>
      <c r="L24" s="925"/>
      <c r="M24" s="754"/>
      <c r="N24" s="754"/>
      <c r="O24" s="754"/>
      <c r="P24" s="755"/>
      <c r="Q24" s="720"/>
      <c r="R24" s="924"/>
      <c r="S24" s="925"/>
      <c r="T24" s="754"/>
      <c r="U24" s="959"/>
      <c r="V24" s="354"/>
      <c r="W24" s="355"/>
    </row>
    <row r="25" spans="1:25" ht="12" customHeight="1">
      <c r="A25" s="779" t="s">
        <v>105</v>
      </c>
      <c r="B25" s="752"/>
      <c r="C25" s="753"/>
      <c r="D25" s="754"/>
      <c r="E25" s="754"/>
      <c r="F25" s="754"/>
      <c r="G25" s="754"/>
      <c r="H25" s="754"/>
      <c r="I25" s="976"/>
      <c r="J25" s="755"/>
      <c r="K25" s="924"/>
      <c r="L25" s="925"/>
      <c r="M25" s="754"/>
      <c r="N25" s="754"/>
      <c r="O25" s="754"/>
      <c r="P25" s="755"/>
      <c r="Q25" s="720"/>
      <c r="R25" s="924"/>
      <c r="S25" s="925"/>
      <c r="T25" s="754"/>
      <c r="U25" s="959"/>
      <c r="V25" s="354"/>
      <c r="W25" s="355"/>
    </row>
    <row r="26" spans="1:25" ht="12" customHeight="1">
      <c r="A26" s="779" t="s">
        <v>106</v>
      </c>
      <c r="B26" s="752"/>
      <c r="C26" s="753"/>
      <c r="D26" s="754"/>
      <c r="E26" s="754"/>
      <c r="F26" s="754"/>
      <c r="G26" s="754"/>
      <c r="H26" s="754"/>
      <c r="I26" s="976"/>
      <c r="J26" s="755"/>
      <c r="K26" s="783">
        <v>0</v>
      </c>
      <c r="L26" s="784">
        <v>0</v>
      </c>
      <c r="M26" s="760">
        <f t="shared" ref="M26" si="18">K26+L26</f>
        <v>0</v>
      </c>
      <c r="N26" s="760">
        <v>0</v>
      </c>
      <c r="O26" s="760">
        <v>0</v>
      </c>
      <c r="P26" s="785">
        <v>0</v>
      </c>
      <c r="Q26" s="720"/>
      <c r="R26" s="783"/>
      <c r="S26" s="784">
        <v>0</v>
      </c>
      <c r="T26" s="760">
        <f t="shared" ref="T26" si="19">R26+S26</f>
        <v>0</v>
      </c>
      <c r="U26" s="956">
        <v>0</v>
      </c>
      <c r="V26" s="71"/>
      <c r="W26" s="72"/>
    </row>
    <row r="27" spans="1:25" ht="12" customHeight="1">
      <c r="A27" s="779" t="s">
        <v>107</v>
      </c>
      <c r="B27" s="752"/>
      <c r="C27" s="753"/>
      <c r="D27" s="754"/>
      <c r="E27" s="754"/>
      <c r="F27" s="754"/>
      <c r="G27" s="754"/>
      <c r="H27" s="754"/>
      <c r="I27" s="976"/>
      <c r="J27" s="755"/>
      <c r="K27" s="924"/>
      <c r="L27" s="925"/>
      <c r="M27" s="754"/>
      <c r="N27" s="754"/>
      <c r="O27" s="754"/>
      <c r="P27" s="755"/>
      <c r="Q27" s="720"/>
      <c r="R27" s="924"/>
      <c r="S27" s="925"/>
      <c r="T27" s="754"/>
      <c r="U27" s="959"/>
      <c r="V27" s="354"/>
      <c r="W27" s="355"/>
    </row>
    <row r="28" spans="1:25" ht="12" customHeight="1">
      <c r="A28" s="779" t="s">
        <v>108</v>
      </c>
      <c r="B28" s="752"/>
      <c r="C28" s="753"/>
      <c r="D28" s="754"/>
      <c r="E28" s="754"/>
      <c r="F28" s="754"/>
      <c r="G28" s="754"/>
      <c r="H28" s="754"/>
      <c r="I28" s="976"/>
      <c r="J28" s="755"/>
      <c r="K28" s="924"/>
      <c r="L28" s="925"/>
      <c r="M28" s="754"/>
      <c r="N28" s="754"/>
      <c r="O28" s="754"/>
      <c r="P28" s="755"/>
      <c r="Q28" s="720"/>
      <c r="R28" s="924"/>
      <c r="S28" s="925"/>
      <c r="T28" s="754"/>
      <c r="U28" s="959"/>
      <c r="V28" s="354"/>
      <c r="W28" s="355"/>
    </row>
    <row r="29" spans="1:25" ht="12" customHeight="1">
      <c r="A29" s="779" t="s">
        <v>109</v>
      </c>
      <c r="B29" s="752"/>
      <c r="C29" s="855">
        <v>179.3</v>
      </c>
      <c r="D29" s="760">
        <v>110</v>
      </c>
      <c r="E29" s="760">
        <v>114.9</v>
      </c>
      <c r="F29" s="760">
        <v>127.876</v>
      </c>
      <c r="G29" s="760">
        <v>127.876</v>
      </c>
      <c r="H29" s="760">
        <v>122.28</v>
      </c>
      <c r="I29" s="977">
        <v>130.28</v>
      </c>
      <c r="J29" s="785">
        <v>130.28</v>
      </c>
      <c r="K29" s="783">
        <v>208</v>
      </c>
      <c r="L29" s="784">
        <v>208</v>
      </c>
      <c r="M29" s="760">
        <f t="shared" ref="M29:M30" si="20">K29+L29</f>
        <v>416</v>
      </c>
      <c r="N29" s="760">
        <v>208</v>
      </c>
      <c r="O29" s="760">
        <v>208</v>
      </c>
      <c r="P29" s="785">
        <v>208</v>
      </c>
      <c r="Q29" s="720"/>
      <c r="R29" s="783">
        <v>208</v>
      </c>
      <c r="S29" s="784">
        <v>208</v>
      </c>
      <c r="T29" s="760">
        <f t="shared" ref="T29:T30" si="21">R29+S29</f>
        <v>416</v>
      </c>
      <c r="U29" s="956">
        <v>208</v>
      </c>
      <c r="V29" s="71"/>
      <c r="W29" s="72"/>
      <c r="Y29" s="73"/>
    </row>
    <row r="30" spans="1:25" ht="12" customHeight="1">
      <c r="A30" s="779" t="s">
        <v>110</v>
      </c>
      <c r="B30" s="752"/>
      <c r="C30" s="855">
        <v>3485.6570000000002</v>
      </c>
      <c r="D30" s="760">
        <v>3949.636</v>
      </c>
      <c r="E30" s="760">
        <v>4068.0459999999998</v>
      </c>
      <c r="F30" s="760">
        <v>3974.5239999999999</v>
      </c>
      <c r="G30" s="760">
        <v>4077.39338</v>
      </c>
      <c r="H30" s="760">
        <v>3957.2793900000001</v>
      </c>
      <c r="I30" s="977">
        <v>3968.7501099999999</v>
      </c>
      <c r="J30" s="785">
        <v>3840.4278800000002</v>
      </c>
      <c r="K30" s="783">
        <v>3516.2248300000001</v>
      </c>
      <c r="L30" s="784">
        <v>3780</v>
      </c>
      <c r="M30" s="760">
        <f t="shared" si="20"/>
        <v>7296.2248300000001</v>
      </c>
      <c r="N30" s="760">
        <v>3725.94</v>
      </c>
      <c r="O30" s="760">
        <v>3745.34</v>
      </c>
      <c r="P30" s="785">
        <v>3755.3159999999998</v>
      </c>
      <c r="Q30" s="720"/>
      <c r="R30" s="783">
        <v>3516.2248300000001</v>
      </c>
      <c r="S30" s="784">
        <v>3415.5770000000002</v>
      </c>
      <c r="T30" s="760">
        <f t="shared" si="21"/>
        <v>6931.8018300000003</v>
      </c>
      <c r="U30" s="956">
        <v>3667.4450000000002</v>
      </c>
      <c r="V30" s="71"/>
      <c r="W30" s="72"/>
      <c r="X30"/>
    </row>
    <row r="31" spans="1:25" s="64" customFormat="1" ht="12" customHeight="1">
      <c r="A31" s="786" t="s">
        <v>111</v>
      </c>
      <c r="B31" s="762"/>
      <c r="C31" s="764">
        <f t="shared" ref="C31:H31" si="22">SUM(C22:C30)</f>
        <v>3664.9570000000003</v>
      </c>
      <c r="D31" s="765">
        <f t="shared" si="22"/>
        <v>4059.636</v>
      </c>
      <c r="E31" s="765">
        <f t="shared" si="22"/>
        <v>4182.9459999999999</v>
      </c>
      <c r="F31" s="765">
        <f t="shared" si="22"/>
        <v>4102.3999999999996</v>
      </c>
      <c r="G31" s="765">
        <f t="shared" si="22"/>
        <v>4205.2693799999997</v>
      </c>
      <c r="H31" s="765">
        <f t="shared" si="22"/>
        <v>4079.5593900000003</v>
      </c>
      <c r="I31" s="978">
        <f>SUM(I22:I30)</f>
        <v>4099.0301099999997</v>
      </c>
      <c r="J31" s="766">
        <f t="shared" ref="J31:P31" si="23">SUM(J22:J30)</f>
        <v>3970.7078800000004</v>
      </c>
      <c r="K31" s="767">
        <f t="shared" si="23"/>
        <v>3724.2248300000001</v>
      </c>
      <c r="L31" s="768">
        <f t="shared" si="23"/>
        <v>3988</v>
      </c>
      <c r="M31" s="765">
        <f t="shared" si="23"/>
        <v>7712.2248300000001</v>
      </c>
      <c r="N31" s="765">
        <f t="shared" si="23"/>
        <v>3933.94</v>
      </c>
      <c r="O31" s="765">
        <f t="shared" si="23"/>
        <v>3953.34</v>
      </c>
      <c r="P31" s="766">
        <f t="shared" si="23"/>
        <v>3963.3159999999998</v>
      </c>
      <c r="Q31" s="720"/>
      <c r="R31" s="767">
        <f t="shared" ref="R31:U31" si="24">SUM(R22:R30)</f>
        <v>3724.2248300000001</v>
      </c>
      <c r="S31" s="768">
        <f t="shared" si="24"/>
        <v>3623.5770000000002</v>
      </c>
      <c r="T31" s="765">
        <f t="shared" si="24"/>
        <v>7347.8018300000003</v>
      </c>
      <c r="U31" s="765">
        <f t="shared" si="24"/>
        <v>3875.4450000000002</v>
      </c>
      <c r="V31" s="62"/>
      <c r="W31" s="118"/>
    </row>
    <row r="32" spans="1:25" ht="12" customHeight="1">
      <c r="A32" s="769" t="s">
        <v>100</v>
      </c>
      <c r="B32" s="770"/>
      <c r="C32" s="771"/>
      <c r="D32" s="772">
        <f t="shared" ref="D32:I32" si="25">+D31/C31-1</f>
        <v>0.10768994015482303</v>
      </c>
      <c r="E32" s="772">
        <f t="shared" si="25"/>
        <v>3.0374644426248931E-2</v>
      </c>
      <c r="F32" s="772">
        <f t="shared" si="25"/>
        <v>-1.9255806792628949E-2</v>
      </c>
      <c r="G32" s="772">
        <f t="shared" si="25"/>
        <v>2.5075414391575679E-2</v>
      </c>
      <c r="H32" s="772">
        <f t="shared" si="25"/>
        <v>-2.9893445256531814E-2</v>
      </c>
      <c r="I32" s="979">
        <f t="shared" si="25"/>
        <v>4.7727507161010596E-3</v>
      </c>
      <c r="J32" s="773">
        <f t="shared" ref="J32" si="26">+J31/I31-1</f>
        <v>-3.1305510463790931E-2</v>
      </c>
      <c r="K32" s="774">
        <f t="shared" ref="K32" si="27">+K31/J31-1</f>
        <v>-6.2075342092402952E-2</v>
      </c>
      <c r="L32" s="775">
        <f t="shared" ref="L32" si="28">+L31/K31-1</f>
        <v>7.082686519760939E-2</v>
      </c>
      <c r="M32" s="776"/>
      <c r="N32" s="772">
        <f t="shared" ref="N32" si="29">+N31/L31-1</f>
        <v>-1.3555667001002969E-2</v>
      </c>
      <c r="O32" s="772">
        <f t="shared" ref="O32" si="30">+O31/N31-1</f>
        <v>4.9314427774700409E-3</v>
      </c>
      <c r="P32" s="773">
        <f t="shared" ref="P32" si="31">+P31/O31-1</f>
        <v>2.5234358795347411E-3</v>
      </c>
      <c r="Q32" s="720"/>
      <c r="R32" s="774">
        <f>+R31/J31-1</f>
        <v>-6.2075342092402952E-2</v>
      </c>
      <c r="S32" s="775">
        <f t="shared" ref="S32" si="32">+S31/R31-1</f>
        <v>-2.7025175598756723E-2</v>
      </c>
      <c r="T32" s="776"/>
      <c r="U32" s="772">
        <f>U31/S31-1</f>
        <v>6.9508113115852144E-2</v>
      </c>
      <c r="V32" s="66"/>
      <c r="W32" s="67"/>
    </row>
    <row r="33" spans="1:23" ht="12" customHeight="1">
      <c r="A33" s="770"/>
      <c r="B33" s="778"/>
      <c r="C33" s="778"/>
      <c r="D33" s="778"/>
      <c r="E33" s="778"/>
      <c r="F33" s="778"/>
      <c r="G33" s="778"/>
      <c r="H33" s="778"/>
      <c r="I33" s="778"/>
      <c r="J33" s="778"/>
      <c r="K33" s="791"/>
      <c r="L33" s="791"/>
      <c r="M33" s="778"/>
      <c r="N33" s="778"/>
      <c r="O33" s="778"/>
      <c r="P33" s="778"/>
      <c r="Q33" s="720"/>
      <c r="R33" s="791"/>
      <c r="S33" s="791"/>
      <c r="T33" s="778"/>
      <c r="U33" s="778"/>
      <c r="V33" s="68"/>
      <c r="W33" s="68"/>
    </row>
    <row r="34" spans="1:23" ht="15.6" customHeight="1">
      <c r="A34" s="737" t="s">
        <v>112</v>
      </c>
      <c r="B34" s="737"/>
      <c r="C34" s="737"/>
      <c r="D34" s="737"/>
      <c r="E34" s="737"/>
      <c r="F34" s="737"/>
      <c r="G34" s="737"/>
      <c r="H34" s="737"/>
      <c r="I34" s="737"/>
      <c r="J34" s="737"/>
      <c r="K34" s="739"/>
      <c r="L34" s="739"/>
      <c r="M34" s="740"/>
      <c r="N34" s="740"/>
      <c r="O34" s="740"/>
      <c r="P34" s="741"/>
      <c r="Q34" s="720"/>
      <c r="R34" s="739"/>
      <c r="S34" s="739"/>
      <c r="T34" s="740"/>
      <c r="U34" s="740"/>
      <c r="V34" s="54"/>
      <c r="W34" s="54"/>
    </row>
    <row r="35" spans="1:23" ht="12" customHeight="1">
      <c r="A35" s="737" t="s">
        <v>113</v>
      </c>
      <c r="B35" s="737"/>
      <c r="C35" s="737"/>
      <c r="D35" s="737"/>
      <c r="E35" s="737"/>
      <c r="F35" s="737"/>
      <c r="G35" s="737"/>
      <c r="H35" s="737"/>
      <c r="I35" s="737"/>
      <c r="J35" s="737"/>
      <c r="K35" s="739"/>
      <c r="L35" s="739"/>
      <c r="M35" s="740"/>
      <c r="N35" s="740"/>
      <c r="O35" s="740"/>
      <c r="P35" s="740"/>
      <c r="Q35" s="720"/>
      <c r="R35" s="739"/>
      <c r="S35" s="739"/>
      <c r="T35" s="740"/>
      <c r="U35" s="740"/>
      <c r="V35" s="54"/>
      <c r="W35" s="54"/>
    </row>
    <row r="36" spans="1:23" ht="12" customHeight="1">
      <c r="A36" s="792" t="s">
        <v>114</v>
      </c>
      <c r="B36" s="779"/>
      <c r="C36" s="751"/>
      <c r="D36" s="751"/>
      <c r="E36" s="751"/>
      <c r="F36" s="751"/>
      <c r="G36" s="751"/>
      <c r="H36" s="751"/>
      <c r="I36" s="751"/>
      <c r="J36" s="781"/>
      <c r="K36" s="780">
        <v>0</v>
      </c>
      <c r="L36" s="781">
        <v>0</v>
      </c>
      <c r="M36" s="793"/>
      <c r="N36" s="751">
        <v>0</v>
      </c>
      <c r="O36" s="751">
        <v>0</v>
      </c>
      <c r="P36" s="782">
        <v>0</v>
      </c>
      <c r="Q36" s="720"/>
      <c r="R36" s="780">
        <v>0</v>
      </c>
      <c r="S36" s="781">
        <v>0</v>
      </c>
      <c r="T36" s="793"/>
      <c r="U36" s="958">
        <v>0</v>
      </c>
      <c r="V36" s="69"/>
      <c r="W36" s="70"/>
    </row>
    <row r="37" spans="1:23" ht="12" customHeight="1">
      <c r="A37" s="794" t="s">
        <v>115</v>
      </c>
      <c r="B37" s="779"/>
      <c r="C37" s="760"/>
      <c r="D37" s="760"/>
      <c r="E37" s="760"/>
      <c r="F37" s="760"/>
      <c r="G37" s="760"/>
      <c r="H37" s="760"/>
      <c r="I37" s="760"/>
      <c r="J37" s="784"/>
      <c r="K37" s="783">
        <v>0</v>
      </c>
      <c r="L37" s="784">
        <v>0</v>
      </c>
      <c r="M37" s="754"/>
      <c r="N37" s="760">
        <v>0</v>
      </c>
      <c r="O37" s="760">
        <v>0</v>
      </c>
      <c r="P37" s="785">
        <v>0</v>
      </c>
      <c r="Q37" s="720"/>
      <c r="R37" s="783">
        <v>0</v>
      </c>
      <c r="S37" s="784">
        <v>0</v>
      </c>
      <c r="T37" s="754"/>
      <c r="U37" s="956">
        <v>0</v>
      </c>
      <c r="V37" s="71"/>
      <c r="W37" s="72"/>
    </row>
    <row r="38" spans="1:23" ht="12" customHeight="1">
      <c r="A38" s="794" t="s">
        <v>116</v>
      </c>
      <c r="B38" s="779"/>
      <c r="C38" s="760"/>
      <c r="D38" s="760"/>
      <c r="E38" s="760"/>
      <c r="F38" s="760"/>
      <c r="G38" s="760"/>
      <c r="H38" s="760"/>
      <c r="I38" s="760"/>
      <c r="J38" s="784"/>
      <c r="K38" s="783">
        <v>0</v>
      </c>
      <c r="L38" s="784">
        <v>0</v>
      </c>
      <c r="M38" s="754"/>
      <c r="N38" s="760">
        <v>0</v>
      </c>
      <c r="O38" s="760">
        <v>0</v>
      </c>
      <c r="P38" s="785">
        <v>0</v>
      </c>
      <c r="Q38" s="720"/>
      <c r="R38" s="783">
        <v>0</v>
      </c>
      <c r="S38" s="784">
        <v>0</v>
      </c>
      <c r="T38" s="754"/>
      <c r="U38" s="956">
        <v>0</v>
      </c>
      <c r="V38" s="71"/>
      <c r="W38" s="72"/>
    </row>
    <row r="39" spans="1:23" ht="12" customHeight="1">
      <c r="A39" s="795" t="s">
        <v>117</v>
      </c>
      <c r="B39" s="779"/>
      <c r="C39" s="869"/>
      <c r="D39" s="869"/>
      <c r="E39" s="869"/>
      <c r="F39" s="869"/>
      <c r="G39" s="869"/>
      <c r="H39" s="869"/>
      <c r="I39" s="869"/>
      <c r="J39" s="871"/>
      <c r="K39" s="870">
        <f t="shared" ref="K39:P39" si="33">SUM(K36:K38)</f>
        <v>0</v>
      </c>
      <c r="L39" s="871">
        <f t="shared" si="33"/>
        <v>0</v>
      </c>
      <c r="M39" s="799"/>
      <c r="N39" s="869">
        <f t="shared" si="33"/>
        <v>0</v>
      </c>
      <c r="O39" s="869">
        <f t="shared" si="33"/>
        <v>0</v>
      </c>
      <c r="P39" s="872">
        <f t="shared" si="33"/>
        <v>0</v>
      </c>
      <c r="Q39" s="720"/>
      <c r="R39" s="870">
        <f t="shared" ref="R39" si="34">SUM(R36:R38)</f>
        <v>0</v>
      </c>
      <c r="S39" s="871">
        <f t="shared" ref="S39" si="35">SUM(S36:S38)</f>
        <v>0</v>
      </c>
      <c r="T39" s="799"/>
      <c r="U39" s="89">
        <f t="shared" ref="U39" si="36">SUM(U36:U38)</f>
        <v>0</v>
      </c>
      <c r="V39" s="89"/>
      <c r="W39" s="119"/>
    </row>
    <row r="40" spans="1:23" ht="12" customHeight="1">
      <c r="A40" s="737" t="s">
        <v>118</v>
      </c>
      <c r="B40" s="737"/>
      <c r="C40" s="737"/>
      <c r="D40" s="737"/>
      <c r="E40" s="737"/>
      <c r="F40" s="737"/>
      <c r="G40" s="737"/>
      <c r="H40" s="737"/>
      <c r="I40" s="737"/>
      <c r="J40" s="738"/>
      <c r="K40" s="801"/>
      <c r="L40" s="801"/>
      <c r="M40" s="802"/>
      <c r="N40" s="802"/>
      <c r="O40" s="802"/>
      <c r="P40" s="802"/>
      <c r="Q40" s="720"/>
      <c r="R40" s="801"/>
      <c r="S40" s="801"/>
      <c r="T40" s="802"/>
      <c r="U40" s="802"/>
      <c r="V40" s="78"/>
      <c r="W40" s="78"/>
    </row>
    <row r="41" spans="1:23" ht="12" customHeight="1">
      <c r="A41" s="803" t="s">
        <v>119</v>
      </c>
      <c r="B41" s="779"/>
      <c r="C41" s="926"/>
      <c r="D41" s="926"/>
      <c r="E41" s="926"/>
      <c r="F41" s="926"/>
      <c r="G41" s="926"/>
      <c r="H41" s="751"/>
      <c r="I41" s="751"/>
      <c r="J41" s="928"/>
      <c r="K41" s="927"/>
      <c r="L41" s="928"/>
      <c r="M41" s="793"/>
      <c r="N41" s="926"/>
      <c r="O41" s="926"/>
      <c r="P41" s="929"/>
      <c r="Q41" s="720"/>
      <c r="R41" s="927"/>
      <c r="S41" s="928"/>
      <c r="T41" s="793"/>
      <c r="U41" s="926"/>
      <c r="V41" s="79"/>
      <c r="W41" s="80"/>
    </row>
    <row r="42" spans="1:23" ht="12" customHeight="1">
      <c r="A42" s="809" t="s">
        <v>120</v>
      </c>
      <c r="B42" s="779"/>
      <c r="C42" s="931"/>
      <c r="D42" s="931"/>
      <c r="E42" s="931"/>
      <c r="F42" s="931"/>
      <c r="G42" s="931"/>
      <c r="H42" s="760"/>
      <c r="I42" s="760"/>
      <c r="J42" s="933"/>
      <c r="K42" s="932"/>
      <c r="L42" s="933"/>
      <c r="M42" s="754"/>
      <c r="N42" s="931"/>
      <c r="O42" s="931"/>
      <c r="P42" s="934"/>
      <c r="Q42" s="720"/>
      <c r="R42" s="932"/>
      <c r="S42" s="933"/>
      <c r="T42" s="754"/>
      <c r="U42" s="931"/>
      <c r="V42" s="81"/>
      <c r="W42" s="82"/>
    </row>
    <row r="43" spans="1:23" ht="12" customHeight="1">
      <c r="A43" s="809" t="s">
        <v>121</v>
      </c>
      <c r="B43" s="779"/>
      <c r="C43" s="931"/>
      <c r="D43" s="931"/>
      <c r="E43" s="931"/>
      <c r="F43" s="931"/>
      <c r="G43" s="931"/>
      <c r="H43" s="760"/>
      <c r="I43" s="760"/>
      <c r="J43" s="933"/>
      <c r="K43" s="932"/>
      <c r="L43" s="933"/>
      <c r="M43" s="754"/>
      <c r="N43" s="931"/>
      <c r="O43" s="931"/>
      <c r="P43" s="934"/>
      <c r="Q43" s="720"/>
      <c r="R43" s="932"/>
      <c r="S43" s="933"/>
      <c r="T43" s="754"/>
      <c r="U43" s="960"/>
      <c r="V43" s="81"/>
      <c r="W43" s="82"/>
    </row>
    <row r="44" spans="1:23" ht="12" customHeight="1">
      <c r="A44" s="816" t="s">
        <v>122</v>
      </c>
      <c r="B44" s="779"/>
      <c r="C44" s="939"/>
      <c r="D44" s="939"/>
      <c r="E44" s="939"/>
      <c r="F44" s="939"/>
      <c r="G44" s="939"/>
      <c r="H44" s="869"/>
      <c r="I44" s="869"/>
      <c r="J44" s="941"/>
      <c r="K44" s="940"/>
      <c r="L44" s="941"/>
      <c r="M44" s="799"/>
      <c r="N44" s="939"/>
      <c r="O44" s="939"/>
      <c r="P44" s="973"/>
      <c r="Q44" s="720"/>
      <c r="R44" s="940"/>
      <c r="S44" s="941"/>
      <c r="T44" s="799"/>
      <c r="U44" s="961"/>
      <c r="V44" s="83"/>
      <c r="W44" s="84"/>
    </row>
    <row r="45" spans="1:23" ht="5.45" customHeight="1">
      <c r="A45" s="740"/>
      <c r="B45" s="720"/>
      <c r="C45" s="720"/>
      <c r="D45" s="720"/>
      <c r="E45" s="720"/>
      <c r="F45" s="720"/>
      <c r="G45" s="720"/>
      <c r="H45" s="720"/>
      <c r="I45" s="720"/>
      <c r="J45" s="718"/>
      <c r="K45" s="823"/>
      <c r="L45" s="823"/>
      <c r="M45" s="824"/>
      <c r="N45" s="824"/>
      <c r="O45" s="824"/>
      <c r="P45" s="824"/>
      <c r="Q45" s="720"/>
      <c r="R45" s="823"/>
      <c r="S45" s="823"/>
      <c r="T45" s="824"/>
      <c r="U45" s="824"/>
      <c r="V45" s="85"/>
      <c r="W45" s="85"/>
    </row>
    <row r="46" spans="1:23" s="326" customFormat="1" ht="12" customHeight="1">
      <c r="A46" s="826" t="s">
        <v>123</v>
      </c>
      <c r="B46" s="720"/>
      <c r="C46" s="720"/>
      <c r="D46" s="720"/>
      <c r="E46" s="720"/>
      <c r="F46" s="720"/>
      <c r="G46" s="720"/>
      <c r="H46" s="720"/>
      <c r="I46" s="720"/>
      <c r="J46" s="718"/>
      <c r="K46" s="827"/>
      <c r="L46" s="827"/>
      <c r="M46" s="828"/>
      <c r="N46" s="828"/>
      <c r="O46" s="828"/>
      <c r="P46" s="828"/>
      <c r="Q46" s="720"/>
      <c r="R46" s="827"/>
      <c r="S46" s="827"/>
      <c r="T46" s="828"/>
      <c r="U46" s="828"/>
      <c r="V46" s="325"/>
      <c r="W46" s="325"/>
    </row>
    <row r="47" spans="1:23" s="326" customFormat="1" ht="12" customHeight="1">
      <c r="A47" s="829" t="s">
        <v>124</v>
      </c>
      <c r="B47" s="830"/>
      <c r="C47" s="980"/>
      <c r="D47" s="980"/>
      <c r="E47" s="980"/>
      <c r="F47" s="980"/>
      <c r="G47" s="980"/>
      <c r="H47" s="980"/>
      <c r="I47" s="980"/>
      <c r="J47" s="981"/>
      <c r="K47" s="982"/>
      <c r="L47" s="981"/>
      <c r="M47" s="980"/>
      <c r="N47" s="980"/>
      <c r="O47" s="980"/>
      <c r="P47" s="983"/>
      <c r="Q47" s="720"/>
      <c r="R47" s="982"/>
      <c r="S47" s="981"/>
      <c r="T47" s="980"/>
      <c r="U47" s="1008"/>
      <c r="V47" s="327"/>
      <c r="W47" s="328"/>
    </row>
    <row r="48" spans="1:23" ht="5.45" customHeight="1">
      <c r="A48" s="740"/>
      <c r="B48" s="720"/>
      <c r="C48" s="720"/>
      <c r="D48" s="720"/>
      <c r="E48" s="720"/>
      <c r="F48" s="720"/>
      <c r="G48" s="720"/>
      <c r="H48" s="720"/>
      <c r="I48" s="720"/>
      <c r="J48" s="718"/>
      <c r="K48" s="823"/>
      <c r="L48" s="823"/>
      <c r="M48" s="824"/>
      <c r="N48" s="824"/>
      <c r="O48" s="824"/>
      <c r="P48" s="824"/>
      <c r="Q48" s="720"/>
      <c r="R48" s="823"/>
      <c r="S48" s="823"/>
      <c r="T48" s="824"/>
      <c r="U48" s="824"/>
      <c r="V48" s="85"/>
      <c r="W48" s="85"/>
    </row>
    <row r="49" spans="1:26" s="331" customFormat="1" ht="12" customHeight="1">
      <c r="A49" s="826" t="s">
        <v>125</v>
      </c>
      <c r="B49" s="720"/>
      <c r="C49" s="720"/>
      <c r="D49" s="720"/>
      <c r="E49" s="720"/>
      <c r="F49" s="720"/>
      <c r="G49" s="720"/>
      <c r="H49" s="720"/>
      <c r="I49" s="720"/>
      <c r="J49" s="718"/>
      <c r="K49" s="827"/>
      <c r="L49" s="827"/>
      <c r="M49" s="828"/>
      <c r="N49" s="828"/>
      <c r="O49" s="828"/>
      <c r="P49" s="828"/>
      <c r="Q49" s="720"/>
      <c r="R49" s="827"/>
      <c r="S49" s="827"/>
      <c r="T49" s="828"/>
      <c r="U49" s="828"/>
      <c r="V49" s="325"/>
      <c r="W49" s="325"/>
    </row>
    <row r="50" spans="1:26" ht="12" customHeight="1">
      <c r="A50" s="792" t="s">
        <v>126</v>
      </c>
      <c r="B50" s="779"/>
      <c r="C50" s="793"/>
      <c r="D50" s="793"/>
      <c r="E50" s="793"/>
      <c r="F50" s="793"/>
      <c r="G50" s="793"/>
      <c r="H50" s="793"/>
      <c r="I50" s="793"/>
      <c r="J50" s="969"/>
      <c r="K50" s="984"/>
      <c r="L50" s="985"/>
      <c r="M50" s="986"/>
      <c r="N50" s="986"/>
      <c r="O50" s="986"/>
      <c r="P50" s="987"/>
      <c r="Q50" s="720"/>
      <c r="R50" s="984"/>
      <c r="S50" s="985"/>
      <c r="T50" s="986"/>
      <c r="U50" s="1009"/>
      <c r="V50" s="402"/>
      <c r="W50" s="403"/>
    </row>
    <row r="51" spans="1:26" ht="12" customHeight="1">
      <c r="A51" s="794" t="s">
        <v>127</v>
      </c>
      <c r="B51" s="779"/>
      <c r="C51" s="754"/>
      <c r="D51" s="754"/>
      <c r="E51" s="754"/>
      <c r="F51" s="754"/>
      <c r="G51" s="754"/>
      <c r="H51" s="754"/>
      <c r="I51" s="754"/>
      <c r="J51" s="925"/>
      <c r="K51" s="988"/>
      <c r="L51" s="989"/>
      <c r="M51" s="990"/>
      <c r="N51" s="990"/>
      <c r="O51" s="990"/>
      <c r="P51" s="991"/>
      <c r="Q51" s="720"/>
      <c r="R51" s="988"/>
      <c r="S51" s="989"/>
      <c r="T51" s="990"/>
      <c r="U51" s="1010"/>
      <c r="V51" s="404"/>
      <c r="W51" s="405"/>
    </row>
    <row r="52" spans="1:26" ht="12" customHeight="1">
      <c r="A52" s="816" t="s">
        <v>128</v>
      </c>
      <c r="B52" s="779"/>
      <c r="C52" s="818"/>
      <c r="D52" s="818"/>
      <c r="E52" s="818"/>
      <c r="F52" s="818"/>
      <c r="G52" s="818"/>
      <c r="H52" s="818"/>
      <c r="I52" s="818"/>
      <c r="J52" s="820"/>
      <c r="K52" s="992"/>
      <c r="L52" s="993"/>
      <c r="M52" s="994"/>
      <c r="N52" s="994"/>
      <c r="O52" s="994"/>
      <c r="P52" s="995"/>
      <c r="Q52" s="720"/>
      <c r="R52" s="992"/>
      <c r="S52" s="993"/>
      <c r="T52" s="994"/>
      <c r="U52" s="1011"/>
      <c r="V52" s="406"/>
      <c r="W52" s="407"/>
    </row>
    <row r="53" spans="1:26" ht="5.45" customHeight="1">
      <c r="A53" s="740"/>
      <c r="B53" s="720"/>
      <c r="C53" s="720"/>
      <c r="D53" s="720"/>
      <c r="E53" s="720"/>
      <c r="F53" s="720"/>
      <c r="G53" s="720"/>
      <c r="H53" s="720"/>
      <c r="I53" s="720"/>
      <c r="J53" s="720"/>
      <c r="K53" s="823"/>
      <c r="L53" s="823"/>
      <c r="M53" s="824"/>
      <c r="N53" s="824"/>
      <c r="O53" s="824"/>
      <c r="P53" s="824"/>
      <c r="Q53" s="720"/>
      <c r="R53" s="823"/>
      <c r="S53" s="823"/>
      <c r="T53" s="824"/>
      <c r="U53" s="824"/>
      <c r="V53" s="85"/>
      <c r="W53" s="85"/>
    </row>
    <row r="54" spans="1:26" s="331" customFormat="1" ht="12" customHeight="1">
      <c r="A54" s="826" t="s">
        <v>129</v>
      </c>
      <c r="B54" s="720"/>
      <c r="C54" s="720"/>
      <c r="D54" s="720"/>
      <c r="E54" s="720"/>
      <c r="F54" s="720"/>
      <c r="G54" s="720"/>
      <c r="H54" s="720"/>
      <c r="I54" s="720"/>
      <c r="J54" s="720"/>
      <c r="K54" s="827"/>
      <c r="L54" s="827"/>
      <c r="M54" s="828"/>
      <c r="N54" s="828"/>
      <c r="O54" s="828"/>
      <c r="P54" s="828"/>
      <c r="Q54" s="720"/>
      <c r="R54" s="827"/>
      <c r="S54" s="827"/>
      <c r="T54" s="828"/>
      <c r="U54" s="828"/>
      <c r="V54" s="325"/>
      <c r="W54" s="325"/>
      <c r="X54" s="378"/>
      <c r="Y54" s="378"/>
      <c r="Z54" s="378"/>
    </row>
    <row r="55" spans="1:26" s="331" customFormat="1" ht="12" customHeight="1">
      <c r="A55" s="848" t="s">
        <v>130</v>
      </c>
      <c r="B55" s="830"/>
      <c r="C55" s="996">
        <v>3485.6570000000002</v>
      </c>
      <c r="D55" s="996">
        <v>3949.636</v>
      </c>
      <c r="E55" s="996">
        <v>4068.0459999999998</v>
      </c>
      <c r="F55" s="996">
        <v>3974.5239999999999</v>
      </c>
      <c r="G55" s="996">
        <v>4077.39338</v>
      </c>
      <c r="H55" s="996">
        <v>3957.2793900000001</v>
      </c>
      <c r="I55" s="996">
        <v>3968.7501099999999</v>
      </c>
      <c r="J55" s="782">
        <v>3840.4278800000002</v>
      </c>
      <c r="K55" s="997">
        <v>3516.2248300000001</v>
      </c>
      <c r="L55" s="998">
        <v>3780</v>
      </c>
      <c r="M55" s="986"/>
      <c r="N55" s="996">
        <v>3725.94</v>
      </c>
      <c r="O55" s="996">
        <v>3745.34</v>
      </c>
      <c r="P55" s="999">
        <v>3755.3159999999998</v>
      </c>
      <c r="Q55" s="720"/>
      <c r="R55" s="997">
        <v>3516.2248300000001</v>
      </c>
      <c r="S55" s="998">
        <v>3415.5770000000002</v>
      </c>
      <c r="T55" s="986"/>
      <c r="U55" s="1012">
        <v>3667.4450000000002</v>
      </c>
      <c r="V55" s="334"/>
      <c r="W55" s="335"/>
      <c r="X55" s="49"/>
      <c r="Y55" s="1261"/>
      <c r="Z55" s="1262"/>
    </row>
    <row r="56" spans="1:26" ht="12" customHeight="1">
      <c r="A56" s="794" t="s">
        <v>131</v>
      </c>
      <c r="B56" s="779"/>
      <c r="C56" s="760"/>
      <c r="D56" s="760"/>
      <c r="E56" s="760"/>
      <c r="F56" s="760"/>
      <c r="G56" s="760"/>
      <c r="H56" s="760"/>
      <c r="I56" s="760"/>
      <c r="J56" s="760"/>
      <c r="K56" s="783"/>
      <c r="L56" s="784"/>
      <c r="M56" s="990"/>
      <c r="N56" s="760"/>
      <c r="O56" s="760"/>
      <c r="P56" s="785"/>
      <c r="Q56" s="720"/>
      <c r="R56" s="783"/>
      <c r="S56" s="784"/>
      <c r="T56" s="990"/>
      <c r="U56" s="956"/>
      <c r="V56" s="71"/>
      <c r="W56" s="72"/>
      <c r="Y56" s="1262"/>
      <c r="Z56" s="1262"/>
    </row>
    <row r="57" spans="1:26" ht="12" customHeight="1">
      <c r="A57" s="816" t="s">
        <v>132</v>
      </c>
      <c r="B57" s="779"/>
      <c r="C57" s="796">
        <f>IF(C56=0,C55,C55*C56)</f>
        <v>3485.6570000000002</v>
      </c>
      <c r="D57" s="796">
        <f t="shared" ref="D57:P57" si="37">IF(D56=0,D55,D55*D56)</f>
        <v>3949.636</v>
      </c>
      <c r="E57" s="796">
        <f t="shared" si="37"/>
        <v>4068.0459999999998</v>
      </c>
      <c r="F57" s="796">
        <f t="shared" si="37"/>
        <v>3974.5239999999999</v>
      </c>
      <c r="G57" s="796">
        <f t="shared" si="37"/>
        <v>4077.39338</v>
      </c>
      <c r="H57" s="796">
        <f t="shared" si="37"/>
        <v>3957.2793900000001</v>
      </c>
      <c r="I57" s="796">
        <f t="shared" si="37"/>
        <v>3968.7501099999999</v>
      </c>
      <c r="J57" s="796">
        <f t="shared" si="37"/>
        <v>3840.4278800000002</v>
      </c>
      <c r="K57" s="797">
        <f t="shared" si="37"/>
        <v>3516.2248300000001</v>
      </c>
      <c r="L57" s="798">
        <f t="shared" si="37"/>
        <v>3780</v>
      </c>
      <c r="M57" s="796">
        <f t="shared" ref="M57" si="38">K57+L57</f>
        <v>7296.2248300000001</v>
      </c>
      <c r="N57" s="796">
        <f t="shared" si="37"/>
        <v>3725.94</v>
      </c>
      <c r="O57" s="796">
        <f t="shared" si="37"/>
        <v>3745.34</v>
      </c>
      <c r="P57" s="800">
        <f t="shared" si="37"/>
        <v>3755.3159999999998</v>
      </c>
      <c r="Q57" s="720"/>
      <c r="R57" s="797">
        <f t="shared" ref="R57:S57" si="39">IF(R56=0,R55,R55*R56)</f>
        <v>3516.2248300000001</v>
      </c>
      <c r="S57" s="798">
        <f t="shared" si="39"/>
        <v>3415.5770000000002</v>
      </c>
      <c r="T57" s="796">
        <f t="shared" ref="T57" si="40">R57+S57</f>
        <v>6931.8018300000003</v>
      </c>
      <c r="U57" s="75">
        <f t="shared" ref="U57" si="41">IF(U56=0,U55,U55*U56)</f>
        <v>3667.4450000000002</v>
      </c>
      <c r="V57" s="83"/>
      <c r="W57" s="84"/>
    </row>
    <row r="58" spans="1:26" ht="12" customHeight="1">
      <c r="A58" s="856"/>
      <c r="B58" s="857"/>
      <c r="C58" s="857"/>
      <c r="D58" s="857"/>
      <c r="E58" s="857"/>
      <c r="F58" s="857"/>
      <c r="G58" s="857"/>
      <c r="H58" s="857"/>
      <c r="I58" s="857"/>
      <c r="J58" s="857"/>
      <c r="K58" s="951"/>
      <c r="L58" s="951"/>
      <c r="M58" s="860"/>
      <c r="N58" s="860"/>
      <c r="O58" s="860"/>
      <c r="P58" s="860"/>
      <c r="Q58" s="720"/>
      <c r="R58" s="951"/>
      <c r="S58" s="951"/>
      <c r="T58" s="860"/>
      <c r="U58" s="860"/>
      <c r="V58" s="336"/>
      <c r="W58" s="336"/>
    </row>
    <row r="59" spans="1:26" ht="15.6" customHeight="1">
      <c r="A59" s="737" t="s">
        <v>133</v>
      </c>
      <c r="B59" s="737"/>
      <c r="C59" s="737"/>
      <c r="D59" s="737"/>
      <c r="E59" s="737"/>
      <c r="F59" s="737"/>
      <c r="G59" s="737"/>
      <c r="H59" s="737"/>
      <c r="I59" s="737"/>
      <c r="J59" s="737"/>
      <c r="K59" s="739"/>
      <c r="L59" s="739"/>
      <c r="M59" s="740"/>
      <c r="N59" s="740"/>
      <c r="O59" s="740"/>
      <c r="P59" s="741"/>
      <c r="Q59" s="720"/>
      <c r="R59" s="739"/>
      <c r="S59" s="739"/>
      <c r="T59" s="740"/>
      <c r="U59" s="740"/>
      <c r="V59" s="55"/>
      <c r="W59" s="55"/>
    </row>
    <row r="60" spans="1:26" ht="12" customHeight="1">
      <c r="A60" s="865" t="s">
        <v>134</v>
      </c>
      <c r="B60" s="779"/>
      <c r="C60" s="866"/>
      <c r="D60" s="751"/>
      <c r="E60" s="751"/>
      <c r="F60" s="751"/>
      <c r="G60" s="751"/>
      <c r="H60" s="751"/>
      <c r="I60" s="751"/>
      <c r="J60" s="751"/>
      <c r="K60" s="780"/>
      <c r="L60" s="781"/>
      <c r="M60" s="751">
        <f t="shared" ref="M60" si="42">K60+L60</f>
        <v>0</v>
      </c>
      <c r="N60" s="751"/>
      <c r="O60" s="751"/>
      <c r="P60" s="782"/>
      <c r="Q60" s="720"/>
      <c r="R60" s="780"/>
      <c r="S60" s="781"/>
      <c r="T60" s="751">
        <f t="shared" ref="T60" si="43">R60+S60</f>
        <v>0</v>
      </c>
      <c r="U60" s="958"/>
      <c r="V60" s="69"/>
      <c r="W60" s="70"/>
    </row>
    <row r="61" spans="1:26" s="64" customFormat="1" ht="12" customHeight="1">
      <c r="A61" s="867" t="s">
        <v>135</v>
      </c>
      <c r="B61" s="725"/>
      <c r="C61" s="868">
        <f>C18-C60</f>
        <v>3664.9569999999999</v>
      </c>
      <c r="D61" s="869">
        <f t="shared" ref="D61:P61" si="44">D18-D60</f>
        <v>4059.636</v>
      </c>
      <c r="E61" s="869">
        <f t="shared" si="44"/>
        <v>4182.945999999999</v>
      </c>
      <c r="F61" s="869">
        <f t="shared" si="44"/>
        <v>4102.4000000000005</v>
      </c>
      <c r="G61" s="869">
        <f t="shared" si="44"/>
        <v>4205.2693799999997</v>
      </c>
      <c r="H61" s="869">
        <f t="shared" si="44"/>
        <v>4079.5593900000003</v>
      </c>
      <c r="I61" s="869">
        <f t="shared" si="44"/>
        <v>4099.0301099999997</v>
      </c>
      <c r="J61" s="869">
        <f t="shared" si="44"/>
        <v>3970.7078800000004</v>
      </c>
      <c r="K61" s="870">
        <f t="shared" si="44"/>
        <v>3724.2248300000001</v>
      </c>
      <c r="L61" s="871">
        <f t="shared" si="44"/>
        <v>3988</v>
      </c>
      <c r="M61" s="869">
        <f t="shared" si="44"/>
        <v>7712.2248300000001</v>
      </c>
      <c r="N61" s="869">
        <f t="shared" si="44"/>
        <v>3933.94</v>
      </c>
      <c r="O61" s="869">
        <f t="shared" si="44"/>
        <v>3953.34</v>
      </c>
      <c r="P61" s="872">
        <f t="shared" si="44"/>
        <v>3963.3159999999998</v>
      </c>
      <c r="Q61" s="720"/>
      <c r="R61" s="870">
        <f t="shared" ref="R61:U61" si="45">R18-R60</f>
        <v>3724.2248300000001</v>
      </c>
      <c r="S61" s="871">
        <f t="shared" si="45"/>
        <v>3623.5770000000002</v>
      </c>
      <c r="T61" s="869">
        <f t="shared" si="45"/>
        <v>7347.8018300000003</v>
      </c>
      <c r="U61" s="869">
        <f t="shared" si="45"/>
        <v>3875.4450000000002</v>
      </c>
      <c r="V61" s="90"/>
      <c r="W61" s="91"/>
    </row>
    <row r="62" spans="1:26" s="92" customFormat="1" ht="12" customHeight="1">
      <c r="A62" s="740"/>
      <c r="B62" s="720"/>
      <c r="C62" s="720"/>
      <c r="D62" s="720"/>
      <c r="E62" s="720"/>
      <c r="F62" s="720"/>
      <c r="G62" s="720"/>
      <c r="H62" s="720"/>
      <c r="I62" s="720"/>
      <c r="J62" s="720"/>
      <c r="K62" s="952"/>
      <c r="L62" s="952"/>
      <c r="M62" s="873"/>
      <c r="N62" s="873"/>
      <c r="O62" s="873"/>
      <c r="P62" s="873"/>
      <c r="Q62" s="720"/>
      <c r="R62" s="952"/>
      <c r="S62" s="952"/>
      <c r="T62" s="873"/>
      <c r="U62" s="873"/>
      <c r="V62" s="117"/>
      <c r="W62" s="117"/>
      <c r="X62" s="49"/>
    </row>
    <row r="63" spans="1:26" ht="15.6" customHeight="1">
      <c r="A63" s="737" t="s">
        <v>136</v>
      </c>
      <c r="B63" s="737"/>
      <c r="C63" s="737"/>
      <c r="D63" s="737"/>
      <c r="E63" s="737"/>
      <c r="F63" s="737"/>
      <c r="G63" s="737"/>
      <c r="H63" s="737"/>
      <c r="I63" s="737"/>
      <c r="J63" s="737"/>
      <c r="K63" s="739"/>
      <c r="L63" s="739"/>
      <c r="M63" s="740"/>
      <c r="N63" s="740"/>
      <c r="O63" s="740"/>
      <c r="P63" s="741"/>
      <c r="Q63" s="720"/>
      <c r="R63" s="739"/>
      <c r="S63" s="739"/>
      <c r="T63" s="740"/>
      <c r="U63" s="740"/>
      <c r="V63" s="55"/>
      <c r="W63" s="55"/>
    </row>
    <row r="64" spans="1:26" s="95" customFormat="1" ht="12" customHeight="1">
      <c r="A64" s="792" t="s">
        <v>137</v>
      </c>
      <c r="B64" s="720"/>
      <c r="C64" s="1000"/>
      <c r="D64" s="880"/>
      <c r="E64" s="880"/>
      <c r="F64" s="880"/>
      <c r="G64" s="880"/>
      <c r="H64" s="880"/>
      <c r="I64" s="880"/>
      <c r="J64" s="880"/>
      <c r="K64" s="1001"/>
      <c r="L64" s="1002"/>
      <c r="M64" s="880"/>
      <c r="N64" s="880"/>
      <c r="O64" s="880"/>
      <c r="P64" s="1003"/>
      <c r="Q64" s="720"/>
      <c r="R64" s="1001"/>
      <c r="S64" s="1002"/>
      <c r="T64" s="880"/>
      <c r="U64" s="880"/>
      <c r="V64" s="359"/>
      <c r="W64" s="360"/>
      <c r="X64" s="49"/>
    </row>
    <row r="65" spans="1:24" s="92" customFormat="1" ht="12" customHeight="1">
      <c r="A65" s="794" t="s">
        <v>138</v>
      </c>
      <c r="B65" s="720"/>
      <c r="C65" s="1004"/>
      <c r="D65" s="886"/>
      <c r="E65" s="886"/>
      <c r="F65" s="886"/>
      <c r="G65" s="886"/>
      <c r="H65" s="886"/>
      <c r="I65" s="886"/>
      <c r="J65" s="886"/>
      <c r="K65" s="1005"/>
      <c r="L65" s="1006"/>
      <c r="M65" s="886"/>
      <c r="N65" s="886"/>
      <c r="O65" s="886"/>
      <c r="P65" s="1007"/>
      <c r="Q65" s="720"/>
      <c r="R65" s="1005"/>
      <c r="S65" s="1006"/>
      <c r="T65" s="886"/>
      <c r="U65" s="886"/>
      <c r="V65" s="361"/>
      <c r="W65" s="362"/>
      <c r="X65" s="49"/>
    </row>
    <row r="66" spans="1:24" s="92" customFormat="1" ht="12" customHeight="1">
      <c r="A66" s="887" t="s">
        <v>139</v>
      </c>
      <c r="B66" s="717"/>
      <c r="C66" s="764">
        <f t="shared" ref="C66:J66" si="46">C61</f>
        <v>3664.9569999999999</v>
      </c>
      <c r="D66" s="765">
        <f t="shared" si="46"/>
        <v>4059.636</v>
      </c>
      <c r="E66" s="765">
        <f t="shared" si="46"/>
        <v>4182.945999999999</v>
      </c>
      <c r="F66" s="765">
        <f t="shared" si="46"/>
        <v>4102.4000000000005</v>
      </c>
      <c r="G66" s="765">
        <f t="shared" si="46"/>
        <v>4205.2693799999997</v>
      </c>
      <c r="H66" s="765">
        <f t="shared" si="46"/>
        <v>4079.5593900000003</v>
      </c>
      <c r="I66" s="765">
        <f t="shared" si="46"/>
        <v>4099.0301099999997</v>
      </c>
      <c r="J66" s="765">
        <f t="shared" si="46"/>
        <v>3970.7078800000004</v>
      </c>
      <c r="K66" s="767">
        <f t="shared" ref="K66:P66" si="47">K61</f>
        <v>3724.2248300000001</v>
      </c>
      <c r="L66" s="768">
        <f t="shared" si="47"/>
        <v>3988</v>
      </c>
      <c r="M66" s="765">
        <f>K66+L66</f>
        <v>7712.2248300000001</v>
      </c>
      <c r="N66" s="765">
        <f t="shared" si="47"/>
        <v>3933.94</v>
      </c>
      <c r="O66" s="765">
        <f t="shared" si="47"/>
        <v>3953.34</v>
      </c>
      <c r="P66" s="766">
        <f t="shared" si="47"/>
        <v>3963.3159999999998</v>
      </c>
      <c r="Q66" s="720"/>
      <c r="R66" s="767">
        <f t="shared" ref="R66:S66" si="48">R61</f>
        <v>3724.2248300000001</v>
      </c>
      <c r="S66" s="768">
        <f t="shared" si="48"/>
        <v>3623.5770000000002</v>
      </c>
      <c r="T66" s="765">
        <f>R66+S66</f>
        <v>7347.8018300000003</v>
      </c>
      <c r="U66" s="765">
        <f t="shared" ref="U66" si="49">U61</f>
        <v>3875.4450000000002</v>
      </c>
      <c r="V66" s="99"/>
      <c r="W66" s="100"/>
      <c r="X66" s="49"/>
    </row>
    <row r="67" spans="1:24" s="92" customFormat="1" ht="12" customHeight="1">
      <c r="A67" s="888" t="s">
        <v>100</v>
      </c>
      <c r="B67" s="720"/>
      <c r="C67" s="889"/>
      <c r="D67" s="890">
        <f>D66/C66-1</f>
        <v>0.10768994015482303</v>
      </c>
      <c r="E67" s="890">
        <f t="shared" ref="E67:J67" si="50">E66/D66-1</f>
        <v>3.0374644426248709E-2</v>
      </c>
      <c r="F67" s="890">
        <f t="shared" si="50"/>
        <v>-1.9255806792628616E-2</v>
      </c>
      <c r="G67" s="890">
        <f t="shared" si="50"/>
        <v>2.5075414391575457E-2</v>
      </c>
      <c r="H67" s="890">
        <f t="shared" si="50"/>
        <v>-2.9893445256531814E-2</v>
      </c>
      <c r="I67" s="890">
        <f t="shared" si="50"/>
        <v>4.7727507161010596E-3</v>
      </c>
      <c r="J67" s="890">
        <f t="shared" si="50"/>
        <v>-3.1305510463790931E-2</v>
      </c>
      <c r="K67" s="893">
        <f t="shared" ref="K67" si="51">K66/J66-1</f>
        <v>-6.2075342092402952E-2</v>
      </c>
      <c r="L67" s="953">
        <f t="shared" ref="L67" si="52">L66/K66-1</f>
        <v>7.082686519760939E-2</v>
      </c>
      <c r="M67" s="895"/>
      <c r="N67" s="890">
        <f t="shared" ref="N67" si="53">N66/L66-1</f>
        <v>-1.3555667001002969E-2</v>
      </c>
      <c r="O67" s="890">
        <f t="shared" ref="O67" si="54">O66/N66-1</f>
        <v>4.9314427774700409E-3</v>
      </c>
      <c r="P67" s="892">
        <f t="shared" ref="P67" si="55">P66/O66-1</f>
        <v>2.5234358795347411E-3</v>
      </c>
      <c r="Q67" s="720"/>
      <c r="R67" s="893">
        <f>+R66/J66-1</f>
        <v>-6.2075342092402952E-2</v>
      </c>
      <c r="S67" s="953">
        <f t="shared" ref="S67" si="56">S66/R66-1</f>
        <v>-2.7025175598756723E-2</v>
      </c>
      <c r="T67" s="895"/>
      <c r="U67" s="890">
        <f>U66/S66-1</f>
        <v>6.9508113115852144E-2</v>
      </c>
      <c r="V67" s="101"/>
      <c r="W67" s="103"/>
      <c r="X67" s="49"/>
    </row>
    <row r="68" spans="1:24" s="92" customFormat="1" ht="12" customHeight="1">
      <c r="A68" s="897" t="s">
        <v>140</v>
      </c>
      <c r="B68" s="898"/>
      <c r="C68" s="899">
        <f>'T1'!C68</f>
        <v>790.29600000000005</v>
      </c>
      <c r="D68" s="900">
        <f>'T1'!D68</f>
        <v>770.452</v>
      </c>
      <c r="E68" s="900">
        <f>'T1'!E68</f>
        <v>793.18600000000004</v>
      </c>
      <c r="F68" s="900">
        <f>'T1'!F68</f>
        <v>760.38300000000004</v>
      </c>
      <c r="G68" s="900">
        <f>'T1'!G68</f>
        <v>763.82899999999995</v>
      </c>
      <c r="H68" s="900">
        <f>'T1'!H68</f>
        <v>848.43</v>
      </c>
      <c r="I68" s="900">
        <f>'T1'!I68</f>
        <v>940.20780990000003</v>
      </c>
      <c r="J68" s="900">
        <f>'T1'!J68</f>
        <v>1010.6785124</v>
      </c>
      <c r="K68" s="902">
        <f>'T1'!K68</f>
        <v>462.05763619999993</v>
      </c>
      <c r="L68" s="903">
        <f>'T1'!L68</f>
        <v>481</v>
      </c>
      <c r="M68" s="900">
        <f>K68+L68</f>
        <v>943.05763619999993</v>
      </c>
      <c r="N68" s="900">
        <f>'T1'!N68</f>
        <v>894</v>
      </c>
      <c r="O68" s="900">
        <f>'T1'!O68</f>
        <v>1087</v>
      </c>
      <c r="P68" s="901">
        <f>'T1'!P68</f>
        <v>1167</v>
      </c>
      <c r="Q68" s="720"/>
      <c r="R68" s="902">
        <f>'T1'!R68</f>
        <v>462.05763619999993</v>
      </c>
      <c r="S68" s="903">
        <f>'T1'!S68</f>
        <v>494.85438899999997</v>
      </c>
      <c r="T68" s="900">
        <f>R68+S68</f>
        <v>956.9120251999999</v>
      </c>
      <c r="U68" s="900">
        <f>'T1'!U68</f>
        <v>597.86199999999997</v>
      </c>
      <c r="V68" s="99"/>
      <c r="W68" s="100"/>
      <c r="X68" s="49"/>
    </row>
    <row r="69" spans="1:24" s="92" customFormat="1" ht="12" customHeight="1">
      <c r="A69" s="888" t="s">
        <v>100</v>
      </c>
      <c r="B69" s="898"/>
      <c r="C69" s="889"/>
      <c r="D69" s="890">
        <f>D68/C68-1</f>
        <v>-2.5109579195643161E-2</v>
      </c>
      <c r="E69" s="890">
        <f t="shared" ref="E69:J69" si="57">E68/D68-1</f>
        <v>2.9507354124591822E-2</v>
      </c>
      <c r="F69" s="890">
        <f t="shared" si="57"/>
        <v>-4.1355999727680559E-2</v>
      </c>
      <c r="G69" s="890">
        <f t="shared" si="57"/>
        <v>4.5319266737944286E-3</v>
      </c>
      <c r="H69" s="890">
        <f t="shared" si="57"/>
        <v>0.11075908351214725</v>
      </c>
      <c r="I69" s="890">
        <f t="shared" si="57"/>
        <v>0.10817369718185366</v>
      </c>
      <c r="J69" s="890">
        <f t="shared" si="57"/>
        <v>7.4952262423235272E-2</v>
      </c>
      <c r="K69" s="893">
        <f t="shared" ref="K69" si="58">K68/J68-1</f>
        <v>-0.54282431996819813</v>
      </c>
      <c r="L69" s="953">
        <f t="shared" ref="L69" si="59">L68/K68-1</f>
        <v>4.0995673084820439E-2</v>
      </c>
      <c r="M69" s="895"/>
      <c r="N69" s="890">
        <f t="shared" ref="N69" si="60">N68/L68-1</f>
        <v>0.85862785862785862</v>
      </c>
      <c r="O69" s="890">
        <f t="shared" ref="O69" si="61">O68/N68-1</f>
        <v>0.21588366890380306</v>
      </c>
      <c r="P69" s="892">
        <f t="shared" ref="P69" si="62">P68/O68-1</f>
        <v>7.3597056117755244E-2</v>
      </c>
      <c r="Q69" s="720"/>
      <c r="R69" s="893">
        <f>+R68/J68-1</f>
        <v>-0.54282431996819813</v>
      </c>
      <c r="S69" s="953">
        <f t="shared" ref="S69" si="63">S68/R68-1</f>
        <v>7.0979787434579E-2</v>
      </c>
      <c r="T69" s="895"/>
      <c r="U69" s="890">
        <f>U68/S68-1</f>
        <v>0.2081574161808637</v>
      </c>
      <c r="V69" s="101"/>
      <c r="W69" s="103"/>
      <c r="X69" s="49"/>
    </row>
    <row r="70" spans="1:24" s="92" customFormat="1" ht="12" customHeight="1">
      <c r="A70" s="897" t="s">
        <v>141</v>
      </c>
      <c r="B70" s="898"/>
      <c r="C70" s="904">
        <f t="shared" ref="C70" si="64">C66/C68</f>
        <v>4.6374485003087447</v>
      </c>
      <c r="D70" s="905">
        <f>D66/D68</f>
        <v>5.2691614792355654</v>
      </c>
      <c r="E70" s="905">
        <f t="shared" ref="E70:J70" si="65">E66/E68</f>
        <v>5.2736003913331793</v>
      </c>
      <c r="F70" s="905">
        <f t="shared" si="65"/>
        <v>5.3951758521692366</v>
      </c>
      <c r="G70" s="905">
        <f t="shared" si="65"/>
        <v>5.5055115477417065</v>
      </c>
      <c r="H70" s="905">
        <f t="shared" si="65"/>
        <v>4.8083629645344939</v>
      </c>
      <c r="I70" s="905">
        <f t="shared" si="65"/>
        <v>4.3597065104532264</v>
      </c>
      <c r="J70" s="905">
        <f t="shared" si="65"/>
        <v>3.928754625020165</v>
      </c>
      <c r="K70" s="907">
        <f t="shared" ref="K70:P70" si="66">K66/K68</f>
        <v>8.0600871800936602</v>
      </c>
      <c r="L70" s="908">
        <f t="shared" si="66"/>
        <v>8.2910602910602904</v>
      </c>
      <c r="M70" s="905">
        <f>M66/M68</f>
        <v>8.1778934117706701</v>
      </c>
      <c r="N70" s="905">
        <f t="shared" si="66"/>
        <v>4.4003803131991051</v>
      </c>
      <c r="O70" s="905">
        <f t="shared" si="66"/>
        <v>3.6369273229070838</v>
      </c>
      <c r="P70" s="906">
        <f t="shared" si="66"/>
        <v>3.3961576692373607</v>
      </c>
      <c r="Q70" s="720"/>
      <c r="R70" s="907">
        <f t="shared" ref="R70:S70" si="67">R66/R68</f>
        <v>8.0600871800936602</v>
      </c>
      <c r="S70" s="908">
        <f t="shared" si="67"/>
        <v>7.3225115923949105</v>
      </c>
      <c r="T70" s="905">
        <f>T66/T68</f>
        <v>7.6786597268064103</v>
      </c>
      <c r="U70" s="905">
        <f t="shared" ref="U70" si="68">U66/U68</f>
        <v>6.482173143635154</v>
      </c>
      <c r="V70" s="99"/>
      <c r="W70" s="100"/>
      <c r="X70" s="49"/>
    </row>
    <row r="71" spans="1:24" ht="12" customHeight="1">
      <c r="A71" s="769" t="s">
        <v>100</v>
      </c>
      <c r="B71" s="898"/>
      <c r="C71" s="909"/>
      <c r="D71" s="910">
        <f>D70/C70-1</f>
        <v>0.13621994484354127</v>
      </c>
      <c r="E71" s="910">
        <f t="shared" ref="E71:J71" si="69">E70/D70-1</f>
        <v>8.424323519229393E-4</v>
      </c>
      <c r="F71" s="910">
        <f t="shared" si="69"/>
        <v>2.3053597507285195E-2</v>
      </c>
      <c r="G71" s="910">
        <f t="shared" si="69"/>
        <v>2.045080616382644E-2</v>
      </c>
      <c r="H71" s="910">
        <f t="shared" si="69"/>
        <v>-0.12662739459572547</v>
      </c>
      <c r="I71" s="910">
        <f t="shared" si="69"/>
        <v>-9.3307526364059035E-2</v>
      </c>
      <c r="J71" s="910">
        <f t="shared" si="69"/>
        <v>-9.8848829479638689E-2</v>
      </c>
      <c r="K71" s="913">
        <f t="shared" ref="K71" si="70">K70/J70-1</f>
        <v>1.0515628868148745</v>
      </c>
      <c r="L71" s="954">
        <f t="shared" ref="L71" si="71">L70/K70-1</f>
        <v>2.8656403560630705E-2</v>
      </c>
      <c r="M71" s="915"/>
      <c r="N71" s="910">
        <f t="shared" ref="N71" si="72">N70/L70-1</f>
        <v>-0.46926205349830252</v>
      </c>
      <c r="O71" s="910">
        <f t="shared" ref="O71" si="73">O70/N70-1</f>
        <v>-0.17349704706250402</v>
      </c>
      <c r="P71" s="912">
        <f t="shared" ref="P71" si="74">P70/O70-1</f>
        <v>-6.6201392629773537E-2</v>
      </c>
      <c r="Q71" s="720"/>
      <c r="R71" s="913">
        <f>+R70/J70-1</f>
        <v>1.0515628868148745</v>
      </c>
      <c r="S71" s="954">
        <f t="shared" ref="S71" si="75">S70/R70-1</f>
        <v>-9.1509629017459182E-2</v>
      </c>
      <c r="T71" s="915"/>
      <c r="U71" s="910">
        <f>U70/S70-1</f>
        <v>-0.11476095847120593</v>
      </c>
      <c r="V71" s="105"/>
      <c r="W71" s="106"/>
    </row>
    <row r="72" spans="1:24" s="326" customFormat="1" ht="12" customHeight="1">
      <c r="A72" s="107"/>
      <c r="B72" s="104"/>
      <c r="C72" s="104"/>
      <c r="D72" s="104"/>
      <c r="E72" s="104"/>
      <c r="F72" s="104"/>
      <c r="G72" s="104"/>
      <c r="H72" s="104"/>
      <c r="I72" s="104"/>
      <c r="J72" s="104"/>
      <c r="K72" s="440"/>
      <c r="L72" s="440"/>
      <c r="M72" s="102"/>
      <c r="N72" s="102"/>
      <c r="O72" s="102"/>
      <c r="P72" s="102"/>
      <c r="Q72" s="50"/>
      <c r="R72" s="440"/>
      <c r="S72" s="440"/>
      <c r="T72" s="102"/>
      <c r="U72" s="92"/>
      <c r="V72" s="92"/>
      <c r="W72" s="92"/>
    </row>
    <row r="73" spans="1:24" s="326" customFormat="1" ht="12" customHeight="1">
      <c r="A73" s="108" t="s">
        <v>142</v>
      </c>
      <c r="B73" s="49"/>
      <c r="C73" s="49"/>
      <c r="D73" s="49"/>
      <c r="E73" s="49"/>
      <c r="F73" s="49"/>
      <c r="G73" s="49"/>
      <c r="H73" s="49"/>
      <c r="I73" s="49"/>
      <c r="J73" s="49"/>
      <c r="K73" s="108"/>
      <c r="L73" s="108"/>
      <c r="M73" s="49"/>
      <c r="N73" s="49"/>
      <c r="O73" s="49"/>
      <c r="P73" s="49"/>
      <c r="Q73" s="50"/>
      <c r="R73" s="108"/>
      <c r="S73" s="108"/>
      <c r="T73" s="49"/>
      <c r="U73" s="49"/>
      <c r="V73" s="49"/>
      <c r="W73" s="49"/>
    </row>
    <row r="74" spans="1:24" s="331" customFormat="1" ht="12" customHeight="1">
      <c r="A74" s="109" t="s">
        <v>515</v>
      </c>
      <c r="B74" s="110"/>
      <c r="C74" s="110"/>
      <c r="D74" s="110"/>
      <c r="E74" s="110"/>
      <c r="F74" s="110"/>
      <c r="G74" s="110"/>
      <c r="H74" s="110"/>
      <c r="I74" s="110"/>
      <c r="J74" s="110"/>
      <c r="K74" s="116"/>
      <c r="L74" s="116"/>
      <c r="M74" s="111"/>
      <c r="N74" s="93"/>
      <c r="O74" s="701"/>
      <c r="P74" s="112"/>
      <c r="Q74" s="50"/>
      <c r="R74" s="116"/>
      <c r="S74" s="116"/>
      <c r="T74" s="111"/>
      <c r="U74" s="326"/>
      <c r="V74" s="326"/>
      <c r="W74" s="326"/>
    </row>
    <row r="75" spans="1:24" s="331" customFormat="1" ht="12" customHeight="1">
      <c r="A75" s="109" t="s">
        <v>143</v>
      </c>
      <c r="B75" s="113"/>
      <c r="C75" s="113"/>
      <c r="D75" s="113"/>
      <c r="E75" s="113"/>
      <c r="F75" s="113"/>
      <c r="G75" s="113"/>
      <c r="H75" s="113"/>
      <c r="I75" s="113"/>
      <c r="J75" s="113"/>
      <c r="K75" s="116"/>
      <c r="L75" s="116"/>
      <c r="M75" s="116"/>
      <c r="N75" s="116"/>
      <c r="O75" s="702"/>
      <c r="P75" s="111"/>
      <c r="Q75" s="50"/>
      <c r="R75" s="116"/>
      <c r="S75" s="116"/>
      <c r="T75" s="116"/>
      <c r="U75" s="49"/>
      <c r="V75" s="49"/>
      <c r="W75" s="49"/>
    </row>
    <row r="76" spans="1:24" ht="12" customHeight="1">
      <c r="A76" s="109" t="s">
        <v>144</v>
      </c>
      <c r="B76" s="114"/>
      <c r="C76" s="114"/>
      <c r="D76" s="114"/>
      <c r="E76" s="114"/>
      <c r="F76" s="114"/>
      <c r="G76" s="114"/>
      <c r="H76" s="114"/>
      <c r="I76" s="114"/>
      <c r="J76" s="114"/>
      <c r="K76" s="438"/>
      <c r="L76" s="438"/>
      <c r="M76" s="115"/>
      <c r="N76" s="115"/>
      <c r="O76" s="337"/>
      <c r="P76" s="116"/>
      <c r="R76" s="438"/>
      <c r="S76" s="438"/>
      <c r="T76" s="115"/>
      <c r="U76" s="331"/>
      <c r="V76" s="331"/>
      <c r="W76" s="331"/>
    </row>
    <row r="77" spans="1:24" s="331" customFormat="1" ht="12" customHeight="1">
      <c r="A77" s="338"/>
      <c r="K77" s="438"/>
      <c r="L77" s="438"/>
      <c r="M77" s="115"/>
      <c r="N77" s="115"/>
      <c r="O77" s="337"/>
      <c r="P77" s="116"/>
      <c r="Q77" s="50"/>
      <c r="R77" s="438"/>
      <c r="S77" s="439"/>
      <c r="T77" s="339"/>
    </row>
    <row r="78" spans="1:24" ht="12" customHeight="1">
      <c r="A78" s="340"/>
      <c r="B78" s="340"/>
      <c r="C78" s="340"/>
      <c r="D78" s="340"/>
      <c r="E78" s="340"/>
      <c r="F78" s="340"/>
      <c r="G78" s="340"/>
      <c r="H78" s="340"/>
      <c r="I78" s="340"/>
      <c r="M78" s="340"/>
      <c r="N78" s="340"/>
      <c r="O78" s="340"/>
      <c r="P78" s="115"/>
      <c r="T78" s="340"/>
    </row>
    <row r="79" spans="1:24" ht="12" customHeight="1">
      <c r="J79" s="50"/>
      <c r="U79" s="331"/>
      <c r="V79" s="331"/>
      <c r="W79" s="331"/>
    </row>
    <row r="80" spans="1:24" s="331" customFormat="1" ht="12" customHeight="1">
      <c r="A80" s="338"/>
      <c r="G80" s="410"/>
      <c r="H80" s="410"/>
      <c r="I80" s="410"/>
      <c r="J80" s="410"/>
      <c r="K80" s="703"/>
      <c r="L80" s="703"/>
      <c r="M80" s="50"/>
      <c r="N80" s="703"/>
      <c r="O80" s="703"/>
      <c r="P80" s="703"/>
      <c r="Q80" s="50"/>
      <c r="R80" s="703"/>
      <c r="S80" s="410"/>
      <c r="T80" s="50"/>
    </row>
    <row r="81" spans="1:23" ht="12" customHeight="1">
      <c r="A81" s="340"/>
      <c r="B81" s="340"/>
      <c r="C81" s="340"/>
      <c r="D81" s="340"/>
      <c r="E81" s="340"/>
      <c r="F81" s="340"/>
      <c r="G81" s="340"/>
      <c r="H81" s="340"/>
      <c r="I81" s="408"/>
      <c r="N81" s="340"/>
      <c r="O81" s="340"/>
      <c r="P81" s="340"/>
    </row>
    <row r="82" spans="1:23" ht="12" customHeight="1">
      <c r="J82" s="50"/>
      <c r="U82" s="331"/>
      <c r="V82" s="331"/>
      <c r="W82" s="331"/>
    </row>
    <row r="83" spans="1:23">
      <c r="F83" s="409"/>
      <c r="G83" s="409"/>
      <c r="H83" s="409"/>
      <c r="I83" s="409"/>
      <c r="J83" s="409"/>
      <c r="K83" s="408"/>
      <c r="L83" s="408"/>
      <c r="M83" s="49"/>
      <c r="N83" s="409"/>
      <c r="O83" s="409"/>
      <c r="P83" s="409"/>
      <c r="R83" s="408"/>
      <c r="S83" s="408"/>
      <c r="T83" s="49"/>
      <c r="U83" s="50"/>
      <c r="V83" s="50"/>
      <c r="W83" s="50"/>
    </row>
    <row r="84" spans="1:23">
      <c r="J84" s="50"/>
    </row>
    <row r="85" spans="1:23">
      <c r="J85" s="50"/>
      <c r="P85" s="49"/>
    </row>
    <row r="86" spans="1:23">
      <c r="J86" s="50"/>
    </row>
    <row r="87" spans="1:23">
      <c r="J87" s="50"/>
    </row>
    <row r="88" spans="1:23">
      <c r="J88" s="50"/>
    </row>
    <row r="89" spans="1:23">
      <c r="J89" s="50"/>
    </row>
    <row r="90" spans="1:23">
      <c r="J90" s="50"/>
    </row>
    <row r="91" spans="1:23">
      <c r="J91" s="50"/>
    </row>
    <row r="92" spans="1:23">
      <c r="J92" s="50"/>
    </row>
    <row r="93" spans="1:23">
      <c r="J93" s="50"/>
    </row>
    <row r="94" spans="1:23">
      <c r="J94" s="50"/>
    </row>
    <row r="95" spans="1:23">
      <c r="J95" s="50"/>
    </row>
    <row r="96" spans="1:23">
      <c r="J96" s="50"/>
    </row>
    <row r="97" spans="10:10">
      <c r="J97" s="50"/>
    </row>
    <row r="98" spans="10:10">
      <c r="J98" s="50"/>
    </row>
    <row r="117" spans="1:20" ht="12" customHeight="1">
      <c r="A117" s="341"/>
      <c r="B117" s="49"/>
      <c r="C117" s="49"/>
      <c r="D117" s="49"/>
      <c r="E117" s="49"/>
      <c r="F117" s="49"/>
      <c r="G117" s="49"/>
      <c r="H117" s="49"/>
      <c r="I117" s="49"/>
      <c r="J117" s="108"/>
      <c r="K117" s="108"/>
      <c r="L117" s="108"/>
      <c r="M117" s="49"/>
      <c r="N117" s="49"/>
      <c r="O117" s="49"/>
      <c r="R117" s="108"/>
      <c r="S117" s="108"/>
      <c r="T117" s="49"/>
    </row>
    <row r="120" spans="1:20">
      <c r="P120" s="49"/>
      <c r="Q120" s="49"/>
    </row>
  </sheetData>
  <mergeCells count="3">
    <mergeCell ref="K7:P7"/>
    <mergeCell ref="R7:W7"/>
    <mergeCell ref="C7:J7"/>
  </mergeCells>
  <pageMargins left="0.7" right="0.7" top="0.75" bottom="0.75" header="0.3" footer="0.3"/>
  <pageSetup paperSize="9" scale="42" orientation="portrait" r:id="rId1"/>
  <ignoredErrors>
    <ignoredError sqref="D68:J68 D70:J7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theme="1"/>
    <pageSetUpPr fitToPage="1"/>
  </sheetPr>
  <dimension ref="A1:L106"/>
  <sheetViews>
    <sheetView tabSelected="1" topLeftCell="A52" zoomScaleNormal="100" workbookViewId="0">
      <selection activeCell="G94" sqref="G94"/>
    </sheetView>
  </sheetViews>
  <sheetFormatPr defaultColWidth="8.85546875" defaultRowHeight="12.75"/>
  <cols>
    <col min="1" max="1" width="24" style="122" customWidth="1"/>
    <col min="2" max="2" width="49.5703125" style="122" customWidth="1"/>
    <col min="3" max="6" width="12.5703125" style="122" customWidth="1"/>
    <col min="7" max="7" width="8.85546875" style="120" customWidth="1"/>
    <col min="8" max="16384" width="8.85546875" style="120"/>
  </cols>
  <sheetData>
    <row r="1" spans="1:6">
      <c r="A1" s="1290" t="s">
        <v>153</v>
      </c>
      <c r="B1" s="1290"/>
      <c r="C1" s="1290"/>
      <c r="D1" s="1290"/>
      <c r="E1" s="1290"/>
      <c r="F1" s="1290"/>
    </row>
    <row r="2" spans="1:6">
      <c r="A2" s="121"/>
      <c r="B2" s="121"/>
      <c r="F2" s="123"/>
    </row>
    <row r="3" spans="1:6">
      <c r="A3" s="124" t="str">
        <f>'T1'!A3</f>
        <v>Finland</v>
      </c>
      <c r="C3" s="120"/>
      <c r="D3" s="125"/>
      <c r="E3" s="120"/>
      <c r="F3" s="120"/>
    </row>
    <row r="4" spans="1:6">
      <c r="A4" s="126" t="str">
        <f>'T1'!A4</f>
        <v>Currency: Euro</v>
      </c>
      <c r="C4" s="120"/>
      <c r="D4" s="125"/>
      <c r="E4" s="120"/>
      <c r="F4" s="120"/>
    </row>
    <row r="5" spans="1:6">
      <c r="A5" s="127" t="str">
        <f>'T1'!A5</f>
        <v>All Entities</v>
      </c>
      <c r="B5" s="442"/>
      <c r="C5" s="1291" t="s">
        <v>607</v>
      </c>
      <c r="D5" s="1291"/>
      <c r="E5" s="1291"/>
      <c r="F5" s="1292"/>
    </row>
    <row r="7" spans="1:6">
      <c r="A7" s="1293" t="s">
        <v>155</v>
      </c>
      <c r="B7" s="1294"/>
      <c r="C7" s="128" t="s">
        <v>514</v>
      </c>
      <c r="D7" s="128">
        <v>2022</v>
      </c>
      <c r="E7" s="128">
        <v>2023</v>
      </c>
      <c r="F7" s="129">
        <v>2024</v>
      </c>
    </row>
    <row r="9" spans="1:6">
      <c r="A9" s="130" t="s">
        <v>156</v>
      </c>
      <c r="B9" s="130"/>
      <c r="C9" s="131"/>
      <c r="D9" s="411"/>
      <c r="E9" s="411"/>
      <c r="F9" s="411"/>
    </row>
    <row r="10" spans="1:6" ht="3" customHeight="1"/>
    <row r="11" spans="1:6">
      <c r="A11" s="132" t="s">
        <v>157</v>
      </c>
      <c r="B11" s="133"/>
      <c r="C11" s="134"/>
      <c r="D11" s="134"/>
      <c r="E11" s="134"/>
      <c r="F11" s="135"/>
    </row>
    <row r="12" spans="1:6">
      <c r="A12" s="136" t="s">
        <v>158</v>
      </c>
      <c r="B12" s="137"/>
      <c r="C12" s="235">
        <f>'T2 ANSP'!C12+'T2 MET'!C12+'T2 NSA'!C12</f>
        <v>78857.293367661798</v>
      </c>
      <c r="D12" s="138">
        <f>'T2 ANSP'!D12+'T2 MET'!D12+'T2 NSA'!D12</f>
        <v>45493.219943890363</v>
      </c>
      <c r="E12" s="138">
        <f>'T2 ANSP'!E12+'T2 MET'!E12+'T2 NSA'!E12</f>
        <v>47725.316204477029</v>
      </c>
      <c r="F12" s="139">
        <f>'T2 ANSP'!F12+'T2 MET'!F12+'T2 NSA'!F12</f>
        <v>50403.722420853541</v>
      </c>
    </row>
    <row r="13" spans="1:6" ht="3" customHeight="1">
      <c r="C13" s="201"/>
    </row>
    <row r="14" spans="1:6">
      <c r="A14" s="140" t="s">
        <v>159</v>
      </c>
      <c r="B14" s="141"/>
      <c r="C14" s="202"/>
      <c r="D14" s="134"/>
      <c r="E14" s="134"/>
      <c r="F14" s="135"/>
    </row>
    <row r="15" spans="1:6">
      <c r="A15" s="142" t="s">
        <v>160</v>
      </c>
      <c r="B15" s="143"/>
      <c r="C15" s="144">
        <f>'T2 ANSP'!C15+'T2 MET'!C15+'T2 NSA'!C15</f>
        <v>62103.578522375399</v>
      </c>
      <c r="D15" s="144">
        <f>'T2 ANSP'!D15+'T2 MET'!D15+'T2 NSA'!D15</f>
        <v>37169.307991702604</v>
      </c>
      <c r="E15" s="144">
        <f>'T2 ANSP'!E15+'T2 MET'!E15+'T2 NSA'!E15</f>
        <v>38827.180848659074</v>
      </c>
      <c r="F15" s="145">
        <f>'T2 ANSP'!F15+'T2 MET'!F15+'T2 NSA'!F15</f>
        <v>40585.551526704498</v>
      </c>
    </row>
    <row r="16" spans="1:6">
      <c r="A16" s="146" t="s">
        <v>161</v>
      </c>
      <c r="B16" s="147"/>
      <c r="C16" s="245"/>
      <c r="D16" s="148">
        <f>+'T1'!N65</f>
        <v>105.74382830420639</v>
      </c>
      <c r="E16" s="148">
        <f>+'T1'!O65</f>
        <v>107.4357295570737</v>
      </c>
      <c r="F16" s="149">
        <f>+'T1'!P65</f>
        <v>109.3265983972782</v>
      </c>
    </row>
    <row r="17" spans="1:6">
      <c r="A17" s="146" t="s">
        <v>162</v>
      </c>
      <c r="B17" s="147"/>
      <c r="C17" s="240"/>
      <c r="D17" s="150">
        <f>'T1'!U65</f>
        <v>112.43095725903359</v>
      </c>
      <c r="E17" s="150"/>
      <c r="F17" s="151"/>
    </row>
    <row r="18" spans="1:6">
      <c r="A18" s="152" t="s">
        <v>163</v>
      </c>
      <c r="B18" s="153"/>
      <c r="C18" s="254"/>
      <c r="D18" s="154">
        <f>D17/D16-1</f>
        <v>6.3238952684685268E-2</v>
      </c>
      <c r="E18" s="155"/>
      <c r="F18" s="156"/>
    </row>
    <row r="19" spans="1:6">
      <c r="A19" s="136" t="s">
        <v>164</v>
      </c>
      <c r="B19" s="137"/>
      <c r="C19" s="138">
        <f>'T2 ANSP'!C19+'T2 MET'!C19+'T2 NSA'!C19</f>
        <v>212.59880029251494</v>
      </c>
      <c r="D19" s="138">
        <f>'T2 ANSP'!D19+'T2 MET'!D19+'T2 NSA'!D19</f>
        <v>2350.548109409775</v>
      </c>
      <c r="E19" s="157"/>
      <c r="F19" s="158"/>
    </row>
    <row r="20" spans="1:6" ht="3" customHeight="1"/>
    <row r="21" spans="1:6">
      <c r="A21" s="132" t="s">
        <v>165</v>
      </c>
      <c r="B21" s="133"/>
      <c r="C21" s="134"/>
      <c r="D21" s="134"/>
      <c r="E21" s="134"/>
      <c r="F21" s="135"/>
    </row>
    <row r="22" spans="1:6">
      <c r="A22" s="159" t="s">
        <v>166</v>
      </c>
      <c r="B22" s="160"/>
      <c r="C22" s="161">
        <f>'T2 ANSP'!C22+'T2 MET'!C22+'T2 NSA'!C22</f>
        <v>-424.21329698629961</v>
      </c>
      <c r="D22" s="161">
        <f>'T2 ANSP'!D22+'T2 MET'!D22+'T2 NSA'!D22</f>
        <v>-1052.1678619864433</v>
      </c>
      <c r="E22" s="162"/>
      <c r="F22" s="163"/>
    </row>
    <row r="23" spans="1:6">
      <c r="A23" s="164" t="s">
        <v>167</v>
      </c>
      <c r="B23" s="165"/>
      <c r="C23" s="166">
        <f>'T2 ANSP'!C23+'T2 MET'!C23+'T2 NSA'!C23</f>
        <v>0</v>
      </c>
      <c r="D23" s="166">
        <f>'T2 ANSP'!D23+'T2 MET'!D23+'T2 NSA'!D23</f>
        <v>0</v>
      </c>
      <c r="E23" s="167"/>
      <c r="F23" s="168"/>
    </row>
    <row r="24" spans="1:6">
      <c r="A24" s="164" t="s">
        <v>168</v>
      </c>
      <c r="B24" s="165"/>
      <c r="C24" s="166">
        <f>'T2 ANSP'!C24+'T2 MET'!C24+'T2 NSA'!C24</f>
        <v>-364.42299999999977</v>
      </c>
      <c r="D24" s="166">
        <f>'T2 ANSP'!D24+'T2 MET'!D24+'T2 NSA'!D24</f>
        <v>-58.494999999999891</v>
      </c>
      <c r="E24" s="167"/>
      <c r="F24" s="168"/>
    </row>
    <row r="25" spans="1:6">
      <c r="A25" s="164" t="s">
        <v>169</v>
      </c>
      <c r="B25" s="165"/>
      <c r="C25" s="166">
        <f>'T2 ANSP'!C25+'T2 MET'!C25+'T2 NSA'!C25</f>
        <v>-88.89753746786154</v>
      </c>
      <c r="D25" s="166">
        <f>'T2 ANSP'!D25+'T2 MET'!D25+'T2 NSA'!D25</f>
        <v>-10.937005926443579</v>
      </c>
      <c r="E25" s="167"/>
      <c r="F25" s="168"/>
    </row>
    <row r="26" spans="1:6">
      <c r="A26" s="164" t="s">
        <v>170</v>
      </c>
      <c r="B26" s="165"/>
      <c r="C26" s="166">
        <f>'T2 ANSP'!C26+'T2 MET'!C26+'T2 NSA'!C26</f>
        <v>0</v>
      </c>
      <c r="D26" s="166">
        <f>'T2 ANSP'!D26+'T2 MET'!D26+'T2 NSA'!D26</f>
        <v>0</v>
      </c>
      <c r="E26" s="167"/>
      <c r="F26" s="168"/>
    </row>
    <row r="27" spans="1:6">
      <c r="A27" s="164" t="s">
        <v>171</v>
      </c>
      <c r="B27" s="165"/>
      <c r="C27" s="166">
        <f>'T2 ANSP'!C27+'T2 MET'!C27+'T2 NSA'!C27</f>
        <v>0</v>
      </c>
      <c r="D27" s="166">
        <f>'T2 ANSP'!D27+'T2 MET'!D27+'T2 NSA'!D27</f>
        <v>0</v>
      </c>
      <c r="E27" s="167"/>
      <c r="F27" s="168"/>
    </row>
    <row r="28" spans="1:6">
      <c r="A28" s="169" t="s">
        <v>172</v>
      </c>
      <c r="B28" s="170"/>
      <c r="C28" s="138">
        <f>'T2 ANSP'!C28+'T2 MET'!C28+'T2 NSA'!C28</f>
        <v>-877.53383445416091</v>
      </c>
      <c r="D28" s="138">
        <f>'T2 ANSP'!D28+'T2 MET'!D28+'T2 NSA'!D28</f>
        <v>-1121.5998679128868</v>
      </c>
      <c r="E28" s="157"/>
      <c r="F28" s="158"/>
    </row>
    <row r="30" spans="1:6">
      <c r="A30" s="130" t="s">
        <v>173</v>
      </c>
      <c r="B30" s="130"/>
      <c r="C30" s="131"/>
      <c r="D30" s="131"/>
      <c r="E30" s="131"/>
      <c r="F30" s="131"/>
    </row>
    <row r="31" spans="1:6" ht="3" customHeight="1"/>
    <row r="32" spans="1:6">
      <c r="A32" s="132" t="s">
        <v>174</v>
      </c>
      <c r="B32" s="133"/>
      <c r="C32" s="134"/>
      <c r="D32" s="134"/>
      <c r="E32" s="134"/>
      <c r="F32" s="135"/>
    </row>
    <row r="33" spans="1:6">
      <c r="A33" s="146" t="s">
        <v>175</v>
      </c>
      <c r="B33" s="147"/>
      <c r="C33" s="144">
        <f>'T2 ANSP'!C33+'T2 MET'!C33+'T2 NSA'!C33</f>
        <v>66586.351037661792</v>
      </c>
      <c r="D33" s="144">
        <f>'T2 ANSP'!D33+'T2 MET'!D33+'T2 NSA'!D33</f>
        <v>38990.70794389036</v>
      </c>
      <c r="E33" s="144">
        <f>'T2 ANSP'!E33+'T2 MET'!E33+'T2 NSA'!E33</f>
        <v>41200.032704477024</v>
      </c>
      <c r="F33" s="145">
        <f>'T2 ANSP'!F33+'T2 MET'!F33+'T2 NSA'!F33</f>
        <v>43912.531791259484</v>
      </c>
    </row>
    <row r="34" spans="1:6">
      <c r="A34" s="171" t="s">
        <v>176</v>
      </c>
      <c r="B34" s="172"/>
      <c r="C34" s="173"/>
      <c r="D34" s="173"/>
      <c r="E34" s="173"/>
      <c r="F34" s="174"/>
    </row>
    <row r="35" spans="1:6">
      <c r="A35" s="171" t="s">
        <v>177</v>
      </c>
      <c r="B35" s="172"/>
      <c r="C35" s="173"/>
      <c r="D35" s="173"/>
      <c r="E35" s="173"/>
      <c r="F35" s="174"/>
    </row>
    <row r="36" spans="1:6">
      <c r="A36" s="171" t="s">
        <v>178</v>
      </c>
      <c r="B36" s="172"/>
      <c r="C36" s="173"/>
      <c r="D36" s="173"/>
      <c r="E36" s="173"/>
      <c r="F36" s="174"/>
    </row>
    <row r="37" spans="1:6">
      <c r="A37" s="171" t="s">
        <v>179</v>
      </c>
      <c r="B37" s="172"/>
      <c r="C37" s="173"/>
      <c r="D37" s="173"/>
      <c r="E37" s="173"/>
      <c r="F37" s="174"/>
    </row>
    <row r="38" spans="1:6">
      <c r="A38" s="146" t="s">
        <v>180</v>
      </c>
      <c r="B38" s="147"/>
      <c r="C38" s="175">
        <f>'T1'!M68</f>
        <v>943.05763619999993</v>
      </c>
      <c r="D38" s="175">
        <f>'T1'!N68</f>
        <v>894</v>
      </c>
      <c r="E38" s="175">
        <f>'T1'!O68</f>
        <v>1087</v>
      </c>
      <c r="F38" s="176">
        <f>'T1'!P68</f>
        <v>1167</v>
      </c>
    </row>
    <row r="39" spans="1:6">
      <c r="A39" s="171" t="s">
        <v>181</v>
      </c>
      <c r="B39" s="172"/>
      <c r="C39" s="166">
        <f>'T1'!T68</f>
        <v>956.9120251999999</v>
      </c>
      <c r="D39" s="166">
        <f>'T1'!U68</f>
        <v>597.86199999999997</v>
      </c>
      <c r="E39" s="166"/>
      <c r="F39" s="176"/>
    </row>
    <row r="40" spans="1:6">
      <c r="A40" s="177" t="s">
        <v>182</v>
      </c>
      <c r="B40" s="178"/>
      <c r="C40" s="708">
        <f>C39/C38-1</f>
        <v>1.4690924995661492E-2</v>
      </c>
      <c r="D40" s="708">
        <f>D39/D38-1</f>
        <v>-0.3312505592841164</v>
      </c>
      <c r="E40" s="179"/>
      <c r="F40" s="180"/>
    </row>
    <row r="41" spans="1:6">
      <c r="A41" s="136" t="s">
        <v>183</v>
      </c>
      <c r="B41" s="137"/>
      <c r="C41" s="138">
        <f>'T2 ANSP'!C41+'T2 MET'!C41+'T2 NSA'!C41</f>
        <v>0</v>
      </c>
      <c r="D41" s="138">
        <f>'T2 ANSP'!D41+'T2 MET'!D41+'T2 NSA'!D41</f>
        <v>11200.102663766145</v>
      </c>
      <c r="E41" s="157"/>
      <c r="F41" s="158"/>
    </row>
    <row r="42" spans="1:6" ht="3" customHeight="1"/>
    <row r="43" spans="1:6">
      <c r="A43" s="140" t="s">
        <v>184</v>
      </c>
      <c r="B43" s="141"/>
      <c r="C43" s="134"/>
      <c r="D43" s="134"/>
      <c r="E43" s="181"/>
      <c r="F43" s="182"/>
    </row>
    <row r="44" spans="1:6">
      <c r="A44" s="183" t="s">
        <v>185</v>
      </c>
      <c r="B44" s="184"/>
      <c r="C44" s="223">
        <f>'T2 ANSP'!C44+'T2 MET'!C44+'T2 NSA'!C44</f>
        <v>-180.27149339611765</v>
      </c>
      <c r="D44" s="223">
        <f>'T2 ANSP'!D44+'T2 MET'!D44+'T2 NSA'!D44</f>
        <v>2153.9607367516783</v>
      </c>
      <c r="E44" s="185"/>
      <c r="F44" s="186"/>
    </row>
    <row r="45" spans="1:6">
      <c r="A45" s="187" t="s">
        <v>186</v>
      </c>
      <c r="B45" s="188"/>
      <c r="C45" s="223">
        <f>'T2 ANSP'!C45+'T2 MET'!C45+'T2 NSA'!C45</f>
        <v>14.132669845826355</v>
      </c>
      <c r="D45" s="223">
        <f>'T2 ANSP'!D45+'T2 MET'!D45+'T2 NSA'!D45</f>
        <v>-1122.3726262662196</v>
      </c>
      <c r="E45" s="189"/>
      <c r="F45" s="190"/>
    </row>
    <row r="46" spans="1:6">
      <c r="A46" s="169" t="s">
        <v>187</v>
      </c>
      <c r="B46" s="170"/>
      <c r="C46" s="138">
        <f>'T2 ANSP'!C46+'T2 MET'!C46+'T2 NSA'!C46</f>
        <v>-166.13882355029131</v>
      </c>
      <c r="D46" s="138">
        <f>'T2 ANSP'!D46+'T2 MET'!D46+'T2 NSA'!D46</f>
        <v>1031.5881104854586</v>
      </c>
      <c r="E46" s="157"/>
      <c r="F46" s="158"/>
    </row>
    <row r="48" spans="1:6">
      <c r="A48" s="130" t="s">
        <v>188</v>
      </c>
      <c r="B48" s="130"/>
      <c r="C48" s="131"/>
      <c r="D48" s="131"/>
      <c r="E48" s="131"/>
      <c r="F48" s="131"/>
    </row>
    <row r="49" spans="1:9" ht="3" customHeight="1"/>
    <row r="50" spans="1:9">
      <c r="A50" s="132" t="s">
        <v>189</v>
      </c>
      <c r="B50" s="133"/>
      <c r="C50" s="134"/>
      <c r="D50" s="134"/>
      <c r="E50" s="134"/>
      <c r="F50" s="135"/>
    </row>
    <row r="51" spans="1:9">
      <c r="A51" s="171" t="s">
        <v>190</v>
      </c>
      <c r="B51" s="172"/>
      <c r="C51" s="239"/>
      <c r="D51" s="1013"/>
      <c r="E51" s="191"/>
      <c r="F51" s="192"/>
    </row>
    <row r="52" spans="1:9">
      <c r="A52" s="171" t="s">
        <v>191</v>
      </c>
      <c r="B52" s="172"/>
      <c r="C52" s="239"/>
      <c r="D52" s="1013"/>
      <c r="E52" s="191"/>
      <c r="F52" s="192"/>
    </row>
    <row r="53" spans="1:9">
      <c r="A53" s="146" t="s">
        <v>192</v>
      </c>
      <c r="B53" s="147"/>
      <c r="C53" s="239"/>
      <c r="D53" s="1013"/>
      <c r="E53" s="189"/>
      <c r="F53" s="193"/>
    </row>
    <row r="54" spans="1:9" s="196" customFormat="1">
      <c r="A54" s="169" t="s">
        <v>193</v>
      </c>
      <c r="B54" s="170"/>
      <c r="C54" s="441"/>
      <c r="D54" s="1014"/>
      <c r="E54" s="194"/>
      <c r="F54" s="195"/>
    </row>
    <row r="56" spans="1:9">
      <c r="A56" s="130" t="s">
        <v>194</v>
      </c>
      <c r="B56" s="130"/>
      <c r="C56" s="197"/>
      <c r="D56" s="197"/>
      <c r="E56" s="131"/>
      <c r="F56" s="131"/>
    </row>
    <row r="57" spans="1:9" ht="3" customHeight="1"/>
    <row r="58" spans="1:9">
      <c r="A58" s="132" t="s">
        <v>195</v>
      </c>
      <c r="B58" s="133"/>
      <c r="C58" s="134"/>
      <c r="D58" s="134"/>
      <c r="E58" s="134"/>
      <c r="F58" s="135"/>
    </row>
    <row r="59" spans="1:9" s="200" customFormat="1">
      <c r="A59" s="169" t="s">
        <v>196</v>
      </c>
      <c r="B59" s="170"/>
      <c r="C59" s="157">
        <f>'T2 ANSP'!C59+'T2 MET'!C59+'T2 NSA'!C59</f>
        <v>0</v>
      </c>
      <c r="D59" s="157">
        <f>'T2 ANSP'!D59+'T2 MET'!D59+'T2 NSA'!D59</f>
        <v>0</v>
      </c>
      <c r="E59" s="198"/>
      <c r="F59" s="199"/>
    </row>
    <row r="60" spans="1:9" ht="3" customHeight="1"/>
    <row r="61" spans="1:9">
      <c r="A61" s="132" t="s">
        <v>197</v>
      </c>
      <c r="B61" s="133"/>
      <c r="C61" s="134"/>
      <c r="D61" s="202"/>
      <c r="E61" s="134"/>
      <c r="F61" s="135"/>
    </row>
    <row r="62" spans="1:9">
      <c r="A62" s="142" t="s">
        <v>198</v>
      </c>
      <c r="B62" s="143"/>
      <c r="C62" s="605" t="s">
        <v>559</v>
      </c>
      <c r="D62" s="157"/>
      <c r="E62" s="203"/>
      <c r="F62" s="204"/>
    </row>
    <row r="63" spans="1:9">
      <c r="A63" s="205" t="s">
        <v>199</v>
      </c>
      <c r="B63" s="206"/>
      <c r="C63" s="138">
        <f>'T2 ANSP'!C63+'T2 MET'!C63+'T2 NSA'!C63</f>
        <v>34276.077350116386</v>
      </c>
      <c r="D63" s="138"/>
      <c r="E63" s="207"/>
      <c r="F63" s="208"/>
      <c r="H63" s="214">
        <f>'T2 ANSP'!H63+'T2 MET'!H63+'T2 NSA'!H63</f>
        <v>34276.077350116386</v>
      </c>
      <c r="I63" s="214">
        <f>'T2 ANSP'!I63+'T2 MET'!I63+'T2 NSA'!I63</f>
        <v>34276.077350116386</v>
      </c>
    </row>
    <row r="64" spans="1:9" ht="3" customHeight="1"/>
    <row r="65" spans="1:6">
      <c r="A65" s="132" t="s">
        <v>200</v>
      </c>
      <c r="B65" s="133"/>
      <c r="C65" s="134"/>
      <c r="D65" s="202"/>
      <c r="E65" s="134"/>
      <c r="F65" s="135"/>
    </row>
    <row r="66" spans="1:6">
      <c r="A66" s="205" t="s">
        <v>626</v>
      </c>
      <c r="B66" s="206"/>
      <c r="C66" s="1051"/>
      <c r="D66" s="1089"/>
      <c r="E66" s="1089"/>
      <c r="F66" s="1245"/>
    </row>
    <row r="67" spans="1:6" ht="3" customHeight="1"/>
    <row r="68" spans="1:6">
      <c r="A68" s="132" t="s">
        <v>201</v>
      </c>
      <c r="B68" s="133"/>
      <c r="C68" s="181"/>
      <c r="D68" s="209"/>
      <c r="E68" s="181"/>
      <c r="F68" s="182"/>
    </row>
    <row r="69" spans="1:6">
      <c r="A69" s="697" t="s">
        <v>202</v>
      </c>
      <c r="B69" s="698"/>
      <c r="C69" s="619">
        <f>'T2 ANSP'!C69+'T2 MET'!C69+'T2 NSA'!C69</f>
        <v>-3668</v>
      </c>
      <c r="D69" s="161">
        <f>'T2 ANSP'!D69+'T2 MET'!D69+'T2 NSA'!D69</f>
        <v>-494</v>
      </c>
      <c r="E69" s="161">
        <f>'T2 ANSP'!E69+'T2 MET'!E69+'T2 NSA'!E69</f>
        <v>0</v>
      </c>
      <c r="F69" s="617">
        <f>'T2 ANSP'!F69+'T2 MET'!F69+'T2 NSA'!F69</f>
        <v>0</v>
      </c>
    </row>
    <row r="70" spans="1:6">
      <c r="A70" s="171" t="s">
        <v>627</v>
      </c>
      <c r="B70" s="172"/>
      <c r="C70" s="620">
        <f>'T2 ANSP'!C70+'T2 MET'!C70+'T2 NSA'!C70</f>
        <v>-6586.4359999999997</v>
      </c>
      <c r="D70" s="166">
        <f>'T2 ANSP'!D70+'T2 MET'!D70+'T2 NSA'!D70</f>
        <v>-3483.4160000000002</v>
      </c>
      <c r="E70" s="166">
        <f>'T2 ANSP'!E70+'T2 MET'!E70+'T2 NSA'!E70</f>
        <v>-241</v>
      </c>
      <c r="F70" s="618">
        <f>'T2 ANSP'!F70+'T2 MET'!F70+'T2 NSA'!F70</f>
        <v>-241</v>
      </c>
    </row>
    <row r="71" spans="1:6">
      <c r="A71" s="171" t="s">
        <v>203</v>
      </c>
      <c r="B71" s="172"/>
      <c r="C71" s="620">
        <f>'T2 ANSP'!C71+'T2 MET'!C71+'T2 NSA'!C71</f>
        <v>-480</v>
      </c>
      <c r="D71" s="166">
        <f>'T2 ANSP'!D71+'T2 MET'!D71+'T2 NSA'!D71</f>
        <v>-240</v>
      </c>
      <c r="E71" s="166">
        <f>'T2 ANSP'!E71+'T2 MET'!E71+'T2 NSA'!E71</f>
        <v>-240</v>
      </c>
      <c r="F71" s="618">
        <f>'T2 ANSP'!F71+'T2 MET'!F71+'T2 NSA'!F71</f>
        <v>-240</v>
      </c>
    </row>
    <row r="72" spans="1:6">
      <c r="A72" s="171" t="s">
        <v>204</v>
      </c>
      <c r="B72" s="172"/>
      <c r="C72" s="1026"/>
      <c r="D72" s="1034"/>
      <c r="E72" s="1243"/>
      <c r="F72" s="1244"/>
    </row>
    <row r="73" spans="1:6">
      <c r="A73" s="210" t="s">
        <v>205</v>
      </c>
      <c r="B73" s="211"/>
      <c r="C73" s="138">
        <f>'T2 ANSP'!C73+'T2 MET'!C73+'T2 NSA'!C73</f>
        <v>-10734.436</v>
      </c>
      <c r="D73" s="138">
        <f>'T2 ANSP'!D73+'T2 MET'!D73+'T2 NSA'!D73</f>
        <v>-4217.4160000000002</v>
      </c>
      <c r="E73" s="138">
        <f>'T2 ANSP'!E73+'T2 MET'!E73+'T2 NSA'!E73</f>
        <v>-481</v>
      </c>
      <c r="F73" s="139">
        <f>'T2 ANSP'!F73+'T2 MET'!F73+'T2 NSA'!F73</f>
        <v>-481</v>
      </c>
    </row>
    <row r="74" spans="1:6" ht="3" customHeight="1">
      <c r="A74" s="213"/>
      <c r="B74" s="213"/>
      <c r="C74" s="215"/>
    </row>
    <row r="75" spans="1:6">
      <c r="A75" s="132" t="s">
        <v>206</v>
      </c>
      <c r="B75" s="133"/>
      <c r="C75" s="606" t="s">
        <v>560</v>
      </c>
      <c r="D75" s="209"/>
      <c r="E75" s="181"/>
      <c r="F75" s="182"/>
    </row>
    <row r="76" spans="1:6" s="200" customFormat="1">
      <c r="A76" s="205" t="s">
        <v>207</v>
      </c>
      <c r="B76" s="206"/>
      <c r="C76" s="138">
        <f>'T2 ANSP'!C76+'T2 MET'!C76+'T2 NSA'!C76</f>
        <v>0</v>
      </c>
      <c r="D76" s="138">
        <f>'T2 ANSP'!D76+'T2 MET'!D76+'T2 NSA'!D76</f>
        <v>0</v>
      </c>
      <c r="E76" s="138">
        <f>'T2 ANSP'!E76+'T2 MET'!E76+'T2 NSA'!E76</f>
        <v>0</v>
      </c>
      <c r="F76" s="139">
        <f>'T2 ANSP'!F76+'T2 MET'!F76+'T2 NSA'!F76</f>
        <v>0</v>
      </c>
    </row>
    <row r="77" spans="1:6" ht="9.9499999999999993" customHeight="1">
      <c r="A77" s="213"/>
      <c r="B77" s="213"/>
      <c r="C77" s="214"/>
      <c r="D77" s="214"/>
      <c r="E77" s="215"/>
      <c r="F77" s="215"/>
    </row>
    <row r="78" spans="1:6">
      <c r="A78" s="216" t="s">
        <v>208</v>
      </c>
      <c r="B78" s="217"/>
      <c r="C78" s="218">
        <f>'T2 ANSP'!C78+'T2 MET'!C78+'T2 NSA'!C78</f>
        <v>22710.567492404451</v>
      </c>
      <c r="D78" s="218">
        <f>'T2 ANSP'!D78+'T2 MET'!D78+'T2 NSA'!D78</f>
        <v>9243.2230157484919</v>
      </c>
      <c r="E78" s="218">
        <f>'T2 ANSP'!E78+'T2 MET'!E78+'T2 NSA'!E78</f>
        <v>-481</v>
      </c>
      <c r="F78" s="621">
        <f>'T2 ANSP'!F78+'T2 MET'!F78+'T2 NSA'!F78</f>
        <v>-481</v>
      </c>
    </row>
    <row r="79" spans="1:6">
      <c r="A79" s="219"/>
      <c r="C79" s="220"/>
      <c r="D79" s="220"/>
      <c r="E79" s="220"/>
      <c r="F79" s="220"/>
    </row>
    <row r="80" spans="1:6" ht="12.75" customHeight="1">
      <c r="A80" s="1293" t="s">
        <v>209</v>
      </c>
      <c r="B80" s="1294"/>
      <c r="C80" s="128" t="s">
        <v>514</v>
      </c>
      <c r="D80" s="128">
        <v>2022</v>
      </c>
      <c r="E80" s="128">
        <v>2023</v>
      </c>
      <c r="F80" s="129">
        <v>2024</v>
      </c>
    </row>
    <row r="81" spans="1:12">
      <c r="A81" s="159" t="s">
        <v>210</v>
      </c>
      <c r="B81" s="160"/>
      <c r="C81" s="221">
        <f>'T2 ANSP'!C81+'T2 MET'!C81+'T2 NSA'!C81</f>
        <v>78857.293367661798</v>
      </c>
      <c r="D81" s="221">
        <f>'T2 ANSP'!D81+'T2 MET'!D81+'T2 NSA'!D81</f>
        <v>45493.219943890363</v>
      </c>
      <c r="E81" s="221">
        <f>'T2 ANSP'!E81+'T2 MET'!E81+'T2 NSA'!E81</f>
        <v>47725.316204477029</v>
      </c>
      <c r="F81" s="222">
        <f>'T2 ANSP'!F81+'T2 MET'!F81+'T2 NSA'!F81</f>
        <v>50403.722420853541</v>
      </c>
      <c r="H81" s="379"/>
      <c r="I81" s="379"/>
      <c r="J81" s="379"/>
      <c r="K81" s="379"/>
      <c r="L81" s="379"/>
    </row>
    <row r="82" spans="1:12">
      <c r="A82" s="146" t="s">
        <v>211</v>
      </c>
      <c r="B82" s="147"/>
      <c r="C82" s="223">
        <f>'T2 ANSP'!C82+'T2 MET'!C82+'T2 NSA'!C82</f>
        <v>-5256.0742562038222</v>
      </c>
      <c r="D82" s="223">
        <f>'T2 ANSP'!D82+'T2 MET'!D82+'T2 NSA'!D82</f>
        <v>0</v>
      </c>
      <c r="E82" s="223">
        <f>'T2 ANSP'!E82+'T2 MET'!E82+'T2 NSA'!E82</f>
        <v>212.59880029251494</v>
      </c>
      <c r="F82" s="224">
        <f>'T2 ANSP'!F82+'T2 MET'!F82+'T2 NSA'!F82</f>
        <v>2350.548109409775</v>
      </c>
    </row>
    <row r="83" spans="1:12">
      <c r="A83" s="146" t="s">
        <v>212</v>
      </c>
      <c r="B83" s="147"/>
      <c r="C83" s="223">
        <f>'T2 ANSP'!C83+'T2 MET'!C83+'T2 NSA'!C83</f>
        <v>-493.95866138883321</v>
      </c>
      <c r="D83" s="223">
        <f>'T2 ANSP'!D83+'T2 MET'!D83+'T2 NSA'!D83</f>
        <v>0</v>
      </c>
      <c r="E83" s="223">
        <f>'T2 ANSP'!E83+'T2 MET'!E83+'T2 NSA'!E83</f>
        <v>0</v>
      </c>
      <c r="F83" s="224">
        <f>'T2 ANSP'!F83+'T2 MET'!F83+'T2 NSA'!F83</f>
        <v>11200.102663766145</v>
      </c>
    </row>
    <row r="84" spans="1:12">
      <c r="A84" s="171" t="s">
        <v>213</v>
      </c>
      <c r="B84" s="172"/>
      <c r="C84" s="223">
        <f>'T2 ANSP'!C84+'T2 MET'!C84+'T2 NSA'!C84</f>
        <v>0</v>
      </c>
      <c r="D84" s="223">
        <f>'T2 ANSP'!D84+'T2 MET'!D84+'T2 NSA'!D84</f>
        <v>-1532.8322368109664</v>
      </c>
      <c r="E84" s="223">
        <f>'T2 ANSP'!E84+'T2 MET'!E84+'T2 NSA'!E84</f>
        <v>-364.42299999999977</v>
      </c>
      <c r="F84" s="224">
        <f>'T2 ANSP'!F84+'T2 MET'!F84+'T2 NSA'!F84</f>
        <v>-58.494999999999891</v>
      </c>
    </row>
    <row r="85" spans="1:12">
      <c r="A85" s="171" t="s">
        <v>214</v>
      </c>
      <c r="B85" s="172"/>
      <c r="C85" s="223">
        <f>'T2 ANSP'!C85+'T2 MET'!C85+'T2 NSA'!C85</f>
        <v>869.58872354739901</v>
      </c>
      <c r="D85" s="223">
        <f>'T2 ANSP'!D85+'T2 MET'!D85+'T2 NSA'!D85</f>
        <v>0</v>
      </c>
      <c r="E85" s="223">
        <f>'T2 ANSP'!E85+'T2 MET'!E85+'T2 NSA'!E85</f>
        <v>0</v>
      </c>
      <c r="F85" s="224">
        <f>'T2 ANSP'!F85+'T2 MET'!F85+'T2 NSA'!F85</f>
        <v>0</v>
      </c>
    </row>
    <row r="86" spans="1:12">
      <c r="A86" s="171" t="s">
        <v>215</v>
      </c>
      <c r="B86" s="172"/>
      <c r="C86" s="223">
        <f>'T2 ANSP'!C86+'T2 MET'!C86+'T2 NSA'!C86</f>
        <v>0</v>
      </c>
      <c r="D86" s="223">
        <f>'T2 ANSP'!D86+'T2 MET'!D86+'T2 NSA'!D86</f>
        <v>0</v>
      </c>
      <c r="E86" s="223">
        <f>'T2 ANSP'!E86+'T2 MET'!E86+'T2 NSA'!E86</f>
        <v>0</v>
      </c>
      <c r="F86" s="224">
        <f>'T2 ANSP'!F86+'T2 MET'!F86+'T2 NSA'!F86</f>
        <v>0</v>
      </c>
    </row>
    <row r="87" spans="1:12">
      <c r="A87" s="171" t="s">
        <v>216</v>
      </c>
      <c r="B87" s="172"/>
      <c r="C87" s="223">
        <f>'T2 ANSP'!C87+'T2 MET'!C87+'T2 NSA'!C87</f>
        <v>-1616.9657960963282</v>
      </c>
      <c r="D87" s="223">
        <f>'T2 ANSP'!D87+'T2 MET'!D87+'T2 NSA'!D87</f>
        <v>-1299.0936953029525</v>
      </c>
      <c r="E87" s="223">
        <f>'T2 ANSP'!E87+'T2 MET'!E87+'T2 NSA'!E87</f>
        <v>-2741.2117883800083</v>
      </c>
      <c r="F87" s="224">
        <f>'T2 ANSP'!F87+'T2 MET'!F87+'T2 NSA'!F87</f>
        <v>93.511061621530416</v>
      </c>
    </row>
    <row r="88" spans="1:12">
      <c r="A88" s="146" t="s">
        <v>217</v>
      </c>
      <c r="B88" s="147"/>
      <c r="C88" s="223">
        <f>'T2 ANSP'!C88+'T2 MET'!C88+'T2 NSA'!C88</f>
        <v>-1765.8</v>
      </c>
      <c r="D88" s="223">
        <f>'T2 ANSP'!D88+'T2 MET'!D88+'T2 NSA'!D88</f>
        <v>-3388.2890000000002</v>
      </c>
      <c r="E88" s="223">
        <f>'T2 ANSP'!E88+'T2 MET'!E88+'T2 NSA'!E88</f>
        <v>-4044.9467</v>
      </c>
      <c r="F88" s="224">
        <f>'T2 ANSP'!F88+'T2 MET'!F88+'T2 NSA'!F88</f>
        <v>-4217.4157500000001</v>
      </c>
      <c r="H88" s="1264"/>
    </row>
    <row r="89" spans="1:12">
      <c r="A89" s="146" t="s">
        <v>218</v>
      </c>
      <c r="B89" s="147"/>
      <c r="C89" s="223">
        <f>'T2 ANSP'!C89+'T2 MET'!C89+'T2 NSA'!C89</f>
        <v>0</v>
      </c>
      <c r="D89" s="223">
        <f>'T2 ANSP'!D89+'T2 MET'!D89+'T2 NSA'!D89</f>
        <v>0</v>
      </c>
      <c r="E89" s="223">
        <f>'T2 ANSP'!E89+'T2 MET'!E89+'T2 NSA'!E89</f>
        <v>0</v>
      </c>
      <c r="F89" s="224">
        <f>'T2 ANSP'!F89+'T2 MET'!F89+'T2 NSA'!F89</f>
        <v>0</v>
      </c>
    </row>
    <row r="90" spans="1:12">
      <c r="A90" s="171" t="s">
        <v>219</v>
      </c>
      <c r="B90" s="172"/>
      <c r="C90" s="225">
        <f>'T2 ANSP'!C90+'T2 MET'!C90+'T2 NSA'!C90</f>
        <v>0</v>
      </c>
      <c r="D90" s="225">
        <f>'T2 ANSP'!D90+'T2 MET'!D90+'T2 NSA'!D90</f>
        <v>0</v>
      </c>
      <c r="E90" s="225">
        <f>'T2 ANSP'!E90+'T2 MET'!E90+'T2 NSA'!E90</f>
        <v>6855.2154700232768</v>
      </c>
      <c r="F90" s="707">
        <f>'T2 ANSP'!F90+'T2 MET'!F90+'T2 NSA'!F90</f>
        <v>6855.2154700232768</v>
      </c>
    </row>
    <row r="91" spans="1:12">
      <c r="A91" s="226" t="s">
        <v>220</v>
      </c>
      <c r="B91" s="227"/>
      <c r="C91" s="228">
        <f>'T2 ANSP'!C91+'T2 MET'!C91+'T2 NSA'!C91</f>
        <v>70594.083377520205</v>
      </c>
      <c r="D91" s="228">
        <f>'T2 ANSP'!D91+'T2 MET'!D91+'T2 NSA'!D91</f>
        <v>39273.005011776448</v>
      </c>
      <c r="E91" s="228">
        <f>'T2 ANSP'!E91+'T2 MET'!E91+'T2 NSA'!E91</f>
        <v>47642.548986412818</v>
      </c>
      <c r="F91" s="228">
        <f>'T2 ANSP'!F91+'T2 MET'!F91+'T2 NSA'!F91</f>
        <v>66627.188975674275</v>
      </c>
    </row>
    <row r="92" spans="1:12">
      <c r="A92" s="169" t="s">
        <v>221</v>
      </c>
      <c r="B92" s="170"/>
      <c r="C92" s="195">
        <f>'T1'!M68</f>
        <v>943.05763619999993</v>
      </c>
      <c r="D92" s="195">
        <f>'T1'!N68</f>
        <v>894</v>
      </c>
      <c r="E92" s="195">
        <f>'T1'!O68</f>
        <v>1087</v>
      </c>
      <c r="F92" s="195">
        <f>'T1'!P68</f>
        <v>1167</v>
      </c>
    </row>
    <row r="93" spans="1:12">
      <c r="A93" s="169" t="s">
        <v>222</v>
      </c>
      <c r="B93" s="170"/>
      <c r="C93" s="229">
        <f t="shared" ref="C93" si="0">C91/C92</f>
        <v>74.85659483335003</v>
      </c>
      <c r="D93" s="229">
        <f t="shared" ref="D93:F93" si="1">D91/D92</f>
        <v>43.929535807356203</v>
      </c>
      <c r="E93" s="229">
        <f t="shared" si="1"/>
        <v>43.829391891824116</v>
      </c>
      <c r="F93" s="229">
        <f t="shared" si="1"/>
        <v>57.092706920029372</v>
      </c>
    </row>
    <row r="94" spans="1:12">
      <c r="A94" s="169" t="s">
        <v>223</v>
      </c>
      <c r="B94" s="170"/>
      <c r="C94" s="229">
        <f>'T2 ANSP'!C94+'T2 MET'!C94+'T2 NSA'!C94</f>
        <v>0</v>
      </c>
      <c r="D94" s="229">
        <f>'T2 ANSP'!D94+'T2 MET'!D94+'T2 NSA'!D94</f>
        <v>0</v>
      </c>
      <c r="E94" s="229">
        <f>'T2 ANSP'!E94+'T2 MET'!E94+'T2 NSA'!E94</f>
        <v>0</v>
      </c>
      <c r="F94" s="229">
        <f>'T2 ANSP'!F94+'T2 MET'!F94+'T2 NSA'!F94</f>
        <v>0</v>
      </c>
    </row>
    <row r="95" spans="1:12">
      <c r="A95" s="213"/>
      <c r="B95" s="213"/>
      <c r="C95" s="214"/>
      <c r="D95" s="214"/>
      <c r="E95" s="215"/>
      <c r="F95" s="215"/>
    </row>
    <row r="96" spans="1:12">
      <c r="A96" s="230" t="s">
        <v>224</v>
      </c>
      <c r="B96" s="217"/>
      <c r="C96" s="231">
        <f t="shared" ref="C96" si="2">+C93+C94</f>
        <v>74.85659483335003</v>
      </c>
      <c r="D96" s="231">
        <f t="shared" ref="D96:F96" si="3">+D93+D94</f>
        <v>43.929535807356203</v>
      </c>
      <c r="E96" s="231">
        <f t="shared" si="3"/>
        <v>43.829391891824116</v>
      </c>
      <c r="F96" s="375">
        <f t="shared" si="3"/>
        <v>57.092706920029372</v>
      </c>
    </row>
    <row r="97" spans="1:6">
      <c r="A97" s="219"/>
      <c r="C97" s="716"/>
      <c r="D97" s="716"/>
      <c r="E97" s="716"/>
      <c r="F97" s="716"/>
    </row>
    <row r="98" spans="1:6">
      <c r="A98" s="122" t="s">
        <v>225</v>
      </c>
      <c r="B98" s="130"/>
      <c r="C98" s="232"/>
      <c r="D98" s="232"/>
      <c r="E98" s="232"/>
      <c r="F98" s="232"/>
    </row>
    <row r="99" spans="1:6" ht="12.95" customHeight="1">
      <c r="A99" s="233" t="s">
        <v>226</v>
      </c>
      <c r="B99" s="130"/>
      <c r="C99" s="234"/>
      <c r="D99" s="232"/>
      <c r="E99" s="232"/>
      <c r="F99" s="232"/>
    </row>
    <row r="100" spans="1:6" ht="12.95" customHeight="1">
      <c r="A100" s="233" t="s">
        <v>617</v>
      </c>
      <c r="B100" s="130"/>
      <c r="C100" s="693">
        <f>'T2 ANSP'!C100+'T2 MET'!C100+'T2 NSA'!C100</f>
        <v>43.533516735627153</v>
      </c>
      <c r="D100" s="232"/>
      <c r="E100" s="232"/>
      <c r="F100" s="232"/>
    </row>
    <row r="101" spans="1:6" ht="12.95" customHeight="1">
      <c r="A101" s="233" t="s">
        <v>618</v>
      </c>
      <c r="B101" s="130"/>
      <c r="C101" s="693">
        <f>'T2 ANSP'!C101+'T2 MET'!C101+'T2 NSA'!C101</f>
        <v>42.884398387297793</v>
      </c>
      <c r="D101" s="232"/>
      <c r="E101" s="232"/>
      <c r="F101" s="232"/>
    </row>
    <row r="102" spans="1:6">
      <c r="A102" s="233" t="s">
        <v>516</v>
      </c>
      <c r="C102" s="693">
        <f>'T2 ANSP'!C102+'T2 MET'!C102+'T2 NSA'!C102</f>
        <v>0</v>
      </c>
      <c r="D102" s="234"/>
      <c r="E102" s="234"/>
    </row>
    <row r="103" spans="1:6">
      <c r="A103" s="233" t="s">
        <v>517</v>
      </c>
      <c r="C103" s="693">
        <f>'T2 ANSP'!C103+'T2 MET'!C103+'T2 NSA'!C103</f>
        <v>0</v>
      </c>
    </row>
    <row r="104" spans="1:6">
      <c r="A104" s="233" t="s">
        <v>619</v>
      </c>
      <c r="C104" s="693">
        <v>1022.64865680512</v>
      </c>
    </row>
    <row r="105" spans="1:6">
      <c r="A105" s="233" t="s">
        <v>620</v>
      </c>
      <c r="C105" s="693">
        <v>1035.6569078212301</v>
      </c>
    </row>
    <row r="106" spans="1:6">
      <c r="A106" s="122" t="s">
        <v>579</v>
      </c>
      <c r="B106" s="130"/>
      <c r="C106" s="232"/>
      <c r="D106" s="232"/>
      <c r="E106" s="232"/>
      <c r="F106" s="232"/>
    </row>
  </sheetData>
  <mergeCells count="4">
    <mergeCell ref="A1:F1"/>
    <mergeCell ref="C5:F5"/>
    <mergeCell ref="A7:B7"/>
    <mergeCell ref="A80:B80"/>
  </mergeCells>
  <printOptions horizontalCentered="1"/>
  <pageMargins left="0.70866141732283472" right="0.70866141732283472" top="0.74803149606299213" bottom="0.74803149606299213" header="0.31496062992125984" footer="0.31496062992125984"/>
  <pageSetup paperSize="9" scale="6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J104"/>
  <sheetViews>
    <sheetView topLeftCell="A42" zoomScaleNormal="100" workbookViewId="0">
      <selection activeCell="F88" sqref="F88"/>
    </sheetView>
  </sheetViews>
  <sheetFormatPr defaultColWidth="8.85546875" defaultRowHeight="12.75"/>
  <cols>
    <col min="1" max="1" width="24" style="122" customWidth="1"/>
    <col min="2" max="2" width="49.5703125" style="122" customWidth="1"/>
    <col min="3" max="6" width="12.5703125" style="122" customWidth="1"/>
    <col min="7" max="16384" width="8.85546875" style="120"/>
  </cols>
  <sheetData>
    <row r="1" spans="1:6">
      <c r="A1" s="1290" t="s">
        <v>153</v>
      </c>
      <c r="B1" s="1290"/>
      <c r="C1" s="1295"/>
      <c r="D1" s="1295"/>
      <c r="E1" s="1295"/>
      <c r="F1" s="1290"/>
    </row>
    <row r="2" spans="1:6">
      <c r="A2" s="121"/>
      <c r="B2" s="121"/>
      <c r="C2" s="1015"/>
      <c r="D2" s="1015"/>
      <c r="E2" s="1015"/>
      <c r="F2" s="123"/>
    </row>
    <row r="3" spans="1:6">
      <c r="A3" s="124" t="str">
        <f>'T1 ANSP'!A3</f>
        <v>Finland</v>
      </c>
      <c r="C3" s="1016"/>
      <c r="D3" s="1017"/>
      <c r="E3" s="1016"/>
      <c r="F3" s="120"/>
    </row>
    <row r="4" spans="1:6">
      <c r="A4" s="126" t="str">
        <f>'T1 ANSP'!A4</f>
        <v>Currency: Euro</v>
      </c>
      <c r="C4" s="1016"/>
      <c r="D4" s="1017"/>
      <c r="E4" s="1016"/>
      <c r="F4" s="120"/>
    </row>
    <row r="5" spans="1:6">
      <c r="A5" s="127" t="str">
        <f>'T1 ANSP'!A5</f>
        <v>Fintraffic ANS</v>
      </c>
      <c r="B5" s="442"/>
      <c r="C5" s="1296" t="s">
        <v>607</v>
      </c>
      <c r="D5" s="1296"/>
      <c r="E5" s="1296"/>
      <c r="F5" s="1292"/>
    </row>
    <row r="6" spans="1:6">
      <c r="C6" s="1015"/>
      <c r="D6" s="1015"/>
      <c r="E6" s="1015"/>
    </row>
    <row r="7" spans="1:6">
      <c r="A7" s="1293" t="s">
        <v>155</v>
      </c>
      <c r="B7" s="1294"/>
      <c r="C7" s="1018" t="s">
        <v>514</v>
      </c>
      <c r="D7" s="1018">
        <v>2022</v>
      </c>
      <c r="E7" s="1018">
        <v>2023</v>
      </c>
      <c r="F7" s="129">
        <v>2024</v>
      </c>
    </row>
    <row r="8" spans="1:6">
      <c r="C8" s="1015"/>
      <c r="D8" s="1015"/>
      <c r="E8" s="1015"/>
    </row>
    <row r="9" spans="1:6">
      <c r="A9" s="130" t="s">
        <v>156</v>
      </c>
      <c r="B9" s="130"/>
      <c r="C9" s="1019"/>
      <c r="D9" s="1019"/>
      <c r="E9" s="1019"/>
      <c r="F9" s="131"/>
    </row>
    <row r="10" spans="1:6" ht="3" customHeight="1">
      <c r="C10" s="1015"/>
      <c r="D10" s="1015"/>
      <c r="E10" s="1015"/>
    </row>
    <row r="11" spans="1:6">
      <c r="A11" s="132" t="s">
        <v>157</v>
      </c>
      <c r="B11" s="133"/>
      <c r="C11" s="1020"/>
      <c r="D11" s="1020"/>
      <c r="E11" s="1020"/>
      <c r="F11" s="135"/>
    </row>
    <row r="12" spans="1:6">
      <c r="A12" s="136" t="s">
        <v>158</v>
      </c>
      <c r="B12" s="137"/>
      <c r="C12" s="1021">
        <f>'T1 ANSP'!M61</f>
        <v>66586.351037661792</v>
      </c>
      <c r="D12" s="1021">
        <f>+'T1 ANSP'!N61</f>
        <v>38990.70794389036</v>
      </c>
      <c r="E12" s="1021">
        <f>+'T1 ANSP'!O61</f>
        <v>41200.032704477024</v>
      </c>
      <c r="F12" s="236">
        <f>+'T1 ANSP'!P61</f>
        <v>43912.531791259484</v>
      </c>
    </row>
    <row r="13" spans="1:6" ht="3" customHeight="1">
      <c r="C13" s="1022"/>
      <c r="D13" s="1022"/>
      <c r="E13" s="1022"/>
      <c r="F13" s="201"/>
    </row>
    <row r="14" spans="1:6">
      <c r="A14" s="140" t="s">
        <v>159</v>
      </c>
      <c r="B14" s="141"/>
      <c r="C14" s="1023"/>
      <c r="D14" s="1023"/>
      <c r="E14" s="1023"/>
      <c r="F14" s="237"/>
    </row>
    <row r="15" spans="1:6">
      <c r="A15" s="142" t="s">
        <v>160</v>
      </c>
      <c r="B15" s="143"/>
      <c r="C15" s="1024">
        <f>'T1 ANSP'!M61-'T1 ANSP'!M15-'T1 ANSP'!M16</f>
        <v>57544.8610223754</v>
      </c>
      <c r="D15" s="1024">
        <f>'T1 ANSP'!N61-'T1 ANSP'!N15-'T1 ANSP'!N16</f>
        <v>34600.735991702604</v>
      </c>
      <c r="E15" s="1024">
        <f>'T1 ANSP'!O61-'T1 ANSP'!O15-'T1 ANSP'!O16</f>
        <v>36255.237348659073</v>
      </c>
      <c r="F15" s="145">
        <f>'T1 ANSP'!P61-'T1 ANSP'!P15-'T1 ANSP'!P16</f>
        <v>38057.676897110439</v>
      </c>
    </row>
    <row r="16" spans="1:6">
      <c r="A16" s="146" t="s">
        <v>161</v>
      </c>
      <c r="B16" s="147"/>
      <c r="C16" s="1025"/>
      <c r="D16" s="1024">
        <f>+'T1 ANSP'!N65</f>
        <v>105.74382830420639</v>
      </c>
      <c r="E16" s="1024">
        <f>+'T1 ANSP'!O65</f>
        <v>107.4357295570737</v>
      </c>
      <c r="F16" s="145">
        <f>+'T1 ANSP'!P65</f>
        <v>109.3265983972782</v>
      </c>
    </row>
    <row r="17" spans="1:6">
      <c r="A17" s="146" t="s">
        <v>162</v>
      </c>
      <c r="B17" s="147"/>
      <c r="C17" s="1026"/>
      <c r="D17" s="1027">
        <f>'T1 ANSP'!U65</f>
        <v>112.43095725903359</v>
      </c>
      <c r="E17" s="1027"/>
      <c r="F17" s="238"/>
    </row>
    <row r="18" spans="1:6">
      <c r="A18" s="152" t="s">
        <v>163</v>
      </c>
      <c r="B18" s="153"/>
      <c r="C18" s="1028"/>
      <c r="D18" s="1029">
        <f>D17/D16-1</f>
        <v>6.3238952684685268E-2</v>
      </c>
      <c r="E18" s="1030"/>
      <c r="F18" s="156"/>
    </row>
    <row r="19" spans="1:6">
      <c r="A19" s="136" t="s">
        <v>164</v>
      </c>
      <c r="B19" s="137"/>
      <c r="C19" s="1031">
        <f>('T1 ANSP'!K61-'T1 ANSP'!K15-'T1 ANSP'!K16)*('T1 ANSP'!R65/'T1 ANSP'!K65-1)+('T1 ANSP'!L61-'T1 ANSP'!L15-'T1 ANSP'!L16)*('T1 ANSP'!S65/'T1 ANSP'!L65-1)</f>
        <v>196.79079496812156</v>
      </c>
      <c r="D19" s="1031">
        <f>D15*D18</f>
        <v>2188.1143062345677</v>
      </c>
      <c r="E19" s="1032"/>
      <c r="F19" s="158"/>
    </row>
    <row r="20" spans="1:6" ht="3" customHeight="1">
      <c r="C20" s="1015"/>
      <c r="D20" s="1015"/>
      <c r="E20" s="1015"/>
    </row>
    <row r="21" spans="1:6">
      <c r="A21" s="132" t="s">
        <v>165</v>
      </c>
      <c r="B21" s="133"/>
      <c r="C21" s="1020"/>
      <c r="D21" s="1020"/>
      <c r="E21" s="1020"/>
      <c r="F21" s="135"/>
    </row>
    <row r="22" spans="1:6">
      <c r="A22" s="159" t="s">
        <v>166</v>
      </c>
      <c r="B22" s="160"/>
      <c r="C22" s="1033">
        <v>-424.21329698629961</v>
      </c>
      <c r="D22" s="1065">
        <v>-1052.1678619864433</v>
      </c>
      <c r="E22" s="1066"/>
      <c r="F22" s="1073"/>
    </row>
    <row r="23" spans="1:6">
      <c r="A23" s="164" t="s">
        <v>167</v>
      </c>
      <c r="B23" s="165"/>
      <c r="C23" s="1026"/>
      <c r="D23" s="1074"/>
      <c r="E23" s="1075"/>
      <c r="F23" s="1076"/>
    </row>
    <row r="24" spans="1:6">
      <c r="A24" s="164" t="s">
        <v>168</v>
      </c>
      <c r="B24" s="165"/>
      <c r="C24" s="1026"/>
      <c r="D24" s="1074"/>
      <c r="E24" s="1075"/>
      <c r="F24" s="1076"/>
    </row>
    <row r="25" spans="1:6">
      <c r="A25" s="164" t="s">
        <v>169</v>
      </c>
      <c r="B25" s="165"/>
      <c r="C25" s="1027">
        <v>-100.96593746786154</v>
      </c>
      <c r="D25" s="1068">
        <v>-20.250205926443581</v>
      </c>
      <c r="E25" s="1069"/>
      <c r="F25" s="1077"/>
    </row>
    <row r="26" spans="1:6">
      <c r="A26" s="164" t="s">
        <v>170</v>
      </c>
      <c r="B26" s="165"/>
      <c r="C26" s="1027">
        <v>0</v>
      </c>
      <c r="D26" s="1068">
        <v>0</v>
      </c>
      <c r="E26" s="1069"/>
      <c r="F26" s="1077"/>
    </row>
    <row r="27" spans="1:6">
      <c r="A27" s="164" t="s">
        <v>171</v>
      </c>
      <c r="B27" s="165"/>
      <c r="C27" s="1027">
        <v>0</v>
      </c>
      <c r="D27" s="1068">
        <v>0</v>
      </c>
      <c r="E27" s="1069"/>
      <c r="F27" s="1077"/>
    </row>
    <row r="28" spans="1:6">
      <c r="A28" s="169" t="s">
        <v>172</v>
      </c>
      <c r="B28" s="170"/>
      <c r="C28" s="1031">
        <f t="shared" ref="C28" si="0">SUM(C22:C27)</f>
        <v>-525.17923445416113</v>
      </c>
      <c r="D28" s="1031">
        <f>SUM(D22:D27)</f>
        <v>-1072.418067912887</v>
      </c>
      <c r="E28" s="1032"/>
      <c r="F28" s="158"/>
    </row>
    <row r="29" spans="1:6" ht="11.1" customHeight="1">
      <c r="C29" s="1015"/>
      <c r="D29" s="1015"/>
      <c r="E29" s="1015"/>
    </row>
    <row r="30" spans="1:6">
      <c r="A30" s="130" t="s">
        <v>173</v>
      </c>
      <c r="B30" s="130"/>
      <c r="C30" s="1019"/>
      <c r="D30" s="1019"/>
      <c r="E30" s="1019"/>
      <c r="F30" s="131"/>
    </row>
    <row r="31" spans="1:6" ht="2.1" customHeight="1">
      <c r="C31" s="1015"/>
      <c r="D31" s="1015"/>
      <c r="E31" s="1015"/>
    </row>
    <row r="32" spans="1:6">
      <c r="A32" s="132" t="s">
        <v>174</v>
      </c>
      <c r="B32" s="133"/>
      <c r="C32" s="1020"/>
      <c r="D32" s="1020"/>
      <c r="E32" s="1020"/>
      <c r="F32" s="135"/>
    </row>
    <row r="33" spans="1:6">
      <c r="A33" s="146" t="s">
        <v>175</v>
      </c>
      <c r="B33" s="147"/>
      <c r="C33" s="1024">
        <f>'T1 ANSP'!M61-'T1 ANSP'!M28</f>
        <v>66586.351037661792</v>
      </c>
      <c r="D33" s="1024">
        <f>'T1 ANSP'!N61-'T1 ANSP'!N28</f>
        <v>38990.70794389036</v>
      </c>
      <c r="E33" s="1024">
        <f>'T1 ANSP'!O61-'T1 ANSP'!O28</f>
        <v>41200.032704477024</v>
      </c>
      <c r="F33" s="145">
        <f>'T1 ANSP'!P61-'T1 ANSP'!P28</f>
        <v>43912.531791259484</v>
      </c>
    </row>
    <row r="34" spans="1:6">
      <c r="A34" s="171" t="s">
        <v>176</v>
      </c>
      <c r="B34" s="172"/>
      <c r="C34" s="1035">
        <v>0.02</v>
      </c>
      <c r="D34" s="1035">
        <v>0.02</v>
      </c>
      <c r="E34" s="1035">
        <v>0.02</v>
      </c>
      <c r="F34" s="241">
        <v>0.02</v>
      </c>
    </row>
    <row r="35" spans="1:6">
      <c r="A35" s="171" t="s">
        <v>177</v>
      </c>
      <c r="B35" s="172"/>
      <c r="C35" s="1035">
        <v>0.7</v>
      </c>
      <c r="D35" s="1035">
        <v>0.7</v>
      </c>
      <c r="E35" s="1035">
        <v>0.7</v>
      </c>
      <c r="F35" s="241">
        <v>0.7</v>
      </c>
    </row>
    <row r="36" spans="1:6">
      <c r="A36" s="171" t="s">
        <v>178</v>
      </c>
      <c r="B36" s="172"/>
      <c r="C36" s="1035">
        <v>0.7</v>
      </c>
      <c r="D36" s="1035">
        <v>0.7</v>
      </c>
      <c r="E36" s="1035">
        <v>0.7</v>
      </c>
      <c r="F36" s="241">
        <v>0.7</v>
      </c>
    </row>
    <row r="37" spans="1:6">
      <c r="A37" s="171" t="s">
        <v>179</v>
      </c>
      <c r="B37" s="172"/>
      <c r="C37" s="1035">
        <v>0.1</v>
      </c>
      <c r="D37" s="1035">
        <v>0.1</v>
      </c>
      <c r="E37" s="1035">
        <v>0.1</v>
      </c>
      <c r="F37" s="241">
        <v>0.1</v>
      </c>
    </row>
    <row r="38" spans="1:6">
      <c r="A38" s="146" t="s">
        <v>180</v>
      </c>
      <c r="B38" s="147"/>
      <c r="C38" s="1036">
        <f>'T1 ANSP'!M68</f>
        <v>943.05763619999993</v>
      </c>
      <c r="D38" s="1036">
        <f>'T1 ANSP'!N68</f>
        <v>894</v>
      </c>
      <c r="E38" s="1036">
        <f>'T1 ANSP'!O68</f>
        <v>1087</v>
      </c>
      <c r="F38" s="176">
        <f>'T1 ANSP'!P68</f>
        <v>1167</v>
      </c>
    </row>
    <row r="39" spans="1:6">
      <c r="A39" s="171" t="s">
        <v>181</v>
      </c>
      <c r="B39" s="172"/>
      <c r="C39" s="1037">
        <f>'T1 ANSP'!T68</f>
        <v>956.9120251999999</v>
      </c>
      <c r="D39" s="1027">
        <f>'T1 ANSP'!U68</f>
        <v>597.86199999999997</v>
      </c>
      <c r="E39" s="1027"/>
      <c r="F39" s="176"/>
    </row>
    <row r="40" spans="1:6">
      <c r="A40" s="177" t="s">
        <v>182</v>
      </c>
      <c r="B40" s="178"/>
      <c r="C40" s="1038">
        <f>C39/C38-1</f>
        <v>1.4690924995661492E-2</v>
      </c>
      <c r="D40" s="1039">
        <f>D39/D38-1</f>
        <v>-0.3312505592841164</v>
      </c>
      <c r="E40" s="1040"/>
      <c r="F40" s="709"/>
    </row>
    <row r="41" spans="1:6">
      <c r="A41" s="136" t="s">
        <v>183</v>
      </c>
      <c r="B41" s="137"/>
      <c r="C41" s="1031">
        <f>IF(C40&lt;-C37,((C40+C37)*-C33)+((C37-C34)*C36*C33),IF(C40&lt;=-C34,(C40+C34)*C36*-C33,IF(C40&lt;=C34,0,IF(C40&lt;=C37,-(C40-C34)*C35*C33,(-(C40-C37+(C37-C34)*C35)*C33)))))</f>
        <v>0</v>
      </c>
      <c r="D41" s="1031">
        <f>IF(D40&lt;-D37,((D40+D37)*-D33)+((D37-D34)*D36*D33),IF(D40&lt;=-D34,(D40+D34)*D36*-D33,IF(D40&lt;=D34,0,IF(D40&lt;=D37,-(D40-D34)*D35*D33,(-(D40-D37+(D37-D34)*D35)*D33)))))</f>
        <v>11200.102663766145</v>
      </c>
      <c r="E41" s="1032"/>
      <c r="F41" s="158"/>
    </row>
    <row r="42" spans="1:6" ht="3" customHeight="1">
      <c r="C42" s="1015"/>
      <c r="D42" s="1015"/>
      <c r="E42" s="1015"/>
    </row>
    <row r="43" spans="1:6">
      <c r="A43" s="140" t="s">
        <v>184</v>
      </c>
      <c r="B43" s="141"/>
      <c r="C43" s="1020"/>
      <c r="D43" s="1020"/>
      <c r="E43" s="1020"/>
      <c r="F43" s="135"/>
    </row>
    <row r="44" spans="1:6">
      <c r="A44" s="183" t="s">
        <v>185</v>
      </c>
      <c r="B44" s="184"/>
      <c r="C44" s="1027">
        <f>-(C12-C33)*C40</f>
        <v>0</v>
      </c>
      <c r="D44" s="1041">
        <f>-(D12-D33)*D40</f>
        <v>0</v>
      </c>
      <c r="E44" s="1042"/>
      <c r="F44" s="224"/>
    </row>
    <row r="45" spans="1:6">
      <c r="A45" s="187" t="s">
        <v>186</v>
      </c>
      <c r="B45" s="188"/>
      <c r="C45" s="1027">
        <f>('T3 ANSP'!E17-'T3 ANSP'!E11+'T3 ANSP'!E28-'T3 ANSP'!E22+'T3 ANSP'!E35+'T3 ANSP'!E42+'T3 ANSP'!E49+'T3 ANSP'!E56+'T3 ANSP'!E63+'T3 ANSP'!E70+'T3 ANSP'!E86-'T3 ANSP'!E80+'T3 ANSP'!E97-'T3 ANSP'!E91+'T3 ANSP'!E114-'T3 ANSP'!E102-'T3 ANSP'!E108+'T3 ANSP'!E125-'T3 ANSP'!E119+'T3 ANSP'!E136-'T3 ANSP'!E130+'T3 ANSP'!E147-'T3 ANSP'!E141+'T3 ANSP'!E158-'T3 ANSP'!E152+'T3 ANSP'!E165+'T3 ANSP'!E172)*-('T1 ANSP'!T68/'T1 ANSP'!M68-1)+(('T3 ANSP'!F17-'T3 ANSP'!F11+'T3 ANSP'!F28-'T3 ANSP'!F22+'T3 ANSP'!F35+'T3 ANSP'!F42+'T3 ANSP'!F49+'T3 ANSP'!F56+'T3 ANSP'!F63+'T3 ANSP'!F70+'T3 ANSP'!F86-'T3 ANSP'!F80+'T3 ANSP'!F97-'T3 ANSP'!F91+'T3 ANSP'!F114-'T3 ANSP'!F102-'T3 ANSP'!F108+'T3 ANSP'!F125-'T3 ANSP'!F119+'T3 ANSP'!F136-'T3 ANSP'!F130+'T3 ANSP'!F147-'T3 ANSP'!F141+'T3 ANSP'!F158-'T3 ANSP'!F152+'T3 ANSP'!F165+'T3 ANSP'!F172)*-('T1 ANSP'!T68/'T1 ANSP'!M68-1))</f>
        <v>14.132669845826355</v>
      </c>
      <c r="D45" s="1043">
        <f>('T3 ANSP'!G17-'T3 ANSP'!G11+'T3 ANSP'!G28-'T3 ANSP'!G22+'T3 ANSP'!G35+'T3 ANSP'!G42+'T3 ANSP'!G49+'T3 ANSP'!G56+'T3 ANSP'!G63+'T3 ANSP'!G70+'T3 ANSP'!G86-'T3 ANSP'!G80+'T3 ANSP'!G97-'T3 ANSP'!G91+'T3 ANSP'!G114-'T3 ANSP'!G102-'T3 ANSP'!G108+'T3 ANSP'!G125-'T3 ANSP'!G119+'T3 ANSP'!G136-'T3 ANSP'!G130+'T3 ANSP'!G147-'T3 ANSP'!G141+'T3 ANSP'!G158-'T3 ANSP'!G152+'T3 ANSP'!G165+'T3 ANSP'!G172)*-D40</f>
        <v>-1122.3726262662196</v>
      </c>
      <c r="E45" s="1042"/>
      <c r="F45" s="224"/>
    </row>
    <row r="46" spans="1:6">
      <c r="A46" s="169" t="s">
        <v>187</v>
      </c>
      <c r="B46" s="170"/>
      <c r="C46" s="1031">
        <f>SUM(C44:C45)</f>
        <v>14.132669845826355</v>
      </c>
      <c r="D46" s="1031">
        <f>SUM(D44:D45)</f>
        <v>-1122.3726262662196</v>
      </c>
      <c r="E46" s="1032"/>
      <c r="F46" s="158"/>
    </row>
    <row r="47" spans="1:6" ht="11.1" customHeight="1">
      <c r="C47" s="1015"/>
      <c r="D47" s="1015"/>
      <c r="E47" s="1015"/>
    </row>
    <row r="48" spans="1:6">
      <c r="A48" s="130" t="s">
        <v>188</v>
      </c>
      <c r="B48" s="130"/>
      <c r="C48" s="1019"/>
      <c r="D48" s="1019"/>
      <c r="E48" s="1019"/>
      <c r="F48" s="131"/>
    </row>
    <row r="49" spans="1:10" ht="3.6" customHeight="1">
      <c r="C49" s="1015"/>
      <c r="D49" s="1015"/>
      <c r="E49" s="1015"/>
    </row>
    <row r="50" spans="1:10">
      <c r="A50" s="132" t="s">
        <v>189</v>
      </c>
      <c r="B50" s="133"/>
      <c r="C50" s="1020"/>
      <c r="D50" s="1020"/>
      <c r="E50" s="1020"/>
      <c r="F50" s="135"/>
    </row>
    <row r="51" spans="1:10">
      <c r="A51" s="171" t="s">
        <v>190</v>
      </c>
      <c r="B51" s="172"/>
      <c r="C51" s="1026"/>
      <c r="D51" s="1071"/>
      <c r="E51" s="1035"/>
      <c r="F51" s="192"/>
    </row>
    <row r="52" spans="1:10">
      <c r="A52" s="171" t="s">
        <v>191</v>
      </c>
      <c r="B52" s="172"/>
      <c r="C52" s="1026"/>
      <c r="D52" s="1071"/>
      <c r="E52" s="1035"/>
      <c r="F52" s="192"/>
    </row>
    <row r="53" spans="1:10">
      <c r="A53" s="146" t="s">
        <v>192</v>
      </c>
      <c r="B53" s="147"/>
      <c r="C53" s="1026"/>
      <c r="D53" s="1071"/>
      <c r="E53" s="1044"/>
      <c r="F53" s="193"/>
    </row>
    <row r="54" spans="1:10" s="196" customFormat="1">
      <c r="A54" s="169" t="s">
        <v>193</v>
      </c>
      <c r="B54" s="170"/>
      <c r="C54" s="1045"/>
      <c r="D54" s="1072"/>
      <c r="E54" s="1032"/>
      <c r="F54" s="158"/>
      <c r="H54" s="120"/>
      <c r="I54" s="120"/>
      <c r="J54" s="120"/>
    </row>
    <row r="55" spans="1:10" ht="12" customHeight="1">
      <c r="C55" s="1015"/>
      <c r="D55" s="1015"/>
      <c r="E55" s="1015"/>
    </row>
    <row r="56" spans="1:10">
      <c r="A56" s="130" t="s">
        <v>194</v>
      </c>
      <c r="B56" s="130"/>
      <c r="C56" s="1046"/>
      <c r="D56" s="1046"/>
      <c r="E56" s="1019"/>
      <c r="F56" s="131"/>
    </row>
    <row r="57" spans="1:10" ht="3.6" customHeight="1">
      <c r="C57" s="1015"/>
      <c r="D57" s="1015"/>
      <c r="E57" s="1015"/>
    </row>
    <row r="58" spans="1:10">
      <c r="A58" s="132" t="s">
        <v>195</v>
      </c>
      <c r="B58" s="133"/>
      <c r="C58" s="1020"/>
      <c r="D58" s="1020"/>
      <c r="E58" s="1020"/>
      <c r="F58" s="135"/>
    </row>
    <row r="59" spans="1:10" s="200" customFormat="1">
      <c r="A59" s="169" t="s">
        <v>196</v>
      </c>
      <c r="B59" s="170"/>
      <c r="C59" s="1032">
        <v>0</v>
      </c>
      <c r="D59" s="1032">
        <v>0</v>
      </c>
      <c r="E59" s="1047"/>
      <c r="F59" s="199"/>
    </row>
    <row r="60" spans="1:10" ht="3.6" customHeight="1">
      <c r="C60" s="1015"/>
      <c r="D60" s="1015"/>
      <c r="E60" s="1015"/>
    </row>
    <row r="61" spans="1:10">
      <c r="A61" s="132" t="s">
        <v>197</v>
      </c>
      <c r="B61" s="133"/>
      <c r="C61" s="1020"/>
      <c r="D61" s="1020"/>
      <c r="E61" s="1020"/>
      <c r="F61" s="135"/>
    </row>
    <row r="62" spans="1:10">
      <c r="A62" s="142" t="s">
        <v>198</v>
      </c>
      <c r="B62" s="143"/>
      <c r="C62" s="1048" t="s">
        <v>559</v>
      </c>
      <c r="D62" s="1247"/>
      <c r="E62" s="1049"/>
      <c r="F62" s="242"/>
    </row>
    <row r="63" spans="1:10">
      <c r="A63" s="205" t="s">
        <v>199</v>
      </c>
      <c r="B63" s="206"/>
      <c r="C63" s="1031">
        <f>C93*'T1 ANSP'!T68-(C100*'T1 ANSP'!R68+C101*'T1 ANSP'!S68) -'T3 ANSP'!D103-'T3 ANSP'!D104-(('T3 ANSP'!D103/-('T1'!R68/'T2'!C104-1)+'T3 ANSP'!D104/-('T1'!S68/'T2'!C105-1))*C40)</f>
        <v>27827.859940364531</v>
      </c>
      <c r="D63" s="1031"/>
      <c r="E63" s="1050"/>
      <c r="F63" s="208"/>
      <c r="G63" s="710"/>
      <c r="H63" s="214">
        <f>((C93-('T3 ANSP'!E11+'T3 ANSP'!E22+'T3 ANSP'!E75+'T3 ANSP'!E80+'T3 ANSP'!E91+'T3 ANSP'!E102+'T3 ANSP'!E108+'T3 ANSP'!E119+'T3 ANSP'!E130+'T3 ANSP'!E141+'T3 ANSP'!E152+'T3 ANSP'!F11+'T3 ANSP'!F22+'T3 ANSP'!F75+'T3 ANSP'!F80+'T3 ANSP'!F91+'T3 ANSP'!F102+'T3 ANSP'!F108+'T3 ANSP'!F119+'T3 ANSP'!F130+'T3 ANSP'!F141+'T3 ANSP'!F152)/C92)*'T1 ANSP'!T68)-((C100*'T2'!C104-('T3 ANSP'!E11+'T3 ANSP'!E22+'T3 ANSP'!E75+'T3 ANSP'!E80+'T3 ANSP'!E91+'T3 ANSP'!E102+'T3 ANSP'!E108+'T3 ANSP'!E119+'T3 ANSP'!E130+'T3 ANSP'!E141+'T3 ANSP'!E152))*'T1 ANSP'!R68/'T2'!C104)-((C101*'T2'!C105-('T3 ANSP'!F11+'T3 ANSP'!F22+'T3 ANSP'!F75+'T3 ANSP'!F80+'T3 ANSP'!F91+'T3 ANSP'!F102+'T3 ANSP'!F108+'T3 ANSP'!F119+'T3 ANSP'!F130+'T3 ANSP'!F141+'T3 ANSP'!F152))*'T1 ANSP'!S68/'T2'!C105)</f>
        <v>27827.859940364535</v>
      </c>
      <c r="I63" s="214">
        <f>((C93-('T3 ANSP'!E183+'T3 ANSP'!F183)/C92)*'T1 ANSP'!T68)-((C100*'T2'!C104-('T3 ANSP'!E183))*'T1 ANSP'!R68/'T2'!C104)-((C101*'T2'!C105-('T3 ANSP'!F183))*'T1 ANSP'!S68/'T2'!C105)</f>
        <v>27827.859940364535</v>
      </c>
      <c r="J63" s="711"/>
    </row>
    <row r="64" spans="1:10" ht="3" customHeight="1">
      <c r="C64" s="1015"/>
      <c r="D64" s="1015"/>
      <c r="E64" s="1015"/>
    </row>
    <row r="65" spans="1:6">
      <c r="A65" s="132" t="s">
        <v>200</v>
      </c>
      <c r="B65" s="133"/>
      <c r="C65" s="1020"/>
      <c r="D65" s="1020"/>
      <c r="E65" s="1020"/>
      <c r="F65" s="135"/>
    </row>
    <row r="66" spans="1:6">
      <c r="A66" s="205" t="s">
        <v>626</v>
      </c>
      <c r="B66" s="206"/>
      <c r="C66" s="1051"/>
      <c r="D66" s="1089"/>
      <c r="E66" s="1089"/>
      <c r="F66" s="1245"/>
    </row>
    <row r="67" spans="1:6" ht="3" customHeight="1">
      <c r="C67" s="1015"/>
      <c r="D67" s="1015"/>
      <c r="E67" s="1015"/>
    </row>
    <row r="68" spans="1:6">
      <c r="A68" s="132" t="s">
        <v>201</v>
      </c>
      <c r="B68" s="133"/>
      <c r="C68" s="1052"/>
      <c r="D68" s="1052"/>
      <c r="E68" s="1052"/>
      <c r="F68" s="182"/>
    </row>
    <row r="69" spans="1:6">
      <c r="A69" s="697" t="s">
        <v>202</v>
      </c>
      <c r="B69" s="698"/>
      <c r="C69" s="1033">
        <v>-3668</v>
      </c>
      <c r="D69" s="1258">
        <v>-494</v>
      </c>
      <c r="E69" s="1066"/>
      <c r="F69" s="1067"/>
    </row>
    <row r="70" spans="1:6">
      <c r="A70" s="171" t="s">
        <v>627</v>
      </c>
      <c r="B70" s="172"/>
      <c r="C70" s="1027">
        <f>-2907.289-3197.147-482</f>
        <v>-6586.4359999999997</v>
      </c>
      <c r="D70" s="1068">
        <f>-241-3242.416</f>
        <v>-3483.4160000000002</v>
      </c>
      <c r="E70" s="1069">
        <v>-241</v>
      </c>
      <c r="F70" s="1070">
        <v>-241</v>
      </c>
    </row>
    <row r="71" spans="1:6">
      <c r="A71" s="171" t="s">
        <v>203</v>
      </c>
      <c r="B71" s="172"/>
      <c r="C71" s="1027">
        <v>-480</v>
      </c>
      <c r="D71" s="1068">
        <v>-240</v>
      </c>
      <c r="E71" s="1069">
        <v>-240</v>
      </c>
      <c r="F71" s="1070">
        <v>-240</v>
      </c>
    </row>
    <row r="72" spans="1:6">
      <c r="A72" s="171" t="s">
        <v>204</v>
      </c>
      <c r="B72" s="172"/>
      <c r="C72" s="1026"/>
      <c r="D72" s="1034"/>
      <c r="E72" s="1243"/>
      <c r="F72" s="1244"/>
    </row>
    <row r="73" spans="1:6">
      <c r="A73" s="210" t="s">
        <v>205</v>
      </c>
      <c r="B73" s="211"/>
      <c r="C73" s="1031">
        <f>SUM(C69:C72)</f>
        <v>-10734.436</v>
      </c>
      <c r="D73" s="1031">
        <f>SUM(D69:D72)</f>
        <v>-4217.4160000000002</v>
      </c>
      <c r="E73" s="1031">
        <f t="shared" ref="E73:F73" si="1">SUM(E69:E72)</f>
        <v>-481</v>
      </c>
      <c r="F73" s="139">
        <f t="shared" si="1"/>
        <v>-481</v>
      </c>
    </row>
    <row r="74" spans="1:6" ht="3.95" customHeight="1">
      <c r="A74" s="213"/>
      <c r="B74" s="213"/>
      <c r="C74" s="1053"/>
      <c r="D74" s="1053"/>
      <c r="E74" s="1053"/>
      <c r="F74" s="215"/>
    </row>
    <row r="75" spans="1:6">
      <c r="A75" s="132" t="s">
        <v>206</v>
      </c>
      <c r="B75" s="133"/>
      <c r="C75" s="1054" t="s">
        <v>560</v>
      </c>
      <c r="D75" s="1052"/>
      <c r="E75" s="1052"/>
      <c r="F75" s="182"/>
    </row>
    <row r="76" spans="1:6" s="200" customFormat="1">
      <c r="A76" s="205" t="s">
        <v>207</v>
      </c>
      <c r="B76" s="206"/>
      <c r="C76" s="1032">
        <f>(C102*'T1 ANSP'!R68)+(C103*'T1 ANSP'!S68)</f>
        <v>0</v>
      </c>
      <c r="D76" s="1032">
        <f>D94*D39</f>
        <v>0</v>
      </c>
      <c r="E76" s="1047"/>
      <c r="F76" s="243"/>
    </row>
    <row r="77" spans="1:6" ht="9.9499999999999993" customHeight="1">
      <c r="A77" s="213"/>
      <c r="B77" s="213"/>
      <c r="C77" s="1055"/>
      <c r="D77" s="1055"/>
      <c r="E77" s="1053"/>
      <c r="F77" s="215"/>
    </row>
    <row r="78" spans="1:6">
      <c r="A78" s="216" t="s">
        <v>208</v>
      </c>
      <c r="B78" s="217"/>
      <c r="C78" s="1056">
        <f>C19+C28+C41+C46+C54+C59+C63+C66+C73+C76</f>
        <v>16779.168170724319</v>
      </c>
      <c r="D78" s="1056">
        <f>D19+D28+D41+D46+D54+D59+D63+D66+D73+D76</f>
        <v>6976.0102758216062</v>
      </c>
      <c r="E78" s="1056">
        <f t="shared" ref="E78:F78" si="2">E19+E28+E41+E46+E54+E59+E63+E66+E73+E76</f>
        <v>-481</v>
      </c>
      <c r="F78" s="621">
        <f t="shared" si="2"/>
        <v>-481</v>
      </c>
    </row>
    <row r="79" spans="1:6" ht="26.1" customHeight="1">
      <c r="A79" s="219"/>
      <c r="C79" s="1057"/>
      <c r="D79" s="1057"/>
      <c r="E79" s="1057"/>
      <c r="F79" s="220"/>
    </row>
    <row r="80" spans="1:6">
      <c r="A80" s="1293" t="s">
        <v>209</v>
      </c>
      <c r="B80" s="1294"/>
      <c r="C80" s="1018" t="s">
        <v>514</v>
      </c>
      <c r="D80" s="1018">
        <v>2022</v>
      </c>
      <c r="E80" s="1018">
        <v>2023</v>
      </c>
      <c r="F80" s="129">
        <v>2024</v>
      </c>
    </row>
    <row r="81" spans="1:6">
      <c r="A81" s="159" t="s">
        <v>210</v>
      </c>
      <c r="B81" s="160"/>
      <c r="C81" s="1058">
        <f>+C12</f>
        <v>66586.351037661792</v>
      </c>
      <c r="D81" s="1058">
        <f>+D12</f>
        <v>38990.70794389036</v>
      </c>
      <c r="E81" s="1058">
        <f>+E12</f>
        <v>41200.032704477024</v>
      </c>
      <c r="F81" s="222">
        <f>+F12</f>
        <v>43912.531791259484</v>
      </c>
    </row>
    <row r="82" spans="1:6">
      <c r="A82" s="146" t="s">
        <v>211</v>
      </c>
      <c r="B82" s="147"/>
      <c r="C82" s="1042">
        <f>'T3 ANSP'!E17+'T3 ANSP'!F17</f>
        <v>-4495.0835488461726</v>
      </c>
      <c r="D82" s="1042">
        <f>'T3 ANSP'!G17</f>
        <v>0</v>
      </c>
      <c r="E82" s="1042">
        <f>'T3 ANSP'!H17</f>
        <v>196.79079496812156</v>
      </c>
      <c r="F82" s="224">
        <f>'T3 ANSP'!I17</f>
        <v>2188.1143062345677</v>
      </c>
    </row>
    <row r="83" spans="1:6">
      <c r="A83" s="146" t="s">
        <v>212</v>
      </c>
      <c r="B83" s="147"/>
      <c r="C83" s="1042">
        <f>'T3 ANSP'!E28+'T3 ANSP'!F28</f>
        <v>-493.95866138883321</v>
      </c>
      <c r="D83" s="1042">
        <f>'T3 ANSP'!G28</f>
        <v>0</v>
      </c>
      <c r="E83" s="1042">
        <f>'T3 ANSP'!H28</f>
        <v>0</v>
      </c>
      <c r="F83" s="224">
        <f>'T3 ANSP'!I28</f>
        <v>11200.102663766145</v>
      </c>
    </row>
    <row r="84" spans="1:6">
      <c r="A84" s="171" t="s">
        <v>213</v>
      </c>
      <c r="B84" s="172"/>
      <c r="C84" s="1042">
        <f>'T3 ANSP'!E35+'T3 ANSP'!E42+'T3 ANSP'!E49+'T3 ANSP'!E56+'T3 ANSP'!E63+'T3 ANSP'!E70+'T3 ANSP'!E75+'T3 ANSP'!F35+'T3 ANSP'!F42+'T3 ANSP'!F49+'T3 ANSP'!F56+'T3 ANSP'!F63+'T3 ANSP'!F70+'T3 ANSP'!F75</f>
        <v>0</v>
      </c>
      <c r="D84" s="1042">
        <f>'T3 ANSP'!G35+'T3 ANSP'!G42+'T3 ANSP'!G49+'T3 ANSP'!G56+'T3 ANSP'!G63+'T3 ANSP'!G70+'T3 ANSP'!G75</f>
        <v>-517.09910000000025</v>
      </c>
      <c r="E84" s="1042">
        <f>'T3 ANSP'!H35+'T3 ANSP'!H42+'T3 ANSP'!H49+'T3 ANSP'!H56+'T3 ANSP'!H63+'T3 ANSP'!H70+'T3 ANSP'!H75</f>
        <v>0</v>
      </c>
      <c r="F84" s="224">
        <f>'T3 ANSP'!I35+'T3 ANSP'!I42+'T3 ANSP'!I49+'T3 ANSP'!I56+'T3 ANSP'!I63+'T3 ANSP'!I70+'T3 ANSP'!I75</f>
        <v>0</v>
      </c>
    </row>
    <row r="85" spans="1:6">
      <c r="A85" s="171" t="s">
        <v>214</v>
      </c>
      <c r="B85" s="172"/>
      <c r="C85" s="1042">
        <f>'T3 ANSP'!E86+'T3 ANSP'!F86</f>
        <v>869.58872354739901</v>
      </c>
      <c r="D85" s="1042">
        <f>'T3 ANSP'!G86</f>
        <v>0</v>
      </c>
      <c r="E85" s="1042">
        <f>'T3 ANSP'!H86</f>
        <v>0</v>
      </c>
      <c r="F85" s="224">
        <f>'T3 ANSP'!I86</f>
        <v>0</v>
      </c>
    </row>
    <row r="86" spans="1:6">
      <c r="A86" s="171" t="s">
        <v>215</v>
      </c>
      <c r="B86" s="172"/>
      <c r="C86" s="1042">
        <f>'T3 ANSP'!E97+'T3 ANSP'!F97</f>
        <v>0</v>
      </c>
      <c r="D86" s="1042">
        <f>'T3 ANSP'!G97</f>
        <v>0</v>
      </c>
      <c r="E86" s="1042">
        <f>'T3 ANSP'!H97</f>
        <v>0</v>
      </c>
      <c r="F86" s="224">
        <f>'T3 ANSP'!I97</f>
        <v>0</v>
      </c>
    </row>
    <row r="87" spans="1:6">
      <c r="A87" s="171" t="s">
        <v>216</v>
      </c>
      <c r="B87" s="172"/>
      <c r="C87" s="1042">
        <f>'T3 ANSP'!E114+'T3 ANSP'!F114</f>
        <v>271.45586146497385</v>
      </c>
      <c r="D87" s="1042">
        <f>'T3 ANSP'!G114</f>
        <v>-673.72612509344981</v>
      </c>
      <c r="E87" s="1042">
        <f>'T3 ANSP'!H114</f>
        <v>-1773.1768846526991</v>
      </c>
      <c r="F87" s="224">
        <f>'T3 ANSP'!I114</f>
        <v>-1516.8341480880588</v>
      </c>
    </row>
    <row r="88" spans="1:6">
      <c r="A88" s="146" t="s">
        <v>217</v>
      </c>
      <c r="B88" s="147"/>
      <c r="C88" s="1042">
        <f>'T3 ANSP'!E125+'T3 ANSP'!E136+'T3 ANSP'!E147+'T3 ANSP'!E158+'T3 ANSP'!F125+'T3 ANSP'!F136+'T3 ANSP'!F147+'T3 ANSP'!F158</f>
        <v>-1765.8</v>
      </c>
      <c r="D88" s="1042">
        <f>'T3 ANSP'!G125+'T3 ANSP'!G136+'T3 ANSP'!G147+'T3 ANSP'!G158</f>
        <v>-3388.2890000000002</v>
      </c>
      <c r="E88" s="1042">
        <f>'T3 ANSP'!H125+'T3 ANSP'!H136+'T3 ANSP'!H147+'T3 ANSP'!H158</f>
        <v>-4044.9467</v>
      </c>
      <c r="F88" s="224">
        <f>'T3 ANSP'!I125+'T3 ANSP'!I136+'T3 ANSP'!I147+'T3 ANSP'!I158</f>
        <v>-4217.4157500000001</v>
      </c>
    </row>
    <row r="89" spans="1:6">
      <c r="A89" s="146" t="s">
        <v>218</v>
      </c>
      <c r="B89" s="147"/>
      <c r="C89" s="1042">
        <f>'T3 ANSP'!E172+'T3 ANSP'!F172</f>
        <v>0</v>
      </c>
      <c r="D89" s="1042">
        <f>'T3 ANSP'!G172</f>
        <v>0</v>
      </c>
      <c r="E89" s="1042">
        <f>'T3 ANSP'!H172</f>
        <v>0</v>
      </c>
      <c r="F89" s="224">
        <f>'T3 ANSP'!I172</f>
        <v>0</v>
      </c>
    </row>
    <row r="90" spans="1:6">
      <c r="A90" s="171" t="s">
        <v>219</v>
      </c>
      <c r="B90" s="172"/>
      <c r="C90" s="1059">
        <f>'T3 ANSP'!E165+'T3 ANSP'!F165</f>
        <v>0</v>
      </c>
      <c r="D90" s="1059">
        <f>'T3 ANSP'!G165</f>
        <v>0</v>
      </c>
      <c r="E90" s="1059">
        <f>'T3 ANSP'!H165</f>
        <v>5565.5719880729066</v>
      </c>
      <c r="F90" s="707">
        <f>'T3 ANSP'!I165</f>
        <v>5565.5719880729066</v>
      </c>
    </row>
    <row r="91" spans="1:6">
      <c r="A91" s="226" t="s">
        <v>220</v>
      </c>
      <c r="B91" s="227"/>
      <c r="C91" s="1060">
        <f t="shared" ref="C91" si="3">SUM(C81:C90)</f>
        <v>60972.553412439156</v>
      </c>
      <c r="D91" s="1060">
        <f>SUM(D81:D90)</f>
        <v>34411.593718796918</v>
      </c>
      <c r="E91" s="1060">
        <f>SUM(E81:E90)</f>
        <v>41144.271902865359</v>
      </c>
      <c r="F91" s="228">
        <f>SUM(F81:F90)</f>
        <v>57132.070851245051</v>
      </c>
    </row>
    <row r="92" spans="1:6">
      <c r="A92" s="169" t="s">
        <v>221</v>
      </c>
      <c r="B92" s="170"/>
      <c r="C92" s="1061">
        <f>'T1 ANSP'!M68</f>
        <v>943.05763619999993</v>
      </c>
      <c r="D92" s="1061">
        <f>'T1 ANSP'!N68</f>
        <v>894</v>
      </c>
      <c r="E92" s="1061">
        <f>'T1 ANSP'!O68</f>
        <v>1087</v>
      </c>
      <c r="F92" s="195">
        <f>'T1 ANSP'!P68</f>
        <v>1167</v>
      </c>
    </row>
    <row r="93" spans="1:6">
      <c r="A93" s="169" t="s">
        <v>222</v>
      </c>
      <c r="B93" s="170"/>
      <c r="C93" s="1062">
        <f t="shared" ref="C93:F93" si="4">C91/C92</f>
        <v>64.654111341619355</v>
      </c>
      <c r="D93" s="1062">
        <f t="shared" si="4"/>
        <v>38.491715569124068</v>
      </c>
      <c r="E93" s="1062">
        <f t="shared" si="4"/>
        <v>37.851216101992051</v>
      </c>
      <c r="F93" s="229">
        <f t="shared" si="4"/>
        <v>48.956358912806387</v>
      </c>
    </row>
    <row r="94" spans="1:6">
      <c r="A94" s="169" t="s">
        <v>223</v>
      </c>
      <c r="B94" s="170"/>
      <c r="C94" s="1063">
        <f>(C102*'T1 ANSP'!R68+C103*'T1 ANSP'!S68)/C92</f>
        <v>0</v>
      </c>
      <c r="D94" s="1062">
        <v>0</v>
      </c>
      <c r="E94" s="1062">
        <v>0</v>
      </c>
      <c r="F94" s="1246">
        <v>0</v>
      </c>
    </row>
    <row r="95" spans="1:6" ht="9.9499999999999993" customHeight="1">
      <c r="A95" s="213"/>
      <c r="B95" s="213"/>
      <c r="C95" s="1055"/>
      <c r="D95" s="1055"/>
      <c r="E95" s="1055"/>
      <c r="F95" s="214"/>
    </row>
    <row r="96" spans="1:6">
      <c r="A96" s="230" t="s">
        <v>224</v>
      </c>
      <c r="B96" s="217"/>
      <c r="C96" s="1064">
        <f>C93+C94</f>
        <v>64.654111341619355</v>
      </c>
      <c r="D96" s="1064">
        <f t="shared" ref="D96:E96" si="5">+D93+D94</f>
        <v>38.491715569124068</v>
      </c>
      <c r="E96" s="1064">
        <f t="shared" si="5"/>
        <v>37.851216101992051</v>
      </c>
      <c r="F96" s="375">
        <f>+F93+F94</f>
        <v>48.956358912806387</v>
      </c>
    </row>
    <row r="97" spans="1:7">
      <c r="A97" s="219"/>
      <c r="C97" s="215"/>
      <c r="D97" s="215"/>
      <c r="E97" s="215"/>
      <c r="F97" s="215"/>
    </row>
    <row r="98" spans="1:7">
      <c r="A98" s="122" t="s">
        <v>225</v>
      </c>
      <c r="B98" s="130"/>
      <c r="C98" s="232"/>
      <c r="D98" s="232"/>
      <c r="E98" s="232"/>
      <c r="F98" s="232"/>
      <c r="G98" s="232"/>
    </row>
    <row r="99" spans="1:7" ht="12.95" customHeight="1">
      <c r="A99" s="233" t="s">
        <v>226</v>
      </c>
      <c r="B99" s="130"/>
      <c r="C99" s="234"/>
      <c r="D99" s="232"/>
      <c r="E99" s="232"/>
      <c r="F99" s="232"/>
      <c r="G99" s="232"/>
    </row>
    <row r="100" spans="1:7" ht="12.95" customHeight="1">
      <c r="A100" s="233" t="s">
        <v>617</v>
      </c>
      <c r="B100" s="130"/>
      <c r="C100" s="693">
        <v>38.311025152756883</v>
      </c>
      <c r="D100" s="232"/>
      <c r="E100" s="232"/>
      <c r="F100" s="232"/>
      <c r="G100" s="232"/>
    </row>
    <row r="101" spans="1:7" ht="12.95" customHeight="1">
      <c r="A101" s="233" t="s">
        <v>618</v>
      </c>
      <c r="B101" s="130"/>
      <c r="C101" s="693">
        <v>38.128205523844031</v>
      </c>
      <c r="D101" s="232"/>
      <c r="E101" s="232"/>
      <c r="F101" s="232"/>
      <c r="G101" s="232"/>
    </row>
    <row r="102" spans="1:7">
      <c r="A102" s="233" t="s">
        <v>516</v>
      </c>
      <c r="C102" s="693">
        <v>0</v>
      </c>
      <c r="D102" s="234"/>
      <c r="E102" s="234"/>
    </row>
    <row r="103" spans="1:7">
      <c r="A103" s="233" t="s">
        <v>517</v>
      </c>
      <c r="C103" s="693">
        <v>0</v>
      </c>
    </row>
    <row r="104" spans="1:7">
      <c r="A104" s="122" t="s">
        <v>579</v>
      </c>
      <c r="B104" s="130"/>
      <c r="C104" s="232"/>
      <c r="D104" s="232"/>
      <c r="E104" s="232"/>
      <c r="F104" s="232"/>
    </row>
  </sheetData>
  <mergeCells count="4">
    <mergeCell ref="A1:F1"/>
    <mergeCell ref="C5:F5"/>
    <mergeCell ref="A7:B7"/>
    <mergeCell ref="A80:B80"/>
  </mergeCells>
  <printOptions horizontalCentered="1"/>
  <pageMargins left="0.70866141732283472" right="0.70866141732283472" top="0.74803149606299213" bottom="0.74803149606299213" header="0.31496062992125984" footer="0.31496062992125984"/>
  <pageSetup paperSize="9" scale="6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U104"/>
  <sheetViews>
    <sheetView topLeftCell="A3" zoomScaleNormal="100" workbookViewId="0">
      <selection activeCell="D25" sqref="D25"/>
    </sheetView>
  </sheetViews>
  <sheetFormatPr defaultColWidth="8.85546875" defaultRowHeight="12.75"/>
  <cols>
    <col min="1" max="1" width="24" style="122" customWidth="1"/>
    <col min="2" max="2" width="49.5703125" style="122" customWidth="1"/>
    <col min="3" max="6" width="12.5703125" style="122" customWidth="1"/>
    <col min="7" max="10" width="8.85546875" style="120"/>
    <col min="11" max="12" width="8.85546875" style="120" bestFit="1" customWidth="1"/>
    <col min="13" max="15" width="9.140625" style="120" bestFit="1" customWidth="1"/>
    <col min="16" max="16384" width="8.85546875" style="120"/>
  </cols>
  <sheetData>
    <row r="1" spans="1:6">
      <c r="A1" s="1290" t="s">
        <v>153</v>
      </c>
      <c r="B1" s="1290"/>
      <c r="C1" s="1295"/>
      <c r="D1" s="1295"/>
      <c r="E1" s="1295"/>
      <c r="F1" s="1290"/>
    </row>
    <row r="2" spans="1:6">
      <c r="A2" s="121"/>
      <c r="B2" s="121"/>
      <c r="C2" s="1015"/>
      <c r="D2" s="1015"/>
      <c r="E2" s="1015"/>
      <c r="F2" s="123"/>
    </row>
    <row r="3" spans="1:6">
      <c r="A3" s="124" t="str">
        <f>'T1 MET'!A3</f>
        <v>Finland</v>
      </c>
      <c r="C3" s="1016"/>
      <c r="D3" s="1017"/>
      <c r="E3" s="1016"/>
      <c r="F3" s="120"/>
    </row>
    <row r="4" spans="1:6">
      <c r="A4" s="126" t="str">
        <f>'T1 MET'!A4</f>
        <v>Currency: Euro</v>
      </c>
      <c r="C4" s="1016"/>
      <c r="D4" s="1017"/>
      <c r="E4" s="1016"/>
      <c r="F4" s="120"/>
    </row>
    <row r="5" spans="1:6">
      <c r="A5" s="127" t="str">
        <f>'T1 MET'!A5</f>
        <v>Finnish Meteorological Institute</v>
      </c>
      <c r="B5" s="442"/>
      <c r="C5" s="1296" t="s">
        <v>607</v>
      </c>
      <c r="D5" s="1296"/>
      <c r="E5" s="1296"/>
      <c r="F5" s="1292"/>
    </row>
    <row r="6" spans="1:6">
      <c r="C6" s="1015"/>
      <c r="D6" s="1015"/>
      <c r="E6" s="1015"/>
    </row>
    <row r="7" spans="1:6" ht="12.75" customHeight="1">
      <c r="A7" s="1293" t="s">
        <v>155</v>
      </c>
      <c r="B7" s="1294"/>
      <c r="C7" s="1018" t="s">
        <v>514</v>
      </c>
      <c r="D7" s="1018">
        <v>2022</v>
      </c>
      <c r="E7" s="1018">
        <v>2023</v>
      </c>
      <c r="F7" s="129">
        <v>2024</v>
      </c>
    </row>
    <row r="8" spans="1:6">
      <c r="C8" s="1015"/>
      <c r="D8" s="1015"/>
      <c r="E8" s="1015"/>
    </row>
    <row r="9" spans="1:6">
      <c r="A9" s="130" t="s">
        <v>156</v>
      </c>
      <c r="B9" s="130"/>
      <c r="C9" s="1019"/>
      <c r="D9" s="1019"/>
      <c r="E9" s="1019"/>
      <c r="F9" s="131"/>
    </row>
    <row r="10" spans="1:6" ht="3" customHeight="1">
      <c r="C10" s="1015"/>
      <c r="D10" s="1015"/>
      <c r="E10" s="1015"/>
    </row>
    <row r="11" spans="1:6">
      <c r="A11" s="132" t="s">
        <v>157</v>
      </c>
      <c r="B11" s="133"/>
      <c r="C11" s="1020"/>
      <c r="D11" s="1020"/>
      <c r="E11" s="1020"/>
      <c r="F11" s="135"/>
    </row>
    <row r="12" spans="1:6">
      <c r="A12" s="136" t="s">
        <v>158</v>
      </c>
      <c r="B12" s="137"/>
      <c r="C12" s="1021">
        <f>+'T1 MET'!M61</f>
        <v>4558.7174999999997</v>
      </c>
      <c r="D12" s="1021">
        <f>+'T1 MET'!N61</f>
        <v>2568.5719999999997</v>
      </c>
      <c r="E12" s="1021">
        <f>+'T1 MET'!O61</f>
        <v>2571.9435000000003</v>
      </c>
      <c r="F12" s="236">
        <f>+'T1 MET'!P61</f>
        <v>2527.8746295940555</v>
      </c>
    </row>
    <row r="13" spans="1:6" ht="3" customHeight="1">
      <c r="C13" s="1022"/>
      <c r="D13" s="1022"/>
      <c r="E13" s="1022"/>
      <c r="F13" s="201"/>
    </row>
    <row r="14" spans="1:6">
      <c r="A14" s="140" t="s">
        <v>159</v>
      </c>
      <c r="B14" s="141"/>
      <c r="C14" s="1023"/>
      <c r="D14" s="1023"/>
      <c r="E14" s="1023"/>
      <c r="F14" s="237"/>
    </row>
    <row r="15" spans="1:6">
      <c r="A15" s="142" t="s">
        <v>160</v>
      </c>
      <c r="B15" s="143"/>
      <c r="C15" s="1078">
        <f>'T1 MET'!M61-'T1 MET'!M15-'T1 MET'!M16</f>
        <v>4558.7174999999997</v>
      </c>
      <c r="D15" s="1078">
        <f>'T1 MET'!N61-'T1 MET'!N15-'T1 MET'!N16</f>
        <v>2568.5719999999997</v>
      </c>
      <c r="E15" s="1078">
        <f>'T1 MET'!O61-'T1 MET'!O15-'T1 MET'!O16</f>
        <v>2571.9435000000003</v>
      </c>
      <c r="F15" s="244">
        <f>'T1 MET'!P61-'T1 MET'!P15-'T1 MET'!P16</f>
        <v>2527.8746295940555</v>
      </c>
    </row>
    <row r="16" spans="1:6">
      <c r="A16" s="146" t="s">
        <v>161</v>
      </c>
      <c r="B16" s="147"/>
      <c r="C16" s="1025"/>
      <c r="D16" s="1024">
        <f>+'T1 ANSP'!N65</f>
        <v>105.74382830420639</v>
      </c>
      <c r="E16" s="1024">
        <f>+'T1 ANSP'!O65</f>
        <v>107.4357295570737</v>
      </c>
      <c r="F16" s="145">
        <f>+'T1 ANSP'!P65</f>
        <v>109.3265983972782</v>
      </c>
    </row>
    <row r="17" spans="1:6">
      <c r="A17" s="146" t="s">
        <v>162</v>
      </c>
      <c r="B17" s="147"/>
      <c r="C17" s="1026"/>
      <c r="D17" s="1027">
        <f>'T1 MET'!U65</f>
        <v>112.43095725903359</v>
      </c>
      <c r="E17" s="1027"/>
      <c r="F17" s="238"/>
    </row>
    <row r="18" spans="1:6">
      <c r="A18" s="152" t="s">
        <v>163</v>
      </c>
      <c r="B18" s="153"/>
      <c r="C18" s="1028"/>
      <c r="D18" s="1029">
        <f>D17/D16-1</f>
        <v>6.3238952684685268E-2</v>
      </c>
      <c r="E18" s="1030"/>
      <c r="F18" s="156"/>
    </row>
    <row r="19" spans="1:6">
      <c r="A19" s="136" t="s">
        <v>164</v>
      </c>
      <c r="B19" s="137"/>
      <c r="C19" s="1031">
        <f>('T1 MET'!K61-'T1 MET'!K15-'T1 MET'!K16)*('T1 MET'!R65/'T1 MET'!K65-1)+('T1 MET'!L61-'T1 MET'!L15-'T1 MET'!L16)*('T1 MET'!S65/'T1 MET'!L65-1)</f>
        <v>15.808005324393376</v>
      </c>
      <c r="D19" s="1031">
        <f>D15*D18</f>
        <v>162.43380317520737</v>
      </c>
      <c r="E19" s="1032"/>
      <c r="F19" s="158"/>
    </row>
    <row r="20" spans="1:6" ht="3" customHeight="1">
      <c r="C20" s="1015"/>
      <c r="D20" s="1015"/>
      <c r="E20" s="1015"/>
    </row>
    <row r="21" spans="1:6">
      <c r="A21" s="132" t="s">
        <v>165</v>
      </c>
      <c r="B21" s="133"/>
      <c r="C21" s="1020"/>
      <c r="D21" s="1020"/>
      <c r="E21" s="1020"/>
      <c r="F21" s="135"/>
    </row>
    <row r="22" spans="1:6">
      <c r="A22" s="159" t="s">
        <v>166</v>
      </c>
      <c r="B22" s="160"/>
      <c r="C22" s="1033">
        <v>0</v>
      </c>
      <c r="D22" s="1065">
        <v>0</v>
      </c>
      <c r="E22" s="1066"/>
      <c r="F22" s="1073"/>
    </row>
    <row r="23" spans="1:6">
      <c r="A23" s="164" t="s">
        <v>167</v>
      </c>
      <c r="B23" s="165"/>
      <c r="C23" s="1026"/>
      <c r="D23" s="1074"/>
      <c r="E23" s="1075"/>
      <c r="F23" s="1076"/>
    </row>
    <row r="24" spans="1:6">
      <c r="A24" s="164" t="s">
        <v>168</v>
      </c>
      <c r="B24" s="165"/>
      <c r="C24" s="1026"/>
      <c r="D24" s="1074"/>
      <c r="E24" s="1075"/>
      <c r="F24" s="1076"/>
    </row>
    <row r="25" spans="1:6">
      <c r="A25" s="164" t="s">
        <v>169</v>
      </c>
      <c r="B25" s="165"/>
      <c r="C25" s="1027">
        <v>12.0684</v>
      </c>
      <c r="D25" s="1068">
        <v>9.3132000000000019</v>
      </c>
      <c r="E25" s="1069"/>
      <c r="F25" s="1077"/>
    </row>
    <row r="26" spans="1:6">
      <c r="A26" s="164" t="s">
        <v>170</v>
      </c>
      <c r="B26" s="165"/>
      <c r="C26" s="1027">
        <v>0</v>
      </c>
      <c r="D26" s="1068">
        <v>0</v>
      </c>
      <c r="E26" s="1069"/>
      <c r="F26" s="1077"/>
    </row>
    <row r="27" spans="1:6">
      <c r="A27" s="164" t="s">
        <v>171</v>
      </c>
      <c r="B27" s="165"/>
      <c r="C27" s="1027">
        <v>0</v>
      </c>
      <c r="D27" s="1068">
        <v>0</v>
      </c>
      <c r="E27" s="1069"/>
      <c r="F27" s="1077"/>
    </row>
    <row r="28" spans="1:6">
      <c r="A28" s="169" t="s">
        <v>172</v>
      </c>
      <c r="B28" s="170"/>
      <c r="C28" s="1031">
        <f t="shared" ref="C28" si="0">SUM(C22:C27)</f>
        <v>12.0684</v>
      </c>
      <c r="D28" s="1031">
        <f>SUM(D22:D27)</f>
        <v>9.3132000000000019</v>
      </c>
      <c r="E28" s="1032"/>
      <c r="F28" s="158"/>
    </row>
    <row r="29" spans="1:6" ht="11.1" customHeight="1">
      <c r="C29" s="1015"/>
      <c r="D29" s="1015"/>
      <c r="E29" s="1015"/>
    </row>
    <row r="30" spans="1:6">
      <c r="A30" s="130" t="s">
        <v>173</v>
      </c>
      <c r="B30" s="130"/>
      <c r="C30" s="1019"/>
      <c r="D30" s="1019"/>
      <c r="E30" s="1019"/>
      <c r="F30" s="131"/>
    </row>
    <row r="31" spans="1:6" ht="2.1" customHeight="1">
      <c r="C31" s="1015"/>
      <c r="D31" s="1015"/>
      <c r="E31" s="1015"/>
    </row>
    <row r="32" spans="1:6">
      <c r="A32" s="132" t="s">
        <v>174</v>
      </c>
      <c r="B32" s="133"/>
      <c r="C32" s="1020"/>
      <c r="D32" s="1020"/>
      <c r="E32" s="1020"/>
      <c r="F32" s="135"/>
    </row>
    <row r="33" spans="1:6">
      <c r="A33" s="146" t="s">
        <v>175</v>
      </c>
      <c r="B33" s="147"/>
      <c r="C33" s="1025"/>
      <c r="D33" s="1025"/>
      <c r="E33" s="1079"/>
      <c r="F33" s="246"/>
    </row>
    <row r="34" spans="1:6">
      <c r="A34" s="171" t="s">
        <v>176</v>
      </c>
      <c r="B34" s="172"/>
      <c r="C34" s="1080"/>
      <c r="D34" s="1080"/>
      <c r="E34" s="1081"/>
      <c r="F34" s="247"/>
    </row>
    <row r="35" spans="1:6">
      <c r="A35" s="171" t="s">
        <v>177</v>
      </c>
      <c r="B35" s="172"/>
      <c r="C35" s="1080"/>
      <c r="D35" s="1080"/>
      <c r="E35" s="1081"/>
      <c r="F35" s="247"/>
    </row>
    <row r="36" spans="1:6">
      <c r="A36" s="171" t="s">
        <v>178</v>
      </c>
      <c r="B36" s="172"/>
      <c r="C36" s="1080"/>
      <c r="D36" s="1080"/>
      <c r="E36" s="1081"/>
      <c r="F36" s="247"/>
    </row>
    <row r="37" spans="1:6">
      <c r="A37" s="171" t="s">
        <v>179</v>
      </c>
      <c r="B37" s="172"/>
      <c r="C37" s="1080"/>
      <c r="D37" s="1080"/>
      <c r="E37" s="1081"/>
      <c r="F37" s="247"/>
    </row>
    <row r="38" spans="1:6">
      <c r="A38" s="146" t="s">
        <v>180</v>
      </c>
      <c r="B38" s="147"/>
      <c r="C38" s="1036">
        <f>'T1 MET'!M68</f>
        <v>943.05763619999993</v>
      </c>
      <c r="D38" s="1036">
        <f>'T1 MET'!N68</f>
        <v>894</v>
      </c>
      <c r="E38" s="1036">
        <f>'T1 MET'!O68</f>
        <v>1087</v>
      </c>
      <c r="F38" s="176">
        <f>'T1 MET'!P68</f>
        <v>1167</v>
      </c>
    </row>
    <row r="39" spans="1:6">
      <c r="A39" s="171" t="s">
        <v>181</v>
      </c>
      <c r="B39" s="172"/>
      <c r="C39" s="1037">
        <f>'T1 MET'!T68</f>
        <v>956.9120251999999</v>
      </c>
      <c r="D39" s="1027">
        <f>'T1 MET'!U68</f>
        <v>597.86199999999997</v>
      </c>
      <c r="E39" s="1027"/>
      <c r="F39" s="176"/>
    </row>
    <row r="40" spans="1:6">
      <c r="A40" s="177" t="s">
        <v>182</v>
      </c>
      <c r="B40" s="178"/>
      <c r="C40" s="1038">
        <f>C39/C38-1</f>
        <v>1.4690924995661492E-2</v>
      </c>
      <c r="D40" s="1039">
        <f>D39/D38-1</f>
        <v>-0.3312505592841164</v>
      </c>
      <c r="E40" s="1040"/>
      <c r="F40" s="709"/>
    </row>
    <row r="41" spans="1:6">
      <c r="A41" s="136" t="s">
        <v>183</v>
      </c>
      <c r="B41" s="137"/>
      <c r="C41" s="1072"/>
      <c r="D41" s="1045"/>
      <c r="E41" s="1051"/>
      <c r="F41" s="616"/>
    </row>
    <row r="42" spans="1:6" ht="3" customHeight="1">
      <c r="C42" s="1015"/>
      <c r="D42" s="1015"/>
      <c r="E42" s="1015"/>
    </row>
    <row r="43" spans="1:6">
      <c r="A43" s="140" t="s">
        <v>184</v>
      </c>
      <c r="B43" s="141"/>
      <c r="C43" s="1020"/>
      <c r="D43" s="1020"/>
      <c r="E43" s="1020"/>
      <c r="F43" s="135"/>
    </row>
    <row r="44" spans="1:6">
      <c r="A44" s="183" t="s">
        <v>185</v>
      </c>
      <c r="B44" s="184"/>
      <c r="C44" s="1027">
        <f>-(C12-C33)*C40</f>
        <v>-66.971776868909458</v>
      </c>
      <c r="D44" s="1027">
        <f>-(D12-D33)*D40</f>
        <v>850.84091156152135</v>
      </c>
      <c r="E44" s="1042"/>
      <c r="F44" s="224"/>
    </row>
    <row r="45" spans="1:6">
      <c r="A45" s="187" t="s">
        <v>186</v>
      </c>
      <c r="B45" s="188"/>
      <c r="C45" s="1027">
        <f>('T3 MET'!E17-'T3 MET'!E11+'T3 MET'!E28-'T3 MET'!E22+'T3 MET'!E35+'T3 MET'!E42+'T3 MET'!E49+'T3 MET'!E56+'T3 MET'!E63+'T3 MET'!E70+'T3 MET'!E86-'T3 MET'!E80+'T3 MET'!E97-'T3 MET'!E91+'T3 MET'!E114-'T3 MET'!E102-'T3 MET'!E108+'T3 MET'!E125-'T3 MET'!E119+'T3 MET'!E136-'T3 MET'!E130+'T3 MET'!E147-'T3 MET'!E141+'T3 MET'!E158-'T3 MET'!E152+'T3 MET'!E165+'T3 MET'!E172)*-('T1 MET'!R68/'T1 MET'!K68-1)+(('T3 MET'!F17-'T3 MET'!F11+'T3 MET'!F28-'T3 MET'!F22+'T3 MET'!F35+'T3 MET'!F42+'T3 MET'!F49+'T3 MET'!F56+'T3 MET'!F63+'T3 MET'!F70+'T3 MET'!F86-'T3 MET'!F80+'T3 MET'!F97-'T3 MET'!F91+'T3 MET'!F114-'T3 MET'!F102-'T3 MET'!F108+'T3 MET'!F125-'T3 MET'!F119+'T3 MET'!F136-'T3 MET'!F130+'T3 MET'!F147-'T3 MET'!F141+'T3 MET'!F158-'T3 MET'!F152+'T3 MET'!F165+'T3 MET'!F172)*-('T1 MET'!S68/'T1 MET'!L68-1))</f>
        <v>0</v>
      </c>
      <c r="D45" s="1027">
        <f>('T3 MET'!G17-'T3 MET'!G11+'T3 MET'!G28-'T3 MET'!G22+'T3 MET'!G35+'T3 MET'!G42+'T3 MET'!G49+'T3 MET'!G56+'T3 MET'!G63+'T3 MET'!G70+'T3 MET'!G86-'T3 MET'!G80+'T3 MET'!G97-'T3 MET'!G91+'T3 MET'!G114-'T3 MET'!G102-'T3 MET'!G108+'T3 MET'!G125-'T3 MET'!G119+'T3 MET'!G136-'T3 MET'!G130+'T3 MET'!G147-'T3 MET'!G141+'T3 MET'!G158-'T3 MET'!G152+'T3 MET'!G165+'T3 MET'!G172)*-D40</f>
        <v>0</v>
      </c>
      <c r="E45" s="1042"/>
      <c r="F45" s="224"/>
    </row>
    <row r="46" spans="1:6">
      <c r="A46" s="169" t="s">
        <v>187</v>
      </c>
      <c r="B46" s="170"/>
      <c r="C46" s="1031">
        <f>SUM(C44:C45)</f>
        <v>-66.971776868909458</v>
      </c>
      <c r="D46" s="1031">
        <f>SUM(D44:D45)</f>
        <v>850.84091156152135</v>
      </c>
      <c r="E46" s="1032"/>
      <c r="F46" s="158"/>
    </row>
    <row r="47" spans="1:6" ht="11.1" customHeight="1">
      <c r="C47" s="1015"/>
      <c r="D47" s="1015"/>
      <c r="E47" s="1015"/>
    </row>
    <row r="48" spans="1:6">
      <c r="A48" s="130" t="s">
        <v>188</v>
      </c>
      <c r="B48" s="130"/>
      <c r="C48" s="1019"/>
      <c r="D48" s="1019"/>
      <c r="E48" s="1019"/>
      <c r="F48" s="131"/>
    </row>
    <row r="49" spans="1:10" ht="3.6" customHeight="1">
      <c r="C49" s="1015"/>
      <c r="D49" s="1015"/>
      <c r="E49" s="1015"/>
    </row>
    <row r="50" spans="1:10">
      <c r="A50" s="132" t="s">
        <v>189</v>
      </c>
      <c r="B50" s="133"/>
      <c r="C50" s="1020"/>
      <c r="D50" s="1020"/>
      <c r="E50" s="1020"/>
      <c r="F50" s="135"/>
    </row>
    <row r="51" spans="1:10">
      <c r="A51" s="171" t="s">
        <v>190</v>
      </c>
      <c r="B51" s="172"/>
      <c r="C51" s="1026"/>
      <c r="D51" s="1071"/>
      <c r="E51" s="1081"/>
      <c r="F51" s="247"/>
    </row>
    <row r="52" spans="1:10">
      <c r="A52" s="171" t="s">
        <v>191</v>
      </c>
      <c r="B52" s="172"/>
      <c r="C52" s="1026"/>
      <c r="D52" s="1071"/>
      <c r="E52" s="1081"/>
      <c r="F52" s="247"/>
    </row>
    <row r="53" spans="1:10">
      <c r="A53" s="146" t="s">
        <v>192</v>
      </c>
      <c r="B53" s="147"/>
      <c r="C53" s="1026"/>
      <c r="D53" s="1071"/>
      <c r="E53" s="1079"/>
      <c r="F53" s="246"/>
    </row>
    <row r="54" spans="1:10" s="196" customFormat="1">
      <c r="A54" s="169" t="s">
        <v>193</v>
      </c>
      <c r="B54" s="170"/>
      <c r="C54" s="1045"/>
      <c r="D54" s="1072"/>
      <c r="E54" s="1082"/>
      <c r="F54" s="373"/>
      <c r="G54" s="120"/>
      <c r="H54" s="120"/>
      <c r="I54" s="120"/>
      <c r="J54" s="120"/>
    </row>
    <row r="55" spans="1:10" ht="12" customHeight="1">
      <c r="C55" s="1015"/>
      <c r="D55" s="1015"/>
      <c r="E55" s="1015"/>
    </row>
    <row r="56" spans="1:10">
      <c r="A56" s="130" t="s">
        <v>194</v>
      </c>
      <c r="B56" s="130"/>
      <c r="C56" s="1046"/>
      <c r="D56" s="1046"/>
      <c r="E56" s="1019"/>
      <c r="F56" s="131"/>
    </row>
    <row r="57" spans="1:10" ht="3.6" customHeight="1">
      <c r="C57" s="1015"/>
      <c r="D57" s="1015"/>
      <c r="E57" s="1015"/>
    </row>
    <row r="58" spans="1:10">
      <c r="A58" s="132" t="s">
        <v>195</v>
      </c>
      <c r="B58" s="133"/>
      <c r="C58" s="1020"/>
      <c r="D58" s="1020"/>
      <c r="E58" s="1020"/>
      <c r="F58" s="135"/>
    </row>
    <row r="59" spans="1:10" s="200" customFormat="1">
      <c r="A59" s="169" t="s">
        <v>196</v>
      </c>
      <c r="B59" s="170"/>
      <c r="C59" s="1032">
        <v>0</v>
      </c>
      <c r="D59" s="1032">
        <v>0</v>
      </c>
      <c r="E59" s="1047"/>
      <c r="F59" s="199"/>
    </row>
    <row r="60" spans="1:10" ht="3.6" customHeight="1">
      <c r="C60" s="1015"/>
      <c r="D60" s="1015"/>
      <c r="E60" s="1015"/>
    </row>
    <row r="61" spans="1:10">
      <c r="A61" s="132" t="s">
        <v>197</v>
      </c>
      <c r="B61" s="133"/>
      <c r="C61" s="1020"/>
      <c r="D61" s="1020"/>
      <c r="E61" s="1020"/>
      <c r="F61" s="135"/>
    </row>
    <row r="62" spans="1:10">
      <c r="A62" s="142" t="s">
        <v>198</v>
      </c>
      <c r="B62" s="143"/>
      <c r="C62" s="1048" t="s">
        <v>559</v>
      </c>
      <c r="D62" s="1247"/>
      <c r="E62" s="1083"/>
      <c r="F62" s="204"/>
      <c r="H62" s="711"/>
      <c r="I62" s="711"/>
    </row>
    <row r="63" spans="1:10">
      <c r="A63" s="205" t="s">
        <v>199</v>
      </c>
      <c r="B63" s="206"/>
      <c r="C63" s="1031">
        <f>C93*'T1 MET'!T68-(C100*'T1 MET'!R68+C101*'T1 MET'!S68) -'T3 MET'!D103-'T3 MET'!D104-(('T3 MET'!D103/-('T1'!R68/'T2'!C104-1)+'T3 MET'!D104/-('T1'!S68/'T2'!C105-1))*C40)</f>
        <v>2436.3254990287869</v>
      </c>
      <c r="D63" s="1031"/>
      <c r="E63" s="1050"/>
      <c r="F63" s="208"/>
      <c r="H63" s="214">
        <f>((C93-('T3 MET'!E11+'T3 MET'!E22+'T3 MET'!E75+'T3 MET'!E80+'T3 MET'!E91+'T3 MET'!E102+'T3 MET'!E108+'T3 MET'!E119+'T3 MET'!E130+'T3 MET'!E141+'T3 MET'!E152+'T3 MET'!F11+'T3 MET'!F22+'T3 MET'!F75+'T3 MET'!F80+'T3 MET'!F91+'T3 MET'!F102+'T3 MET'!F108+'T3 MET'!F119+'T3 MET'!F130+'T3 MET'!F141+'T3 MET'!F152)/C92)*'T1 MET'!T68)-((C100*'T2'!C104-('T3 MET'!E11+'T3 MET'!E22+'T3 MET'!E75+'T3 MET'!E80+'T3 MET'!E91+'T3 MET'!E102+'T3 MET'!E108+'T3 MET'!E119+'T3 MET'!E130+'T3 MET'!E141+'T3 MET'!E152))*'T1 MET'!R68/'T2'!C104)-((C101*'T2'!C105-('T3 MET'!F11+'T3 MET'!F22+'T3 MET'!F75+'T3 MET'!F80+'T3 MET'!F91+'T3 MET'!F102+'T3 MET'!F108+'T3 MET'!F119+'T3 MET'!F130+'T3 MET'!F141+'T3 MET'!F152))*'T1 MET'!S68/'T2'!C105)</f>
        <v>2436.3254990287869</v>
      </c>
      <c r="I63" s="214">
        <f>((C93-('T3 MET'!E183+'T3 MET'!F183)/C92)*'T1 MET'!T68)-((C100*'T2'!C104-('T3 MET'!E183))*'T1 MET'!R68/'T2'!C104)-((C101*'T2'!C105-('T3 MET'!F183))*'T1 MET'!S68/'T2'!C105)</f>
        <v>2436.3254990287869</v>
      </c>
    </row>
    <row r="64" spans="1:10" ht="3" customHeight="1">
      <c r="C64" s="1015"/>
      <c r="D64" s="1015"/>
      <c r="E64" s="1015"/>
    </row>
    <row r="65" spans="1:6">
      <c r="A65" s="132" t="s">
        <v>200</v>
      </c>
      <c r="B65" s="133"/>
      <c r="C65" s="1020"/>
      <c r="D65" s="1020"/>
      <c r="E65" s="1020"/>
      <c r="F65" s="135"/>
    </row>
    <row r="66" spans="1:6">
      <c r="A66" s="205" t="s">
        <v>626</v>
      </c>
      <c r="B66" s="206"/>
      <c r="C66" s="1051"/>
      <c r="D66" s="1089"/>
      <c r="E66" s="1089"/>
      <c r="F66" s="1245"/>
    </row>
    <row r="67" spans="1:6" ht="3" customHeight="1">
      <c r="C67" s="1015"/>
      <c r="D67" s="1015"/>
      <c r="E67" s="1015"/>
    </row>
    <row r="68" spans="1:6">
      <c r="A68" s="132" t="s">
        <v>201</v>
      </c>
      <c r="B68" s="133"/>
      <c r="C68" s="1052"/>
      <c r="D68" s="1052"/>
      <c r="E68" s="1052"/>
      <c r="F68" s="182"/>
    </row>
    <row r="69" spans="1:6">
      <c r="A69" s="697" t="s">
        <v>202</v>
      </c>
      <c r="B69" s="698"/>
      <c r="C69" s="1033">
        <v>0</v>
      </c>
      <c r="D69" s="1065">
        <v>0</v>
      </c>
      <c r="E69" s="1066"/>
      <c r="F69" s="1067"/>
    </row>
    <row r="70" spans="1:6">
      <c r="A70" s="171" t="s">
        <v>627</v>
      </c>
      <c r="B70" s="172"/>
      <c r="C70" s="1027">
        <v>0</v>
      </c>
      <c r="D70" s="1068">
        <v>0</v>
      </c>
      <c r="E70" s="1069"/>
      <c r="F70" s="1070"/>
    </row>
    <row r="71" spans="1:6">
      <c r="A71" s="171" t="s">
        <v>203</v>
      </c>
      <c r="B71" s="172"/>
      <c r="C71" s="1027">
        <v>0</v>
      </c>
      <c r="D71" s="1068">
        <v>0</v>
      </c>
      <c r="E71" s="1069"/>
      <c r="F71" s="1070"/>
    </row>
    <row r="72" spans="1:6">
      <c r="A72" s="171" t="s">
        <v>204</v>
      </c>
      <c r="B72" s="172"/>
      <c r="C72" s="1026"/>
      <c r="D72" s="1034"/>
      <c r="E72" s="1243"/>
      <c r="F72" s="1244"/>
    </row>
    <row r="73" spans="1:6">
      <c r="A73" s="210" t="s">
        <v>205</v>
      </c>
      <c r="B73" s="211"/>
      <c r="C73" s="1031">
        <f>SUM(C69:C72)</f>
        <v>0</v>
      </c>
      <c r="D73" s="1031">
        <f>SUM(D69:D72)</f>
        <v>0</v>
      </c>
      <c r="E73" s="1031">
        <f t="shared" ref="E73:F73" si="1">SUM(E69:E72)</f>
        <v>0</v>
      </c>
      <c r="F73" s="139">
        <f t="shared" si="1"/>
        <v>0</v>
      </c>
    </row>
    <row r="74" spans="1:6" ht="3.95" customHeight="1">
      <c r="A74" s="213"/>
      <c r="B74" s="213"/>
      <c r="C74" s="1053"/>
      <c r="D74" s="1053"/>
      <c r="E74" s="1053"/>
      <c r="F74" s="215"/>
    </row>
    <row r="75" spans="1:6">
      <c r="A75" s="132" t="s">
        <v>206</v>
      </c>
      <c r="B75" s="133"/>
      <c r="C75" s="1054" t="s">
        <v>560</v>
      </c>
      <c r="D75" s="1052"/>
      <c r="E75" s="1052"/>
      <c r="F75" s="182"/>
    </row>
    <row r="76" spans="1:6" s="200" customFormat="1">
      <c r="A76" s="210" t="s">
        <v>207</v>
      </c>
      <c r="B76" s="211"/>
      <c r="C76" s="1032">
        <f>(C102*'T1 MET'!R68)+(C103*'T1 MET'!S68)</f>
        <v>0</v>
      </c>
      <c r="D76" s="1032">
        <f>D94*D39</f>
        <v>0</v>
      </c>
      <c r="E76" s="1047"/>
      <c r="F76" s="212"/>
    </row>
    <row r="77" spans="1:6" ht="9.9499999999999993" customHeight="1">
      <c r="A77" s="213"/>
      <c r="B77" s="213"/>
      <c r="C77" s="1055"/>
      <c r="D77" s="1053"/>
      <c r="E77" s="1053"/>
      <c r="F77" s="215"/>
    </row>
    <row r="78" spans="1:6">
      <c r="A78" s="216" t="s">
        <v>208</v>
      </c>
      <c r="B78" s="217"/>
      <c r="C78" s="1056">
        <f>C19+C28+C41+C46+C54+C59+C63+C66+C73+C76</f>
        <v>2397.2301274842707</v>
      </c>
      <c r="D78" s="1056">
        <f>D19+D28+D41+D46+D54+D59+D63+D66+D73+D76</f>
        <v>1022.5879147367287</v>
      </c>
      <c r="E78" s="1056">
        <f t="shared" ref="E78:F78" si="2">E19+E28+E41+E46+E54+E59+E63+E66+E73+E76</f>
        <v>0</v>
      </c>
      <c r="F78" s="621">
        <f t="shared" si="2"/>
        <v>0</v>
      </c>
    </row>
    <row r="79" spans="1:6" ht="26.1" customHeight="1">
      <c r="A79" s="219"/>
      <c r="C79" s="1057"/>
      <c r="D79" s="1057"/>
      <c r="E79" s="1057"/>
      <c r="F79" s="220"/>
    </row>
    <row r="80" spans="1:6" ht="12.75" customHeight="1">
      <c r="A80" s="1293" t="s">
        <v>209</v>
      </c>
      <c r="B80" s="1294"/>
      <c r="C80" s="1018" t="s">
        <v>514</v>
      </c>
      <c r="D80" s="1018">
        <v>2022</v>
      </c>
      <c r="E80" s="1018">
        <v>2023</v>
      </c>
      <c r="F80" s="129">
        <v>2024</v>
      </c>
    </row>
    <row r="81" spans="1:21">
      <c r="A81" s="159" t="s">
        <v>210</v>
      </c>
      <c r="B81" s="160"/>
      <c r="C81" s="1058">
        <f>+C12</f>
        <v>4558.7174999999997</v>
      </c>
      <c r="D81" s="1058">
        <f>+D12</f>
        <v>2568.5719999999997</v>
      </c>
      <c r="E81" s="1058">
        <f>+E12</f>
        <v>2571.9435000000003</v>
      </c>
      <c r="F81" s="222">
        <f>+F12</f>
        <v>2527.8746295940555</v>
      </c>
      <c r="M81" s="248"/>
      <c r="N81" s="248"/>
      <c r="O81" s="248"/>
      <c r="P81" s="248"/>
      <c r="Q81" s="248"/>
    </row>
    <row r="82" spans="1:21" ht="12.75" customHeight="1">
      <c r="A82" s="146" t="s">
        <v>211</v>
      </c>
      <c r="B82" s="147"/>
      <c r="C82" s="1042">
        <f>'T3 MET'!E17+'T3 MET'!F17</f>
        <v>-229.84034374801888</v>
      </c>
      <c r="D82" s="1042">
        <f>'T3 MET'!G17</f>
        <v>0</v>
      </c>
      <c r="E82" s="1042">
        <f>'T3 MET'!H17</f>
        <v>15.808005324393376</v>
      </c>
      <c r="F82" s="224">
        <f>'T3 MET'!I17</f>
        <v>162.43380317520737</v>
      </c>
      <c r="M82" s="248"/>
      <c r="N82" s="248"/>
      <c r="O82" s="248"/>
      <c r="P82" s="248"/>
      <c r="Q82" s="248"/>
    </row>
    <row r="83" spans="1:21">
      <c r="A83" s="146" t="s">
        <v>212</v>
      </c>
      <c r="B83" s="147"/>
      <c r="C83" s="1042">
        <f>'T3 MET'!E28+'T3 MET'!F28</f>
        <v>0</v>
      </c>
      <c r="D83" s="1042">
        <f>'T3 MET'!G28</f>
        <v>0</v>
      </c>
      <c r="E83" s="1042">
        <f>'T3 MET'!H28</f>
        <v>0</v>
      </c>
      <c r="F83" s="224">
        <f>'T3 MET'!I28</f>
        <v>0</v>
      </c>
      <c r="M83" s="248"/>
      <c r="N83" s="248"/>
      <c r="O83" s="248"/>
      <c r="P83" s="248"/>
      <c r="Q83" s="248"/>
    </row>
    <row r="84" spans="1:21">
      <c r="A84" s="171" t="s">
        <v>213</v>
      </c>
      <c r="B84" s="172"/>
      <c r="C84" s="1042">
        <f>'T3 MET'!E35+'T3 MET'!E42+'T3 MET'!E49+'T3 MET'!E56+'T3 MET'!E63+'T3 MET'!E70+'T3 MET'!E75+'T3 MET'!F35+'T3 MET'!F42+'T3 MET'!F49+'T3 MET'!F56+'T3 MET'!F63+'T3 MET'!F70+'T3 MET'!F75</f>
        <v>0</v>
      </c>
      <c r="D84" s="1042">
        <f>'T3 MET'!G35+'T3 MET'!G42+'T3 MET'!G49+'T3 MET'!G56+'T3 MET'!G63+'T3 MET'!G70+'T3 MET'!G75</f>
        <v>-204.71050000000002</v>
      </c>
      <c r="E84" s="1042">
        <f>'T3 MET'!H35+'T3 MET'!H42+'T3 MET'!H49+'T3 MET'!H56+'T3 MET'!H63+'T3 MET'!H70+'T3 MET'!H75</f>
        <v>0</v>
      </c>
      <c r="F84" s="224">
        <f>'T3 MET'!I35+'T3 MET'!I42+'T3 MET'!I49+'T3 MET'!I56+'T3 MET'!I63+'T3 MET'!I70+'T3 MET'!I75</f>
        <v>0</v>
      </c>
      <c r="M84" s="248"/>
      <c r="N84" s="248"/>
      <c r="O84" s="248"/>
      <c r="P84" s="248"/>
      <c r="Q84" s="248"/>
    </row>
    <row r="85" spans="1:21">
      <c r="A85" s="171" t="s">
        <v>214</v>
      </c>
      <c r="B85" s="172"/>
      <c r="C85" s="1042">
        <f>'T3 MET'!E86+'T3 MET'!F86</f>
        <v>0</v>
      </c>
      <c r="D85" s="1042">
        <f>'T3 MET'!G86</f>
        <v>0</v>
      </c>
      <c r="E85" s="1042">
        <f>'T3 MET'!H86</f>
        <v>0</v>
      </c>
      <c r="F85" s="224">
        <f>'T3 MET'!I86</f>
        <v>0</v>
      </c>
      <c r="M85" s="248"/>
      <c r="N85" s="248"/>
      <c r="O85" s="248"/>
      <c r="P85" s="248"/>
      <c r="Q85" s="248"/>
    </row>
    <row r="86" spans="1:21">
      <c r="A86" s="171" t="s">
        <v>215</v>
      </c>
      <c r="B86" s="172"/>
      <c r="C86" s="1042">
        <f>'T3 MET'!E97+'T3 MET'!F97</f>
        <v>0</v>
      </c>
      <c r="D86" s="1042">
        <f>'T3 MET'!G97</f>
        <v>0</v>
      </c>
      <c r="E86" s="1042">
        <f>'T3 MET'!H97</f>
        <v>0</v>
      </c>
      <c r="F86" s="224">
        <f>'T3 MET'!I97</f>
        <v>0</v>
      </c>
      <c r="M86" s="248"/>
      <c r="N86" s="248"/>
      <c r="O86" s="248"/>
      <c r="P86" s="248"/>
      <c r="Q86" s="248"/>
    </row>
    <row r="87" spans="1:21">
      <c r="A87" s="171" t="s">
        <v>216</v>
      </c>
      <c r="B87" s="172"/>
      <c r="C87" s="1042">
        <f>'T3 MET'!E114+'T3 MET'!F114</f>
        <v>-571.04215338392476</v>
      </c>
      <c r="D87" s="1042">
        <f>'T3 MET'!G114</f>
        <v>-191.87358435310438</v>
      </c>
      <c r="E87" s="1042">
        <f>'T3 MET'!H114</f>
        <v>-302.40343394004356</v>
      </c>
      <c r="F87" s="224">
        <f>'T3 MET'!I114</f>
        <v>719.47221181637633</v>
      </c>
      <c r="M87" s="248"/>
      <c r="N87" s="248"/>
      <c r="O87" s="248"/>
      <c r="P87" s="248"/>
      <c r="Q87" s="248"/>
    </row>
    <row r="88" spans="1:21">
      <c r="A88" s="146" t="s">
        <v>217</v>
      </c>
      <c r="B88" s="147"/>
      <c r="C88" s="1042">
        <f>'T3 MET'!E125+'T3 MET'!E136+'T3 MET'!E147+'T3 MET'!E158+'T3 MET'!F125+'T3 MET'!F136+'T3 MET'!F147+'T3 MET'!F158</f>
        <v>0</v>
      </c>
      <c r="D88" s="1042">
        <f>'T3 MET'!G125+'T3 MET'!G136+'T3 MET'!G147+'T3 MET'!G158</f>
        <v>0</v>
      </c>
      <c r="E88" s="1042">
        <f>'T3 MET'!H125+'T3 MET'!H136+'T3 MET'!H147+'T3 MET'!H158</f>
        <v>0</v>
      </c>
      <c r="F88" s="224">
        <f>'T3 MET'!I125+'T3 MET'!I136+'T3 MET'!I147+'T3 MET'!I158</f>
        <v>0</v>
      </c>
      <c r="M88" s="248"/>
      <c r="N88" s="248"/>
      <c r="O88" s="248"/>
      <c r="P88" s="248"/>
      <c r="Q88" s="248"/>
    </row>
    <row r="89" spans="1:21">
      <c r="A89" s="146" t="s">
        <v>218</v>
      </c>
      <c r="B89" s="147"/>
      <c r="C89" s="1042">
        <f>'T3 MET'!E172+'T3 MET'!F172</f>
        <v>0</v>
      </c>
      <c r="D89" s="1042">
        <f>'T3 MET'!G172</f>
        <v>0</v>
      </c>
      <c r="E89" s="1042">
        <f>'T3 MET'!H172</f>
        <v>0</v>
      </c>
      <c r="F89" s="224">
        <f>'T3 MET'!I172</f>
        <v>0</v>
      </c>
      <c r="M89" s="248"/>
      <c r="N89" s="248"/>
      <c r="O89" s="248"/>
      <c r="P89" s="248"/>
      <c r="Q89" s="248"/>
    </row>
    <row r="90" spans="1:21">
      <c r="A90" s="171" t="s">
        <v>219</v>
      </c>
      <c r="B90" s="172"/>
      <c r="C90" s="1059">
        <f>'T3 MET'!E165+'T3 MET'!F165</f>
        <v>0</v>
      </c>
      <c r="D90" s="1059">
        <f>'T3 MET'!G165</f>
        <v>0</v>
      </c>
      <c r="E90" s="1059">
        <f>'T3 MET'!H165</f>
        <v>487.26509980575736</v>
      </c>
      <c r="F90" s="707">
        <f>'T3 MET'!I165</f>
        <v>487.26509980575736</v>
      </c>
      <c r="M90" s="248"/>
      <c r="N90" s="248"/>
      <c r="O90" s="248"/>
      <c r="P90" s="248"/>
      <c r="Q90" s="248"/>
    </row>
    <row r="91" spans="1:21">
      <c r="A91" s="226" t="s">
        <v>220</v>
      </c>
      <c r="B91" s="227"/>
      <c r="C91" s="1060">
        <f t="shared" ref="C91" si="3">SUM(C81:C90)</f>
        <v>3757.8350028680557</v>
      </c>
      <c r="D91" s="1060">
        <f>SUM(D81:D90)</f>
        <v>2171.9879156468951</v>
      </c>
      <c r="E91" s="1060">
        <f>SUM(E81:E90)</f>
        <v>2772.6131711901076</v>
      </c>
      <c r="F91" s="228">
        <f>SUM(F81:F90)</f>
        <v>3897.0457443913965</v>
      </c>
      <c r="M91" s="248"/>
      <c r="N91" s="248"/>
      <c r="O91" s="248"/>
      <c r="P91" s="248"/>
      <c r="Q91" s="248"/>
    </row>
    <row r="92" spans="1:21">
      <c r="A92" s="169" t="s">
        <v>221</v>
      </c>
      <c r="B92" s="170"/>
      <c r="C92" s="1061">
        <f>'T1 MET'!M68</f>
        <v>943.05763619999993</v>
      </c>
      <c r="D92" s="1061">
        <f>'T1 ANSP'!N68</f>
        <v>894</v>
      </c>
      <c r="E92" s="1061">
        <f>'T1 ANSP'!O68</f>
        <v>1087</v>
      </c>
      <c r="F92" s="195">
        <f>'T1 ANSP'!P68</f>
        <v>1167</v>
      </c>
      <c r="K92" s="249"/>
      <c r="M92" s="248"/>
      <c r="N92" s="248"/>
      <c r="O92" s="248"/>
      <c r="P92" s="248"/>
      <c r="Q92" s="248"/>
    </row>
    <row r="93" spans="1:21">
      <c r="A93" s="169" t="s">
        <v>222</v>
      </c>
      <c r="B93" s="170"/>
      <c r="C93" s="1062">
        <f t="shared" ref="C93:F93" si="4">C91/C92</f>
        <v>3.9847352469463582</v>
      </c>
      <c r="D93" s="1062">
        <f t="shared" si="4"/>
        <v>2.4295166841687865</v>
      </c>
      <c r="E93" s="1062">
        <f t="shared" si="4"/>
        <v>2.5507020894113226</v>
      </c>
      <c r="F93" s="229">
        <f t="shared" si="4"/>
        <v>3.3393708178161066</v>
      </c>
      <c r="K93" s="249"/>
      <c r="M93" s="248"/>
      <c r="N93" s="248"/>
      <c r="O93" s="248"/>
      <c r="P93" s="248"/>
      <c r="Q93" s="248"/>
      <c r="U93" s="250"/>
    </row>
    <row r="94" spans="1:21">
      <c r="A94" s="169" t="s">
        <v>223</v>
      </c>
      <c r="B94" s="170"/>
      <c r="C94" s="1063">
        <f>(C102*'T1 MET'!R68+C103*'T1 MET'!S68)/C92</f>
        <v>0</v>
      </c>
      <c r="D94" s="1062">
        <v>0</v>
      </c>
      <c r="E94" s="1062">
        <v>0</v>
      </c>
      <c r="F94" s="1246">
        <v>0</v>
      </c>
      <c r="K94" s="249"/>
    </row>
    <row r="95" spans="1:21" ht="9.9499999999999993" customHeight="1">
      <c r="A95" s="213"/>
      <c r="B95" s="213"/>
      <c r="C95" s="1055"/>
      <c r="D95" s="1053"/>
      <c r="E95" s="1053"/>
      <c r="F95" s="215"/>
    </row>
    <row r="96" spans="1:21">
      <c r="A96" s="230" t="s">
        <v>224</v>
      </c>
      <c r="B96" s="217"/>
      <c r="C96" s="1064">
        <f t="shared" ref="C96" si="5">C93+C94</f>
        <v>3.9847352469463582</v>
      </c>
      <c r="D96" s="1064">
        <f t="shared" ref="D96:F96" si="6">+D93+D94</f>
        <v>2.4295166841687865</v>
      </c>
      <c r="E96" s="1064">
        <f t="shared" si="6"/>
        <v>2.5507020894113226</v>
      </c>
      <c r="F96" s="375">
        <f t="shared" si="6"/>
        <v>3.3393708178161066</v>
      </c>
    </row>
    <row r="97" spans="1:6">
      <c r="A97" s="219"/>
      <c r="C97" s="215"/>
      <c r="D97" s="215"/>
      <c r="E97" s="215"/>
      <c r="F97" s="215"/>
    </row>
    <row r="98" spans="1:6">
      <c r="A98" s="122" t="s">
        <v>225</v>
      </c>
      <c r="B98" s="130"/>
      <c r="C98" s="232"/>
      <c r="D98" s="232"/>
      <c r="E98" s="232"/>
      <c r="F98" s="232"/>
    </row>
    <row r="99" spans="1:6" ht="12.95" customHeight="1">
      <c r="A99" s="233" t="s">
        <v>226</v>
      </c>
      <c r="B99" s="130"/>
      <c r="C99" s="234"/>
      <c r="D99" s="232"/>
      <c r="E99" s="232"/>
      <c r="F99" s="232"/>
    </row>
    <row r="100" spans="1:6" ht="12.95" customHeight="1">
      <c r="A100" s="233" t="s">
        <v>617</v>
      </c>
      <c r="B100" s="130"/>
      <c r="C100" s="693">
        <v>1.9575188770071321</v>
      </c>
      <c r="D100" s="232"/>
      <c r="E100" s="232"/>
      <c r="F100" s="232"/>
    </row>
    <row r="101" spans="1:6" ht="12.95" customHeight="1">
      <c r="A101" s="233" t="s">
        <v>618</v>
      </c>
      <c r="B101" s="130"/>
      <c r="C101" s="693">
        <v>1.8415517721226518</v>
      </c>
      <c r="D101" s="232"/>
      <c r="E101" s="232"/>
      <c r="F101" s="232"/>
    </row>
    <row r="102" spans="1:6">
      <c r="A102" s="233" t="s">
        <v>516</v>
      </c>
      <c r="C102" s="693">
        <v>0</v>
      </c>
      <c r="D102" s="234"/>
      <c r="E102" s="234"/>
    </row>
    <row r="103" spans="1:6">
      <c r="A103" s="233" t="s">
        <v>517</v>
      </c>
      <c r="C103" s="693">
        <v>0</v>
      </c>
    </row>
    <row r="104" spans="1:6">
      <c r="A104" s="122" t="s">
        <v>579</v>
      </c>
      <c r="B104" s="130"/>
      <c r="C104" s="232"/>
      <c r="D104" s="232"/>
      <c r="E104" s="232"/>
      <c r="F104" s="232"/>
    </row>
  </sheetData>
  <mergeCells count="4">
    <mergeCell ref="A1:F1"/>
    <mergeCell ref="C5:F5"/>
    <mergeCell ref="A7:B7"/>
    <mergeCell ref="A80:B80"/>
  </mergeCells>
  <printOptions horizontalCentered="1"/>
  <pageMargins left="0.70866141732283472" right="0.70866141732283472" top="0.74803149606299213" bottom="0.74803149606299213" header="0.31496062992125984" footer="0.31496062992125984"/>
  <pageSetup paperSize="9" scale="6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U104"/>
  <sheetViews>
    <sheetView zoomScaleNormal="100" workbookViewId="0">
      <selection activeCell="J51" sqref="J51"/>
    </sheetView>
  </sheetViews>
  <sheetFormatPr defaultColWidth="8.85546875" defaultRowHeight="12.75"/>
  <cols>
    <col min="1" max="1" width="24" style="122" customWidth="1"/>
    <col min="2" max="2" width="49.5703125" style="122" customWidth="1"/>
    <col min="3" max="6" width="12.5703125" style="122" customWidth="1"/>
    <col min="7" max="10" width="8.85546875" style="120"/>
    <col min="11" max="12" width="8.85546875" style="120" bestFit="1" customWidth="1"/>
    <col min="13" max="15" width="9.140625" style="120" bestFit="1" customWidth="1"/>
    <col min="16" max="16384" width="8.85546875" style="120"/>
  </cols>
  <sheetData>
    <row r="1" spans="1:6">
      <c r="A1" s="1290" t="s">
        <v>153</v>
      </c>
      <c r="B1" s="1290"/>
      <c r="C1" s="1295"/>
      <c r="D1" s="1295"/>
      <c r="E1" s="1295"/>
      <c r="F1" s="1290"/>
    </row>
    <row r="2" spans="1:6">
      <c r="A2" s="121"/>
      <c r="B2" s="121"/>
      <c r="C2" s="1015"/>
      <c r="D2" s="1015"/>
      <c r="E2" s="1015"/>
      <c r="F2" s="123"/>
    </row>
    <row r="3" spans="1:6">
      <c r="A3" s="124" t="str">
        <f>'T1 NSA'!A3</f>
        <v>Finland</v>
      </c>
      <c r="C3" s="1016"/>
      <c r="D3" s="1017"/>
      <c r="E3" s="1016"/>
      <c r="F3" s="120"/>
    </row>
    <row r="4" spans="1:6">
      <c r="A4" s="126" t="str">
        <f>'T1 NSA'!A4</f>
        <v>Currency: Euro</v>
      </c>
      <c r="C4" s="1016"/>
      <c r="D4" s="1017"/>
      <c r="E4" s="1016"/>
      <c r="F4" s="120"/>
    </row>
    <row r="5" spans="1:6">
      <c r="A5" s="127" t="str">
        <f>'T1 NSA'!A5</f>
        <v>NSA</v>
      </c>
      <c r="B5" s="442"/>
      <c r="C5" s="1296" t="s">
        <v>607</v>
      </c>
      <c r="D5" s="1296"/>
      <c r="E5" s="1296"/>
      <c r="F5" s="1292"/>
    </row>
    <row r="6" spans="1:6">
      <c r="C6" s="1015"/>
      <c r="D6" s="1015"/>
      <c r="E6" s="1015"/>
    </row>
    <row r="7" spans="1:6" ht="12.75" customHeight="1">
      <c r="A7" s="1293" t="s">
        <v>155</v>
      </c>
      <c r="B7" s="1294"/>
      <c r="C7" s="1018" t="s">
        <v>514</v>
      </c>
      <c r="D7" s="1018">
        <v>2022</v>
      </c>
      <c r="E7" s="1018">
        <v>2023</v>
      </c>
      <c r="F7" s="129">
        <v>2024</v>
      </c>
    </row>
    <row r="8" spans="1:6">
      <c r="C8" s="1015"/>
      <c r="D8" s="1015"/>
      <c r="E8" s="1015"/>
    </row>
    <row r="9" spans="1:6">
      <c r="A9" s="130" t="s">
        <v>156</v>
      </c>
      <c r="B9" s="130"/>
      <c r="C9" s="1019"/>
      <c r="D9" s="1019"/>
      <c r="E9" s="1019"/>
      <c r="F9" s="131"/>
    </row>
    <row r="10" spans="1:6" ht="3" customHeight="1">
      <c r="C10" s="1015"/>
      <c r="D10" s="1015"/>
      <c r="E10" s="1015"/>
    </row>
    <row r="11" spans="1:6">
      <c r="A11" s="132" t="s">
        <v>157</v>
      </c>
      <c r="B11" s="133"/>
      <c r="C11" s="1020"/>
      <c r="D11" s="1020"/>
      <c r="E11" s="1020"/>
      <c r="F11" s="135"/>
    </row>
    <row r="12" spans="1:6">
      <c r="A12" s="136" t="s">
        <v>158</v>
      </c>
      <c r="B12" s="137"/>
      <c r="C12" s="1021">
        <f>+'T1 NSA'!M61</f>
        <v>7712.2248300000001</v>
      </c>
      <c r="D12" s="1021">
        <f>+'T1 NSA'!N61</f>
        <v>3933.94</v>
      </c>
      <c r="E12" s="1021">
        <f>+'T1 NSA'!O61</f>
        <v>3953.34</v>
      </c>
      <c r="F12" s="236">
        <f>+'T1 NSA'!P61</f>
        <v>3963.3159999999998</v>
      </c>
    </row>
    <row r="13" spans="1:6" ht="3" customHeight="1">
      <c r="C13" s="1022"/>
      <c r="D13" s="1015"/>
      <c r="E13" s="1015"/>
    </row>
    <row r="14" spans="1:6">
      <c r="A14" s="140" t="s">
        <v>159</v>
      </c>
      <c r="B14" s="141"/>
      <c r="C14" s="1023"/>
      <c r="D14" s="1020"/>
      <c r="E14" s="1020"/>
      <c r="F14" s="135"/>
    </row>
    <row r="15" spans="1:6">
      <c r="A15" s="142" t="s">
        <v>160</v>
      </c>
      <c r="B15" s="143"/>
      <c r="C15" s="1025"/>
      <c r="D15" s="1084"/>
      <c r="E15" s="1084"/>
      <c r="F15" s="251"/>
    </row>
    <row r="16" spans="1:6">
      <c r="A16" s="146" t="s">
        <v>161</v>
      </c>
      <c r="B16" s="147"/>
      <c r="C16" s="1025"/>
      <c r="D16" s="1085"/>
      <c r="E16" s="1085"/>
      <c r="F16" s="252"/>
    </row>
    <row r="17" spans="1:6">
      <c r="A17" s="146" t="s">
        <v>162</v>
      </c>
      <c r="B17" s="147"/>
      <c r="C17" s="1026"/>
      <c r="D17" s="1086"/>
      <c r="E17" s="1086"/>
      <c r="F17" s="253"/>
    </row>
    <row r="18" spans="1:6">
      <c r="A18" s="152" t="s">
        <v>163</v>
      </c>
      <c r="B18" s="153"/>
      <c r="C18" s="1028"/>
      <c r="D18" s="1028"/>
      <c r="E18" s="1086"/>
      <c r="F18" s="253"/>
    </row>
    <row r="19" spans="1:6">
      <c r="A19" s="136" t="s">
        <v>164</v>
      </c>
      <c r="B19" s="137"/>
      <c r="C19" s="1087"/>
      <c r="D19" s="1087"/>
      <c r="E19" s="1087"/>
      <c r="F19" s="255"/>
    </row>
    <row r="20" spans="1:6" ht="3" customHeight="1">
      <c r="C20" s="1015"/>
      <c r="D20" s="1015"/>
      <c r="E20" s="1015"/>
    </row>
    <row r="21" spans="1:6">
      <c r="A21" s="132" t="s">
        <v>165</v>
      </c>
      <c r="B21" s="133"/>
      <c r="C21" s="1020"/>
      <c r="D21" s="1020"/>
      <c r="E21" s="1020"/>
      <c r="F21" s="135"/>
    </row>
    <row r="22" spans="1:6">
      <c r="A22" s="159" t="s">
        <v>166</v>
      </c>
      <c r="B22" s="160"/>
      <c r="C22" s="1088"/>
      <c r="D22" s="1088"/>
      <c r="E22" s="1088"/>
      <c r="F22" s="256"/>
    </row>
    <row r="23" spans="1:6">
      <c r="A23" s="164" t="s">
        <v>167</v>
      </c>
      <c r="B23" s="165"/>
      <c r="C23" s="1027">
        <f>('T1 NSA'!T61-'T1 NSA'!T57)-('T1 NSA'!M61-'T1 NSA'!M57)</f>
        <v>0</v>
      </c>
      <c r="D23" s="1042">
        <f>('T1 NSA'!U61-'T1 NSA'!U57)-('T1 NSA'!N61-'T1 NSA'!N57)</f>
        <v>0</v>
      </c>
      <c r="E23" s="1042"/>
      <c r="F23" s="224"/>
    </row>
    <row r="24" spans="1:6">
      <c r="A24" s="164" t="s">
        <v>168</v>
      </c>
      <c r="B24" s="165"/>
      <c r="C24" s="1027">
        <f>'T1 NSA'!T57-'T1 NSA'!M57</f>
        <v>-364.42299999999977</v>
      </c>
      <c r="D24" s="1042">
        <f>'T1 NSA'!U57-'T1 NSA'!N57</f>
        <v>-58.494999999999891</v>
      </c>
      <c r="E24" s="1042"/>
      <c r="F24" s="224"/>
    </row>
    <row r="25" spans="1:6">
      <c r="A25" s="164" t="s">
        <v>169</v>
      </c>
      <c r="B25" s="165"/>
      <c r="C25" s="1088"/>
      <c r="D25" s="1088"/>
      <c r="E25" s="1088"/>
      <c r="F25" s="256"/>
    </row>
    <row r="26" spans="1:6">
      <c r="A26" s="164" t="s">
        <v>170</v>
      </c>
      <c r="B26" s="165"/>
      <c r="C26" s="1088"/>
      <c r="D26" s="1088"/>
      <c r="E26" s="1088"/>
      <c r="F26" s="256"/>
    </row>
    <row r="27" spans="1:6">
      <c r="A27" s="164" t="s">
        <v>171</v>
      </c>
      <c r="B27" s="165"/>
      <c r="C27" s="1088"/>
      <c r="D27" s="1088"/>
      <c r="E27" s="1088"/>
      <c r="F27" s="256"/>
    </row>
    <row r="28" spans="1:6">
      <c r="A28" s="169" t="s">
        <v>172</v>
      </c>
      <c r="B28" s="170"/>
      <c r="C28" s="1031">
        <f>SUM(C22:C27)</f>
        <v>-364.42299999999977</v>
      </c>
      <c r="D28" s="1021">
        <f>SUM(D22:D27)</f>
        <v>-58.494999999999891</v>
      </c>
      <c r="E28" s="1021"/>
      <c r="F28" s="236"/>
    </row>
    <row r="29" spans="1:6" ht="11.1" customHeight="1">
      <c r="C29" s="1015"/>
      <c r="D29" s="1015"/>
      <c r="E29" s="1015"/>
    </row>
    <row r="30" spans="1:6">
      <c r="A30" s="130" t="s">
        <v>173</v>
      </c>
      <c r="B30" s="130"/>
      <c r="C30" s="1019"/>
      <c r="D30" s="1019"/>
      <c r="E30" s="1019"/>
      <c r="F30" s="131"/>
    </row>
    <row r="31" spans="1:6" ht="2.1" customHeight="1">
      <c r="C31" s="1015"/>
      <c r="D31" s="1015"/>
      <c r="E31" s="1015"/>
    </row>
    <row r="32" spans="1:6">
      <c r="A32" s="132" t="s">
        <v>174</v>
      </c>
      <c r="B32" s="133"/>
      <c r="C32" s="1020"/>
      <c r="D32" s="1020"/>
      <c r="E32" s="1020"/>
      <c r="F32" s="135"/>
    </row>
    <row r="33" spans="1:6">
      <c r="A33" s="146" t="s">
        <v>175</v>
      </c>
      <c r="B33" s="147"/>
      <c r="C33" s="1025"/>
      <c r="D33" s="1025"/>
      <c r="E33" s="1079"/>
      <c r="F33" s="246"/>
    </row>
    <row r="34" spans="1:6">
      <c r="A34" s="171" t="s">
        <v>176</v>
      </c>
      <c r="B34" s="172"/>
      <c r="C34" s="1080"/>
      <c r="D34" s="1080"/>
      <c r="E34" s="1081"/>
      <c r="F34" s="247"/>
    </row>
    <row r="35" spans="1:6">
      <c r="A35" s="171" t="s">
        <v>177</v>
      </c>
      <c r="B35" s="172"/>
      <c r="C35" s="1080"/>
      <c r="D35" s="1080"/>
      <c r="E35" s="1081"/>
      <c r="F35" s="247"/>
    </row>
    <row r="36" spans="1:6">
      <c r="A36" s="171" t="s">
        <v>178</v>
      </c>
      <c r="B36" s="172"/>
      <c r="C36" s="1080"/>
      <c r="D36" s="1080"/>
      <c r="E36" s="1081"/>
      <c r="F36" s="247"/>
    </row>
    <row r="37" spans="1:6">
      <c r="A37" s="171" t="s">
        <v>179</v>
      </c>
      <c r="B37" s="172"/>
      <c r="C37" s="1080"/>
      <c r="D37" s="1080"/>
      <c r="E37" s="1081"/>
      <c r="F37" s="247"/>
    </row>
    <row r="38" spans="1:6">
      <c r="A38" s="146" t="s">
        <v>180</v>
      </c>
      <c r="B38" s="147"/>
      <c r="C38" s="1036">
        <f>'T1 NSA'!M68</f>
        <v>943.05763619999993</v>
      </c>
      <c r="D38" s="1036">
        <f>'T1 NSA'!N68</f>
        <v>894</v>
      </c>
      <c r="E38" s="1036">
        <f>'T1 NSA'!O68</f>
        <v>1087</v>
      </c>
      <c r="F38" s="176">
        <f>'T1 NSA'!P68</f>
        <v>1167</v>
      </c>
    </row>
    <row r="39" spans="1:6">
      <c r="A39" s="171" t="s">
        <v>181</v>
      </c>
      <c r="B39" s="172"/>
      <c r="C39" s="1037">
        <f>'T1 NSA'!T68</f>
        <v>956.9120251999999</v>
      </c>
      <c r="D39" s="1027">
        <f>'T1 NSA'!U68</f>
        <v>597.86199999999997</v>
      </c>
      <c r="E39" s="1027"/>
      <c r="F39" s="176"/>
    </row>
    <row r="40" spans="1:6">
      <c r="A40" s="177" t="s">
        <v>182</v>
      </c>
      <c r="B40" s="178"/>
      <c r="C40" s="1038">
        <f>C39/C38-1</f>
        <v>1.4690924995661492E-2</v>
      </c>
      <c r="D40" s="1039">
        <f>D39/D38-1</f>
        <v>-0.3312505592841164</v>
      </c>
      <c r="E40" s="1040"/>
      <c r="F40" s="709"/>
    </row>
    <row r="41" spans="1:6">
      <c r="A41" s="136" t="s">
        <v>183</v>
      </c>
      <c r="B41" s="137"/>
      <c r="C41" s="1045"/>
      <c r="D41" s="1045"/>
      <c r="E41" s="1051"/>
      <c r="F41" s="616"/>
    </row>
    <row r="42" spans="1:6" ht="3" customHeight="1">
      <c r="C42" s="1015"/>
      <c r="D42" s="1015"/>
      <c r="E42" s="1015"/>
    </row>
    <row r="43" spans="1:6">
      <c r="A43" s="140" t="s">
        <v>184</v>
      </c>
      <c r="B43" s="141"/>
      <c r="C43" s="1020"/>
      <c r="D43" s="1020"/>
      <c r="E43" s="1020"/>
      <c r="F43" s="135"/>
    </row>
    <row r="44" spans="1:6">
      <c r="A44" s="183" t="s">
        <v>185</v>
      </c>
      <c r="B44" s="184"/>
      <c r="C44" s="1027">
        <f>-(C12-C33)*C40</f>
        <v>-113.2997165272082</v>
      </c>
      <c r="D44" s="1027">
        <f>-(D12-D33)*D40</f>
        <v>1303.1198251901569</v>
      </c>
      <c r="E44" s="1042"/>
      <c r="F44" s="224"/>
    </row>
    <row r="45" spans="1:6">
      <c r="A45" s="187" t="s">
        <v>186</v>
      </c>
      <c r="B45" s="188"/>
      <c r="C45" s="1027">
        <f>('T3 NSA'!E17-'T3 NSA'!E11+'T3 NSA'!E28-'T3 NSA'!E22+'T3 NSA'!E35+'T3 NSA'!E42+'T3 NSA'!E49+'T3 NSA'!E56+'T3 NSA'!E63+'T3 NSA'!E70+'T3 NSA'!E86-'T3 NSA'!E80+'T3 NSA'!E97-'T3 NSA'!E91+'T3 NSA'!E114-'T3 NSA'!E102-'T3 NSA'!E108+'T3 NSA'!E125-'T3 NSA'!E119+'T3 NSA'!E136-'T3 NSA'!E130+'T3 NSA'!E147-'T3 NSA'!E141+'T3 NSA'!E158-'T3 NSA'!E152+'T3 NSA'!E165+'T3 NSA'!E172)*-('T1 NSA'!R68/'T1 NSA'!K68-1)+(('T3 NSA'!F17-'T3 NSA'!F11+'T3 NSA'!F28-'T3 NSA'!F22+'T3 NSA'!F35+'T3 NSA'!F42+'T3 NSA'!F49+'T3 NSA'!F56+'T3 NSA'!F63+'T3 NSA'!F70+'T3 NSA'!F86-'T3 NSA'!F80+'T3 NSA'!F97-'T3 NSA'!F91+'T3 NSA'!F114-'T3 NSA'!F102-'T3 NSA'!F108+'T3 NSA'!F125-'T3 NSA'!F119+'T3 NSA'!F136-'T3 NSA'!F130+'T3 NSA'!F147-'T3 NSA'!F141+'T3 NSA'!F158-'T3 NSA'!F152+'T3 NSA'!F165+'T3 NSA'!F172)*-('T1 NSA'!S68/'T1 NSA'!L68-1))</f>
        <v>0</v>
      </c>
      <c r="D45" s="1027">
        <f>('T3 NSA'!G17-'T3 NSA'!G11+'T3 NSA'!G28-'T3 NSA'!G22+'T3 NSA'!G35+'T3 NSA'!G42+'T3 NSA'!G49+'T3 NSA'!G56+'T3 NSA'!G63+'T3 NSA'!G70+'T3 NSA'!G86-'T3 NSA'!G80+'T3 NSA'!G97-'T3 NSA'!G91+'T3 NSA'!G114-'T3 NSA'!G102-'T3 NSA'!G108+'T3 NSA'!G125-'T3 NSA'!G119+'T3 NSA'!G136-'T3 NSA'!G130+'T3 NSA'!G147-'T3 NSA'!G141+'T3 NSA'!G158-'T3 NSA'!G152+'T3 NSA'!G165+'T3 NSA'!G172)*-D40</f>
        <v>0</v>
      </c>
      <c r="E45" s="1042"/>
      <c r="F45" s="224"/>
    </row>
    <row r="46" spans="1:6">
      <c r="A46" s="169" t="s">
        <v>187</v>
      </c>
      <c r="B46" s="170"/>
      <c r="C46" s="1031">
        <f>SUM(C44:C45)</f>
        <v>-113.2997165272082</v>
      </c>
      <c r="D46" s="1031">
        <f>SUM(D44:D45)</f>
        <v>1303.1198251901569</v>
      </c>
      <c r="E46" s="1032"/>
      <c r="F46" s="158"/>
    </row>
    <row r="47" spans="1:6" ht="11.1" customHeight="1">
      <c r="C47" s="1015"/>
      <c r="D47" s="1015"/>
      <c r="E47" s="1015"/>
    </row>
    <row r="48" spans="1:6">
      <c r="A48" s="130" t="s">
        <v>188</v>
      </c>
      <c r="B48" s="130"/>
      <c r="C48" s="1019"/>
      <c r="D48" s="1019"/>
      <c r="E48" s="1019"/>
      <c r="F48" s="131"/>
    </row>
    <row r="49" spans="1:10" ht="3.6" customHeight="1">
      <c r="C49" s="1015"/>
      <c r="D49" s="1015"/>
      <c r="E49" s="1015"/>
    </row>
    <row r="50" spans="1:10">
      <c r="A50" s="132" t="s">
        <v>189</v>
      </c>
      <c r="B50" s="133"/>
      <c r="C50" s="1020"/>
      <c r="D50" s="1020"/>
      <c r="E50" s="1020"/>
      <c r="F50" s="135"/>
    </row>
    <row r="51" spans="1:10">
      <c r="A51" s="171" t="s">
        <v>190</v>
      </c>
      <c r="B51" s="172"/>
      <c r="C51" s="1026"/>
      <c r="D51" s="1091"/>
      <c r="E51" s="1081"/>
      <c r="F51" s="247"/>
    </row>
    <row r="52" spans="1:10">
      <c r="A52" s="171" t="s">
        <v>191</v>
      </c>
      <c r="B52" s="172"/>
      <c r="C52" s="1026"/>
      <c r="D52" s="1091"/>
      <c r="E52" s="1081"/>
      <c r="F52" s="247"/>
    </row>
    <row r="53" spans="1:10">
      <c r="A53" s="146" t="s">
        <v>192</v>
      </c>
      <c r="B53" s="147"/>
      <c r="C53" s="1026"/>
      <c r="D53" s="1091"/>
      <c r="E53" s="1079"/>
      <c r="F53" s="246"/>
    </row>
    <row r="54" spans="1:10" s="196" customFormat="1">
      <c r="A54" s="169" t="s">
        <v>193</v>
      </c>
      <c r="B54" s="170"/>
      <c r="C54" s="1045"/>
      <c r="D54" s="1092"/>
      <c r="E54" s="1082"/>
      <c r="F54" s="373"/>
      <c r="H54" s="120"/>
      <c r="I54" s="120"/>
      <c r="J54" s="120"/>
    </row>
    <row r="55" spans="1:10" ht="12" customHeight="1">
      <c r="C55" s="1015"/>
      <c r="D55" s="1015"/>
      <c r="E55" s="1015"/>
    </row>
    <row r="56" spans="1:10">
      <c r="A56" s="130" t="s">
        <v>194</v>
      </c>
      <c r="B56" s="130"/>
      <c r="C56" s="1046"/>
      <c r="D56" s="1046"/>
      <c r="E56" s="1019"/>
      <c r="F56" s="131"/>
    </row>
    <row r="57" spans="1:10" ht="3.6" customHeight="1">
      <c r="C57" s="1015"/>
      <c r="D57" s="1015"/>
      <c r="E57" s="1015"/>
    </row>
    <row r="58" spans="1:10">
      <c r="A58" s="132" t="s">
        <v>195</v>
      </c>
      <c r="B58" s="133"/>
      <c r="C58" s="1020"/>
      <c r="D58" s="1020"/>
      <c r="E58" s="1020"/>
      <c r="F58" s="135"/>
    </row>
    <row r="59" spans="1:10" s="200" customFormat="1">
      <c r="A59" s="169" t="s">
        <v>196</v>
      </c>
      <c r="B59" s="170"/>
      <c r="C59" s="1032">
        <v>0</v>
      </c>
      <c r="D59" s="1032">
        <v>0</v>
      </c>
      <c r="E59" s="1047"/>
      <c r="F59" s="199"/>
    </row>
    <row r="60" spans="1:10" ht="3.6" customHeight="1">
      <c r="C60" s="1015"/>
      <c r="D60" s="1015"/>
      <c r="E60" s="1015"/>
    </row>
    <row r="61" spans="1:10">
      <c r="A61" s="132" t="s">
        <v>197</v>
      </c>
      <c r="B61" s="133"/>
      <c r="C61" s="1020"/>
      <c r="D61" s="1020"/>
      <c r="E61" s="1020"/>
      <c r="F61" s="135"/>
    </row>
    <row r="62" spans="1:10">
      <c r="A62" s="142" t="s">
        <v>198</v>
      </c>
      <c r="B62" s="143"/>
      <c r="C62" s="1048" t="s">
        <v>559</v>
      </c>
      <c r="D62" s="1083"/>
      <c r="E62" s="1083"/>
      <c r="F62" s="204"/>
    </row>
    <row r="63" spans="1:10">
      <c r="A63" s="205" t="s">
        <v>199</v>
      </c>
      <c r="B63" s="206"/>
      <c r="C63" s="1031">
        <f>C93*'T1 NSA'!T68-(C100*'T1 NSA'!R68+C101*'T1 NSA'!S68) -'T3 NSA'!D103-'T3 NSA'!D104-(('T3 NSA'!D103/-('T1'!R68/'T2'!C104-1)+'T3 NSA'!D104/-('T1'!S68/'T2'!C105-1))*C40)</f>
        <v>4011.8919107230663</v>
      </c>
      <c r="D63" s="1031"/>
      <c r="E63" s="1050"/>
      <c r="F63" s="208"/>
      <c r="G63" s="710"/>
      <c r="H63" s="214">
        <f>((C93-('T3 NSA'!E11+'T3 NSA'!E22+'T3 NSA'!E75+'T3 NSA'!E80+'T3 NSA'!E91+'T3 NSA'!E102+'T3 NSA'!E108+'T3 NSA'!E119+'T3 NSA'!E130+'T3 NSA'!E141+'T3 NSA'!E152+'T3 NSA'!F11+'T3 NSA'!F22+'T3 NSA'!F75+'T3 NSA'!F80+'T3 NSA'!F91+'T3 NSA'!F102+'T3 NSA'!F108+'T3 NSA'!F119+'T3 NSA'!F130+'T3 NSA'!F141+'T3 NSA'!F152)/C92)*'T1 NSA'!T68)-((C100*'T2'!C104-('T3 NSA'!E11+'T3 NSA'!E22+'T3 NSA'!E75+'T3 NSA'!E80+'T3 NSA'!E91+'T3 NSA'!E102+'T3 NSA'!E108+'T3 NSA'!E119+'T3 NSA'!E130+'T3 NSA'!E141+'T3 NSA'!E152))*'T1 NSA'!R68/'T2'!C104)-((C101*'T2'!C105-('T3 NSA'!F11+'T3 NSA'!F22+'T3 NSA'!F75+'T3 NSA'!F80+'T3 NSA'!F91+'T3 NSA'!F102+'T3 NSA'!F108+'T3 NSA'!F119+'T3 NSA'!F130+'T3 NSA'!F141+'T3 NSA'!F152))*'T1 NSA'!S68/'T2'!C105)</f>
        <v>4011.8919107230658</v>
      </c>
      <c r="I63" s="214">
        <f>((C93-('T3 NSA'!E183+'T3 NSA'!F183)/C92)*'T1 NSA'!T68)-((C100*'T2'!C104-('T3 NSA'!E183))*'T1 NSA'!R68/'T2'!C104)-((C101*'T2'!C105-('T3 NSA'!F183))*'T1 NSA'!S68/'T2'!C105)</f>
        <v>4011.8919107230658</v>
      </c>
    </row>
    <row r="64" spans="1:10" ht="3" customHeight="1">
      <c r="C64" s="1015"/>
      <c r="D64" s="1015"/>
      <c r="E64" s="1015"/>
    </row>
    <row r="65" spans="1:6">
      <c r="A65" s="132" t="s">
        <v>200</v>
      </c>
      <c r="B65" s="133"/>
      <c r="C65" s="1020"/>
      <c r="D65" s="1020"/>
      <c r="E65" s="1020"/>
      <c r="F65" s="135"/>
    </row>
    <row r="66" spans="1:6">
      <c r="A66" s="205" t="s">
        <v>626</v>
      </c>
      <c r="B66" s="206"/>
      <c r="C66" s="1051"/>
      <c r="D66" s="1089"/>
      <c r="E66" s="1089"/>
      <c r="F66" s="1245"/>
    </row>
    <row r="67" spans="1:6" ht="3" customHeight="1">
      <c r="C67" s="1015"/>
      <c r="D67" s="1015"/>
      <c r="E67" s="1015"/>
    </row>
    <row r="68" spans="1:6">
      <c r="A68" s="132" t="s">
        <v>201</v>
      </c>
      <c r="B68" s="133"/>
      <c r="C68" s="1052"/>
      <c r="D68" s="1052"/>
      <c r="E68" s="1052"/>
      <c r="F68" s="182"/>
    </row>
    <row r="69" spans="1:6">
      <c r="A69" s="697" t="s">
        <v>202</v>
      </c>
      <c r="B69" s="698"/>
      <c r="C69" s="1033">
        <v>0</v>
      </c>
      <c r="D69" s="1065">
        <v>0</v>
      </c>
      <c r="E69" s="1066"/>
      <c r="F69" s="1067"/>
    </row>
    <row r="70" spans="1:6">
      <c r="A70" s="171" t="s">
        <v>627</v>
      </c>
      <c r="B70" s="172"/>
      <c r="C70" s="1027">
        <v>0</v>
      </c>
      <c r="D70" s="1068">
        <v>0</v>
      </c>
      <c r="E70" s="1069"/>
      <c r="F70" s="1070"/>
    </row>
    <row r="71" spans="1:6">
      <c r="A71" s="171" t="s">
        <v>203</v>
      </c>
      <c r="B71" s="172"/>
      <c r="C71" s="1027">
        <v>0</v>
      </c>
      <c r="D71" s="1068">
        <v>0</v>
      </c>
      <c r="E71" s="1069"/>
      <c r="F71" s="1070"/>
    </row>
    <row r="72" spans="1:6">
      <c r="A72" s="171" t="s">
        <v>204</v>
      </c>
      <c r="B72" s="172"/>
      <c r="C72" s="1026"/>
      <c r="D72" s="1034"/>
      <c r="E72" s="1243"/>
      <c r="F72" s="1244"/>
    </row>
    <row r="73" spans="1:6">
      <c r="A73" s="210" t="s">
        <v>205</v>
      </c>
      <c r="B73" s="211"/>
      <c r="C73" s="1090">
        <f>SUM(C69:C72)</f>
        <v>0</v>
      </c>
      <c r="D73" s="1031">
        <f>SUM(D69:D72)</f>
        <v>0</v>
      </c>
      <c r="E73" s="1031">
        <f t="shared" ref="E73:F73" si="0">SUM(E69:E72)</f>
        <v>0</v>
      </c>
      <c r="F73" s="139">
        <f t="shared" si="0"/>
        <v>0</v>
      </c>
    </row>
    <row r="74" spans="1:6" ht="3.95" customHeight="1">
      <c r="A74" s="213"/>
      <c r="B74" s="213"/>
      <c r="C74" s="1053"/>
      <c r="D74" s="1053"/>
      <c r="E74" s="1053"/>
      <c r="F74" s="215"/>
    </row>
    <row r="75" spans="1:6">
      <c r="A75" s="132" t="s">
        <v>206</v>
      </c>
      <c r="B75" s="133"/>
      <c r="C75" s="1054" t="s">
        <v>560</v>
      </c>
      <c r="D75" s="1052"/>
      <c r="E75" s="1052"/>
      <c r="F75" s="182"/>
    </row>
    <row r="76" spans="1:6" s="200" customFormat="1">
      <c r="A76" s="210" t="s">
        <v>207</v>
      </c>
      <c r="B76" s="211"/>
      <c r="C76" s="1032">
        <f>(C102*'T1 NSA'!R68)+(C103*'T1 NSA'!S68)</f>
        <v>0</v>
      </c>
      <c r="D76" s="1032">
        <f>D94*D39</f>
        <v>0</v>
      </c>
      <c r="E76" s="1047"/>
      <c r="F76" s="212"/>
    </row>
    <row r="77" spans="1:6" ht="9.9499999999999993" customHeight="1">
      <c r="A77" s="213"/>
      <c r="B77" s="213"/>
      <c r="C77" s="1055"/>
      <c r="D77" s="1053"/>
      <c r="E77" s="1053"/>
      <c r="F77" s="215"/>
    </row>
    <row r="78" spans="1:6">
      <c r="A78" s="216" t="s">
        <v>208</v>
      </c>
      <c r="B78" s="217"/>
      <c r="C78" s="1056">
        <f>C19+C28+C41+C46+C54+C59+C63+C66+C73+C76</f>
        <v>3534.1691941958584</v>
      </c>
      <c r="D78" s="1056">
        <f>D19+D28+D41+D46+D54+D59+D63+D66+D73+D76</f>
        <v>1244.624825190157</v>
      </c>
      <c r="E78" s="1056">
        <f t="shared" ref="E78:F78" si="1">E19+E28+E41+E46+E54+E59+E63+E66+E73+E76</f>
        <v>0</v>
      </c>
      <c r="F78" s="621">
        <f t="shared" si="1"/>
        <v>0</v>
      </c>
    </row>
    <row r="79" spans="1:6" ht="26.1" customHeight="1">
      <c r="A79" s="219"/>
      <c r="C79" s="1057"/>
      <c r="D79" s="1057"/>
      <c r="E79" s="1057"/>
      <c r="F79" s="220"/>
    </row>
    <row r="80" spans="1:6" ht="12.75" customHeight="1">
      <c r="A80" s="1293" t="s">
        <v>209</v>
      </c>
      <c r="B80" s="1294"/>
      <c r="C80" s="1018" t="s">
        <v>514</v>
      </c>
      <c r="D80" s="1018">
        <v>2022</v>
      </c>
      <c r="E80" s="1018">
        <v>2023</v>
      </c>
      <c r="F80" s="129">
        <v>2024</v>
      </c>
    </row>
    <row r="81" spans="1:21">
      <c r="A81" s="159" t="s">
        <v>210</v>
      </c>
      <c r="B81" s="160"/>
      <c r="C81" s="1058">
        <f>+C12</f>
        <v>7712.2248300000001</v>
      </c>
      <c r="D81" s="1058">
        <f>+D12</f>
        <v>3933.94</v>
      </c>
      <c r="E81" s="1058">
        <f>+E12</f>
        <v>3953.34</v>
      </c>
      <c r="F81" s="222">
        <f>+F12</f>
        <v>3963.3159999999998</v>
      </c>
    </row>
    <row r="82" spans="1:21">
      <c r="A82" s="146" t="s">
        <v>211</v>
      </c>
      <c r="B82" s="147"/>
      <c r="C82" s="1042">
        <f>'T3 NSA'!E17+'T3 NSA'!F17</f>
        <v>-531.15036360963063</v>
      </c>
      <c r="D82" s="1042">
        <f>'T3 NSA'!G17</f>
        <v>0</v>
      </c>
      <c r="E82" s="1042">
        <f>'T3 NSA'!H17</f>
        <v>0</v>
      </c>
      <c r="F82" s="224">
        <f>'T3 NSA'!I17</f>
        <v>0</v>
      </c>
    </row>
    <row r="83" spans="1:21">
      <c r="A83" s="146" t="s">
        <v>212</v>
      </c>
      <c r="B83" s="147"/>
      <c r="C83" s="1042">
        <f>'T3 NSA'!E28+'T3 NSA'!F28</f>
        <v>0</v>
      </c>
      <c r="D83" s="1042">
        <f>'T3 NSA'!G28</f>
        <v>0</v>
      </c>
      <c r="E83" s="1042">
        <f>'T3 NSA'!H28</f>
        <v>0</v>
      </c>
      <c r="F83" s="224">
        <f>'T3 NSA'!I28</f>
        <v>0</v>
      </c>
    </row>
    <row r="84" spans="1:21">
      <c r="A84" s="171" t="s">
        <v>213</v>
      </c>
      <c r="B84" s="172"/>
      <c r="C84" s="1042">
        <f>'T3 NSA'!E35+'T3 NSA'!E42+'T3 NSA'!E49+'T3 NSA'!E56+'T3 NSA'!E63+'T3 NSA'!E70+'T3 NSA'!E75+'T3 NSA'!F35+'T3 NSA'!F42+'T3 NSA'!F49+'T3 NSA'!F56+'T3 NSA'!F63+'T3 NSA'!F70+'T3 NSA'!F75</f>
        <v>0</v>
      </c>
      <c r="D84" s="1042">
        <f>'T3 NSA'!G35+'T3 NSA'!G42+'T3 NSA'!G49+'T3 NSA'!G56+'T3 NSA'!G63+'T3 NSA'!G70+'T3 NSA'!G75</f>
        <v>-811.02263681096611</v>
      </c>
      <c r="E84" s="1042">
        <f>'T3 NSA'!H35+'T3 NSA'!H42+'T3 NSA'!H49+'T3 NSA'!H56+'T3 NSA'!H63+'T3 NSA'!H70+'T3 NSA'!H75</f>
        <v>-364.42299999999977</v>
      </c>
      <c r="F84" s="224">
        <f>'T3 NSA'!I35+'T3 NSA'!I42+'T3 NSA'!I49+'T3 NSA'!I56+'T3 NSA'!I63+'T3 NSA'!I70+'T3 NSA'!I75</f>
        <v>-58.494999999999891</v>
      </c>
    </row>
    <row r="85" spans="1:21">
      <c r="A85" s="171" t="s">
        <v>214</v>
      </c>
      <c r="B85" s="172"/>
      <c r="C85" s="1042">
        <f>'T3 NSA'!E86+'T3 NSA'!F86</f>
        <v>0</v>
      </c>
      <c r="D85" s="1042">
        <f>'T3 NSA'!G86</f>
        <v>0</v>
      </c>
      <c r="E85" s="1042">
        <f>'T3 NSA'!H86</f>
        <v>0</v>
      </c>
      <c r="F85" s="224">
        <f>'T3 NSA'!I86</f>
        <v>0</v>
      </c>
    </row>
    <row r="86" spans="1:21">
      <c r="A86" s="171" t="s">
        <v>215</v>
      </c>
      <c r="B86" s="172"/>
      <c r="C86" s="1042">
        <f>'T3 NSA'!E97+'T3 NSA'!F97</f>
        <v>0</v>
      </c>
      <c r="D86" s="1042">
        <f>'T3 NSA'!G97</f>
        <v>0</v>
      </c>
      <c r="E86" s="1042">
        <f>'T3 NSA'!H97</f>
        <v>0</v>
      </c>
      <c r="F86" s="224">
        <f>'T3 NSA'!I97</f>
        <v>0</v>
      </c>
    </row>
    <row r="87" spans="1:21">
      <c r="A87" s="171" t="s">
        <v>216</v>
      </c>
      <c r="B87" s="172"/>
      <c r="C87" s="1042">
        <f>'T3 NSA'!E114+'T3 NSA'!F114</f>
        <v>-1317.3795041773772</v>
      </c>
      <c r="D87" s="1042">
        <f>'T3 NSA'!G114</f>
        <v>-433.49398585639824</v>
      </c>
      <c r="E87" s="1042">
        <f>'T3 NSA'!H114</f>
        <v>-665.63146978726604</v>
      </c>
      <c r="F87" s="224">
        <f>'T3 NSA'!I114</f>
        <v>890.87299789321287</v>
      </c>
    </row>
    <row r="88" spans="1:21">
      <c r="A88" s="146" t="s">
        <v>217</v>
      </c>
      <c r="B88" s="147"/>
      <c r="C88" s="1042">
        <f>'T3 NSA'!E125+'T3 NSA'!E136+'T3 NSA'!E147+'T3 NSA'!E158+'T3 NSA'!F125+'T3 NSA'!F136+'T3 NSA'!F147+'T3 NSA'!F158</f>
        <v>0</v>
      </c>
      <c r="D88" s="1042">
        <f>'T3 NSA'!G125+'T3 NSA'!G136+'T3 NSA'!G147+'T3 NSA'!G158</f>
        <v>0</v>
      </c>
      <c r="E88" s="1042">
        <f>'T3 NSA'!H125+'T3 NSA'!H136+'T3 NSA'!H147+'T3 NSA'!H158</f>
        <v>0</v>
      </c>
      <c r="F88" s="224">
        <f>'T3 NSA'!I125+'T3 NSA'!I136+'T3 NSA'!I147+'T3 NSA'!I158</f>
        <v>0</v>
      </c>
    </row>
    <row r="89" spans="1:21">
      <c r="A89" s="146" t="s">
        <v>218</v>
      </c>
      <c r="B89" s="147"/>
      <c r="C89" s="1042">
        <f>'T3 NSA'!E172+'T3 NSA'!F172</f>
        <v>0</v>
      </c>
      <c r="D89" s="1042">
        <f>'T3 NSA'!G172</f>
        <v>0</v>
      </c>
      <c r="E89" s="1042">
        <f>'T3 NSA'!H172</f>
        <v>0</v>
      </c>
      <c r="F89" s="224">
        <f>'T3 NSA'!I172</f>
        <v>0</v>
      </c>
    </row>
    <row r="90" spans="1:21">
      <c r="A90" s="171" t="s">
        <v>219</v>
      </c>
      <c r="B90" s="172"/>
      <c r="C90" s="1059">
        <f>'T3 NSA'!E165+'T3 NSA'!F165</f>
        <v>0</v>
      </c>
      <c r="D90" s="1059">
        <f>'T3 NSA'!G165</f>
        <v>0</v>
      </c>
      <c r="E90" s="1059">
        <f>'T3 NSA'!H165</f>
        <v>802.37838214461328</v>
      </c>
      <c r="F90" s="707">
        <f>'T3 NSA'!I165</f>
        <v>802.37838214461328</v>
      </c>
    </row>
    <row r="91" spans="1:21">
      <c r="A91" s="226" t="s">
        <v>220</v>
      </c>
      <c r="B91" s="227"/>
      <c r="C91" s="1060">
        <f t="shared" ref="C91" si="2">SUM(C81:C90)</f>
        <v>5863.6949622129923</v>
      </c>
      <c r="D91" s="1060">
        <f>SUM(D81:D90)</f>
        <v>2689.4233773326359</v>
      </c>
      <c r="E91" s="1060">
        <f>SUM(E81:E90)</f>
        <v>3725.6639123573477</v>
      </c>
      <c r="F91" s="228">
        <f>SUM(F81:F90)</f>
        <v>5598.0723800378264</v>
      </c>
    </row>
    <row r="92" spans="1:21">
      <c r="A92" s="169" t="s">
        <v>221</v>
      </c>
      <c r="B92" s="170"/>
      <c r="C92" s="1061">
        <f>'T1 NSA'!M68</f>
        <v>943.05763619999993</v>
      </c>
      <c r="D92" s="1061">
        <f>'T1 NSA'!N68</f>
        <v>894</v>
      </c>
      <c r="E92" s="1061">
        <f>'T1 NSA'!O68</f>
        <v>1087</v>
      </c>
      <c r="F92" s="195">
        <f>'T1 NSA'!P68</f>
        <v>1167</v>
      </c>
    </row>
    <row r="93" spans="1:21">
      <c r="A93" s="169" t="s">
        <v>222</v>
      </c>
      <c r="B93" s="170"/>
      <c r="C93" s="1062">
        <f t="shared" ref="C93:F93" si="3">C91/C92</f>
        <v>6.2177482447843122</v>
      </c>
      <c r="D93" s="1062">
        <f t="shared" si="3"/>
        <v>3.0083035540633514</v>
      </c>
      <c r="E93" s="1062">
        <f t="shared" si="3"/>
        <v>3.4274737004207432</v>
      </c>
      <c r="F93" s="229">
        <f t="shared" si="3"/>
        <v>4.7969771894068778</v>
      </c>
      <c r="U93" s="250"/>
    </row>
    <row r="94" spans="1:21">
      <c r="A94" s="169" t="s">
        <v>223</v>
      </c>
      <c r="B94" s="170"/>
      <c r="C94" s="1063">
        <f>(C102*'T1 NSA'!R68+C103*'T1 NSA'!S68)/C92</f>
        <v>0</v>
      </c>
      <c r="D94" s="1062">
        <v>0</v>
      </c>
      <c r="E94" s="1062">
        <v>0</v>
      </c>
      <c r="F94" s="1246">
        <v>0</v>
      </c>
    </row>
    <row r="95" spans="1:21" ht="9.9499999999999993" customHeight="1">
      <c r="A95" s="213"/>
      <c r="B95" s="213"/>
      <c r="C95" s="1055"/>
      <c r="D95" s="1053"/>
      <c r="E95" s="1053"/>
      <c r="F95" s="215"/>
    </row>
    <row r="96" spans="1:21">
      <c r="A96" s="230" t="s">
        <v>224</v>
      </c>
      <c r="B96" s="217"/>
      <c r="C96" s="1064">
        <f t="shared" ref="C96" si="4">C93+C94</f>
        <v>6.2177482447843122</v>
      </c>
      <c r="D96" s="1064">
        <f t="shared" ref="D96:F96" si="5">+D93+D94</f>
        <v>3.0083035540633514</v>
      </c>
      <c r="E96" s="1064">
        <f t="shared" si="5"/>
        <v>3.4274737004207432</v>
      </c>
      <c r="F96" s="375">
        <f t="shared" si="5"/>
        <v>4.7969771894068778</v>
      </c>
    </row>
    <row r="97" spans="1:6">
      <c r="A97" s="219"/>
      <c r="C97" s="215"/>
      <c r="D97" s="215"/>
      <c r="E97" s="215"/>
      <c r="F97" s="215"/>
    </row>
    <row r="98" spans="1:6">
      <c r="A98" s="122" t="s">
        <v>225</v>
      </c>
      <c r="B98" s="130"/>
      <c r="C98" s="232"/>
      <c r="D98" s="232"/>
      <c r="E98" s="232"/>
      <c r="F98" s="232"/>
    </row>
    <row r="99" spans="1:6" ht="12.95" customHeight="1">
      <c r="A99" s="233" t="s">
        <v>226</v>
      </c>
      <c r="B99" s="130"/>
      <c r="C99" s="234"/>
      <c r="D99" s="232"/>
      <c r="E99" s="232"/>
      <c r="F99" s="232"/>
    </row>
    <row r="100" spans="1:6" ht="12.95" customHeight="1">
      <c r="A100" s="233" t="s">
        <v>617</v>
      </c>
      <c r="B100" s="130"/>
      <c r="C100" s="693">
        <v>3.2649727058631401</v>
      </c>
      <c r="D100" s="232"/>
      <c r="E100" s="232"/>
      <c r="F100" s="232"/>
    </row>
    <row r="101" spans="1:6" ht="12.95" customHeight="1">
      <c r="A101" s="233" t="s">
        <v>618</v>
      </c>
      <c r="B101" s="130"/>
      <c r="C101" s="693">
        <v>2.9146410913311107</v>
      </c>
      <c r="D101" s="232"/>
      <c r="E101" s="232"/>
      <c r="F101" s="232"/>
    </row>
    <row r="102" spans="1:6">
      <c r="A102" s="233" t="s">
        <v>516</v>
      </c>
      <c r="C102" s="693">
        <v>0</v>
      </c>
      <c r="D102" s="234"/>
      <c r="E102" s="234"/>
    </row>
    <row r="103" spans="1:6">
      <c r="A103" s="233" t="s">
        <v>517</v>
      </c>
      <c r="C103" s="693">
        <v>0</v>
      </c>
    </row>
    <row r="104" spans="1:6">
      <c r="A104" s="122" t="s">
        <v>579</v>
      </c>
      <c r="B104" s="130"/>
      <c r="C104" s="232"/>
      <c r="D104" s="232"/>
      <c r="E104" s="232"/>
      <c r="F104" s="232"/>
    </row>
  </sheetData>
  <mergeCells count="4">
    <mergeCell ref="A1:F1"/>
    <mergeCell ref="C5:F5"/>
    <mergeCell ref="A7:B7"/>
    <mergeCell ref="A80:B80"/>
  </mergeCells>
  <pageMargins left="0.7" right="0.7" top="0.75" bottom="0.75" header="0.3" footer="0.3"/>
  <pageSetup paperSize="9" scale="6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Traficom esitys kuvaton (fi)" ma:contentTypeID="0x0101000EC482A17D284AEE8290D09FC0D2D6D200C589622A2BFC49F09A63EB8A0400625000791481E95327074191E4F4D407281D7E" ma:contentTypeVersion="93" ma:contentTypeDescription="" ma:contentTypeScope="" ma:versionID="e74e89deb2a0290915c2b719eb09fff3">
  <xsd:schema xmlns:xsd="http://www.w3.org/2001/XMLSchema" xmlns:xs="http://www.w3.org/2001/XMLSchema" xmlns:p="http://schemas.microsoft.com/office/2006/metadata/properties" xmlns:ns2="3862de8c-f0d9-4674-87c9-14a7c7d02700" xmlns:ns3="986746b9-21ea-4a10-94d5-c7e2d54bbe5a" targetNamespace="http://schemas.microsoft.com/office/2006/metadata/properties" ma:root="true" ma:fieldsID="cc01656a3cb4b3be9412530f53bedfdb" ns2:_="" ns3:_="">
    <xsd:import namespace="3862de8c-f0d9-4674-87c9-14a7c7d02700"/>
    <xsd:import namespace="986746b9-21ea-4a10-94d5-c7e2d54bbe5a"/>
    <xsd:element name="properties">
      <xsd:complexType>
        <xsd:sequence>
          <xsd:element name="documentManagement">
            <xsd:complexType>
              <xsd:all>
                <xsd:element ref="ns2:SaTyDocumentArchive" minOccurs="0"/>
                <xsd:element ref="ns2:SaTyTosTaskGroup"/>
                <xsd:element ref="ns2:SaTyTosTaskGroupId" minOccurs="0"/>
                <xsd:element ref="ns2:SaTyTosIssueGroup"/>
                <xsd:element ref="ns2:SaTyTosIssueGroupId" minOccurs="0"/>
                <xsd:element ref="ns2:SaTyTosDocumentType"/>
                <xsd:element ref="ns2:SaTyTosDocumentTypeId" minOccurs="0"/>
                <xsd:element ref="ns2:SaTyTosPreservation" minOccurs="0"/>
                <xsd:element ref="ns2:SaTyDocumentYear" minOccurs="0"/>
                <xsd:element ref="ns2:SaTyDocumentStatus" minOccurs="0"/>
                <xsd:element ref="ns2:SaTyTosPublicity" minOccurs="0"/>
                <xsd:element ref="ns3:a9215f07bdd34c12927c30fd8ee294e2" minOccurs="0"/>
                <xsd:element ref="ns3:TaxCatchAll" minOccurs="0"/>
                <xsd:element ref="ns3:TaxCatchAllLabel" minOccurs="0"/>
                <xsd:element ref="ns3:f4b386671deb464d8bb6062959db37ce" minOccurs="0"/>
                <xsd:element ref="ns3:p39f2945831442ffb2b72677709d8610" minOccurs="0"/>
                <xsd:element ref="ns3:g947cab29b3b46f18713a0acc4648f6c" minOccurs="0"/>
                <xsd:element ref="ns2:SaTyDocumentUserData" minOccurs="0"/>
                <xsd:element ref="ns3:SaTyTosSecurityPeriod" minOccurs="0"/>
                <xsd:element ref="ns3:SaTyTosSecurityPeriodRule" minOccurs="0"/>
                <xsd:element ref="ns3:SaTyTosSecurityPeriodRuleId" minOccurs="0"/>
                <xsd:element ref="ns3:SaTyTosSecurityReason" minOccurs="0"/>
                <xsd:element ref="ns3:SaTyTosSecurityReasonId" minOccurs="0"/>
                <xsd:element ref="ns3:SaTyTosUserDataRule" minOccurs="0"/>
                <xsd:element ref="ns3:SaTyTosUserDataRuleId" minOccurs="0"/>
                <xsd:element ref="ns3:SaTyDynastyDocumentGuid" minOccurs="0"/>
                <xsd:element ref="ns3:SaTyDynastyDocumentUrl" minOccurs="0"/>
                <xsd:element ref="ns3:SaTyDynastyDirection" minOccurs="0"/>
                <xsd:element ref="ns3:SaTyDynastyInt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62de8c-f0d9-4674-87c9-14a7c7d02700" elementFormDefault="qualified">
    <xsd:import namespace="http://schemas.microsoft.com/office/2006/documentManagement/types"/>
    <xsd:import namespace="http://schemas.microsoft.com/office/infopath/2007/PartnerControls"/>
    <xsd:element name="SaTyDocumentArchive" ma:index="8" nillable="true" ma:displayName="Arkistoitava" ma:default="0" ma:description="" ma:internalName="SaTyDocumentArchive">
      <xsd:simpleType>
        <xsd:restriction base="dms:Boolean"/>
      </xsd:simpleType>
    </xsd:element>
    <xsd:element name="SaTyTosTaskGroup" ma:index="9" ma:displayName="Tehtävä" ma:hidden="true" ma:indexed="true" ma:internalName="SaTyTosTaskGroup" ma:readOnly="false">
      <xsd:simpleType>
        <xsd:restriction base="dms:Text">
          <xsd:maxLength value="255"/>
        </xsd:restriction>
      </xsd:simpleType>
    </xsd:element>
    <xsd:element name="SaTyTosTaskGroupId" ma:index="10" nillable="true" ma:displayName="Tehtävän tunnus" ma:hidden="true" ma:indexed="true" ma:internalName="SaTyTosTaskGroupId">
      <xsd:simpleType>
        <xsd:restriction base="dms:Text"/>
      </xsd:simpleType>
    </xsd:element>
    <xsd:element name="SaTyTosIssueGroup" ma:index="11" ma:displayName="Tehtävän tarkenne" ma:hidden="true" ma:indexed="true" ma:internalName="SaTyTosIssueGroup" ma:readOnly="false">
      <xsd:simpleType>
        <xsd:restriction base="dms:Text">
          <xsd:maxLength value="255"/>
        </xsd:restriction>
      </xsd:simpleType>
    </xsd:element>
    <xsd:element name="SaTyTosIssueGroupId" ma:index="12" nillable="true" ma:displayName="Tehtävän tarkenteen tunnus" ma:hidden="true" ma:indexed="true" ma:internalName="SaTyTosIssueGroupId">
      <xsd:simpleType>
        <xsd:restriction base="dms:Text"/>
      </xsd:simpleType>
    </xsd:element>
    <xsd:element name="SaTyTosDocumentType" ma:index="13" ma:displayName="Dokumenttityyppi" ma:indexed="true" ma:internalName="SaTyTosDocumentType" ma:readOnly="false">
      <xsd:simpleType>
        <xsd:restriction base="dms:Text"/>
      </xsd:simpleType>
    </xsd:element>
    <xsd:element name="SaTyTosDocumentTypeId" ma:index="14" nillable="true" ma:displayName="Dokumenttityypin tunnus" ma:hidden="true" ma:indexed="true" ma:internalName="SaTyTosDocumentTypeId">
      <xsd:simpleType>
        <xsd:restriction base="dms:Text"/>
      </xsd:simpleType>
    </xsd:element>
    <xsd:element name="SaTyTosPreservation" ma:index="15" nillable="true" ma:displayName="Säilytysaika" ma:hidden="true" ma:indexed="true" ma:internalName="SaTyTosPreservation">
      <xsd:simpleType>
        <xsd:restriction base="dms:Text"/>
      </xsd:simpleType>
    </xsd:element>
    <xsd:element name="SaTyDocumentYear" ma:index="16" nillable="true" ma:displayName="Vuosi" ma:decimals="0" ma:hidden="true" ma:internalName="SaTyDocumentYear" ma:percentage="FALSE">
      <xsd:simpleType>
        <xsd:restriction base="dms:Number">
          <xsd:maxInclusive value="2050"/>
          <xsd:minInclusive value="2010"/>
        </xsd:restriction>
      </xsd:simpleType>
    </xsd:element>
    <xsd:element name="SaTyDocumentStatus" ma:index="17" nillable="true" ma:displayName="Tila" ma:default="Luonnos" ma:internalName="SaTyDocumentStatus">
      <xsd:simpleType>
        <xsd:restriction base="dms:Choice">
          <xsd:enumeration value="Luonnos"/>
          <xsd:enumeration value="Valmis"/>
          <xsd:enumeration value="Arkistoitu"/>
        </xsd:restriction>
      </xsd:simpleType>
    </xsd:element>
    <xsd:element name="SaTyTosPublicity" ma:index="20" nillable="true" ma:displayName="Julkisuus" ma:hidden="true" ma:internalName="SaTyTosPublicity">
      <xsd:simpleType>
        <xsd:restriction base="dms:Text"/>
      </xsd:simpleType>
    </xsd:element>
    <xsd:element name="SaTyDocumentUserData" ma:index="31" nillable="true" ma:displayName="Henkilötietoja" ma:default="0" ma:hidden="true" ma:internalName="SaTyDocumentUserData">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86746b9-21ea-4a10-94d5-c7e2d54bbe5a" elementFormDefault="qualified">
    <xsd:import namespace="http://schemas.microsoft.com/office/2006/documentManagement/types"/>
    <xsd:import namespace="http://schemas.microsoft.com/office/infopath/2007/PartnerControls"/>
    <xsd:element name="a9215f07bdd34c12927c30fd8ee294e2" ma:index="21" nillable="true" ma:taxonomy="true" ma:internalName="a9215f07bdd34c12927c30fd8ee294e2" ma:taxonomyFieldName="SaTyDocumentOrganisation" ma:displayName="Organisaatiorakenne" ma:default="" ma:fieldId="{a9215f07-bdd3-4c12-927c-30fd8ee294e2}" ma:sspId="42e88440-2203-4dc9-b854-10cc85d9cb65" ma:termSetId="4e8fc55d-bf43-4adc-9421-b3b49beecec2" ma:anchorId="00000000-0000-0000-0000-000000000000" ma:open="false" ma:isKeyword="false">
      <xsd:complexType>
        <xsd:sequence>
          <xsd:element ref="pc:Terms" minOccurs="0" maxOccurs="1"/>
        </xsd:sequence>
      </xsd:complexType>
    </xsd:element>
    <xsd:element name="TaxCatchAll" ma:index="22" nillable="true" ma:displayName="Taxonomy Catch All Column" ma:description="" ma:hidden="true" ma:list="{9178dc15-0627-4d9f-9fba-a2a011881f1a}" ma:internalName="TaxCatchAll" ma:showField="CatchAllData" ma:web="3862de8c-f0d9-4674-87c9-14a7c7d02700">
      <xsd:complexType>
        <xsd:complexContent>
          <xsd:extension base="dms:MultiChoiceLookup">
            <xsd:sequence>
              <xsd:element name="Value" type="dms:Lookup" maxOccurs="unbounded" minOccurs="0" nillable="true"/>
            </xsd:sequence>
          </xsd:extension>
        </xsd:complexContent>
      </xsd:complexType>
    </xsd:element>
    <xsd:element name="TaxCatchAllLabel" ma:index="23" nillable="true" ma:displayName="Taxonomy Catch All Column1" ma:description="" ma:hidden="true" ma:list="{9178dc15-0627-4d9f-9fba-a2a011881f1a}" ma:internalName="TaxCatchAllLabel" ma:readOnly="true" ma:showField="CatchAllDataLabel" ma:web="3862de8c-f0d9-4674-87c9-14a7c7d02700">
      <xsd:complexType>
        <xsd:complexContent>
          <xsd:extension base="dms:MultiChoiceLookup">
            <xsd:sequence>
              <xsd:element name="Value" type="dms:Lookup" maxOccurs="unbounded" minOccurs="0" nillable="true"/>
            </xsd:sequence>
          </xsd:extension>
        </xsd:complexContent>
      </xsd:complexType>
    </xsd:element>
    <xsd:element name="f4b386671deb464d8bb6062959db37ce" ma:index="25" nillable="true" ma:taxonomy="true" ma:internalName="f4b386671deb464d8bb6062959db37ce" ma:taxonomyFieldName="SaTyDocumentQuartal" ma:displayName="Osavuosi" ma:default="" ma:fieldId="{f4b38667-1deb-464d-8bb6-062959db37ce}" ma:sspId="42e88440-2203-4dc9-b854-10cc85d9cb65" ma:termSetId="895a9155-bcdc-4b0f-80ed-bd9ee6ec15cd" ma:anchorId="00000000-0000-0000-0000-000000000000" ma:open="false" ma:isKeyword="false">
      <xsd:complexType>
        <xsd:sequence>
          <xsd:element ref="pc:Terms" minOccurs="0" maxOccurs="1"/>
        </xsd:sequence>
      </xsd:complexType>
    </xsd:element>
    <xsd:element name="p39f2945831442ffb2b72677709d8610" ma:index="27" nillable="true" ma:taxonomy="true" ma:internalName="p39f2945831442ffb2b72677709d8610" ma:taxonomyFieldName="SaTyDocumentMonth" ma:displayName="Kuukausi" ma:default="" ma:fieldId="{939f2945-8314-42ff-b2b7-2677709d8610}" ma:sspId="42e88440-2203-4dc9-b854-10cc85d9cb65" ma:termSetId="9349d5b0-8d30-4cc9-9bbe-b194ef7e757b" ma:anchorId="00000000-0000-0000-0000-000000000000" ma:open="false" ma:isKeyword="false">
      <xsd:complexType>
        <xsd:sequence>
          <xsd:element ref="pc:Terms" minOccurs="0" maxOccurs="1"/>
        </xsd:sequence>
      </xsd:complexType>
    </xsd:element>
    <xsd:element name="g947cab29b3b46f18713a0acc4648f6c" ma:index="29" nillable="true" ma:taxonomy="true" ma:internalName="g947cab29b3b46f18713a0acc4648f6c" ma:taxonomyFieldName="SaTyDocumentOtherTag" ma:displayName="Muu yksilöivä tieto" ma:default="" ma:fieldId="{0947cab2-9b3b-46f1-8713-a0acc4648f6c}" ma:sspId="42e88440-2203-4dc9-b854-10cc85d9cb65" ma:termSetId="fd54c402-2e62-4cf2-a566-0b7c39712901" ma:anchorId="00000000-0000-0000-0000-000000000000" ma:open="true" ma:isKeyword="false">
      <xsd:complexType>
        <xsd:sequence>
          <xsd:element ref="pc:Terms" minOccurs="0" maxOccurs="1"/>
        </xsd:sequence>
      </xsd:complexType>
    </xsd:element>
    <xsd:element name="SaTyTosSecurityPeriod" ma:index="32" nillable="true" ma:displayName="Salassapitoaika" ma:internalName="SaTyTosSecurityPeriod">
      <xsd:simpleType>
        <xsd:restriction base="dms:Text"/>
      </xsd:simpleType>
    </xsd:element>
    <xsd:element name="SaTyTosSecurityPeriodRule" ma:index="33" nillable="true" ma:displayName="Salassapitoajan laskentaperuste" ma:internalName="SaTyTosSecurityPeriodRule">
      <xsd:simpleType>
        <xsd:restriction base="dms:Text"/>
      </xsd:simpleType>
    </xsd:element>
    <xsd:element name="SaTyTosSecurityPeriodRuleId" ma:index="34" nillable="true" ma:displayName="Salassapitoajan perusteen tunnus" ma:internalName="SaTyTosSecurityPeriodRuleId">
      <xsd:simpleType>
        <xsd:restriction base="dms:Text"/>
      </xsd:simpleType>
    </xsd:element>
    <xsd:element name="SaTyTosSecurityReason" ma:index="35" nillable="true" ma:displayName="Salassapitoperuste" ma:internalName="SaTyTosSecurityReason">
      <xsd:simpleType>
        <xsd:restriction base="dms:Text"/>
      </xsd:simpleType>
    </xsd:element>
    <xsd:element name="SaTyTosSecurityReasonId" ma:index="36" nillable="true" ma:displayName="Salassapitoperusteen tunnus" ma:internalName="SaTyTosSecurityReasonId">
      <xsd:simpleType>
        <xsd:restriction base="dms:Text"/>
      </xsd:simpleType>
    </xsd:element>
    <xsd:element name="SaTyTosUserDataRule" ma:index="37" nillable="true" ma:displayName="Henkilötietojen keräämisen peruste" ma:internalName="SaTyTosUserDataRule">
      <xsd:simpleType>
        <xsd:restriction base="dms:Text"/>
      </xsd:simpleType>
    </xsd:element>
    <xsd:element name="SaTyTosUserDataRuleId" ma:index="38" nillable="true" ma:displayName="Henkilötietojen perusteen tunnus" ma:internalName="SaTyTosUserDataRuleId">
      <xsd:simpleType>
        <xsd:restriction base="dms:Text"/>
      </xsd:simpleType>
    </xsd:element>
    <xsd:element name="SaTyDynastyDocumentGuid" ma:index="39" nillable="true" ma:displayName="Dynasty tunnus" ma:internalName="SaTyDynastyDocumentGuid">
      <xsd:simpleType>
        <xsd:restriction base="dms:Text"/>
      </xsd:simpleType>
    </xsd:element>
    <xsd:element name="SaTyDynastyDocumentUrl" ma:index="40" nillable="true" ma:displayName="Dynasty url" ma:internalName="SaTyDynastyDocumentUrl">
      <xsd:simpleType>
        <xsd:restriction base="dms:Note">
          <xsd:maxLength value="255"/>
        </xsd:restriction>
      </xsd:simpleType>
    </xsd:element>
    <xsd:element name="SaTyDynastyDirection" ma:index="41" nillable="true" ma:displayName="Dynasty suunta" ma:internalName="SaTyDynastyDirection">
      <xsd:simpleType>
        <xsd:restriction base="dms:Text"/>
      </xsd:simpleType>
    </xsd:element>
    <xsd:element name="SaTyDynastyIntStatus" ma:index="42" nillable="true" ma:displayName="Dynasty integration status" ma:internalName="SaTyDynastyInt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aTyDynastyDirection xmlns="986746b9-21ea-4a10-94d5-c7e2d54bbe5a" xsi:nil="true"/>
    <SaTyTosSecurityReasonId xmlns="986746b9-21ea-4a10-94d5-c7e2d54bbe5a" xsi:nil="true"/>
    <SaTyDocumentStatus xmlns="3862de8c-f0d9-4674-87c9-14a7c7d02700">Luonnos</SaTyDocumentStatus>
    <SaTyTosSecurityReason xmlns="986746b9-21ea-4a10-94d5-c7e2d54bbe5a" xsi:nil="true"/>
    <SaTyDocumentArchive xmlns="3862de8c-f0d9-4674-87c9-14a7c7d02700">false</SaTyDocumentArchive>
    <SaTyTosPublicity xmlns="3862de8c-f0d9-4674-87c9-14a7c7d02700">Julkinen</SaTyTosPublicity>
    <TaxCatchAll xmlns="986746b9-21ea-4a10-94d5-c7e2d54bbe5a">
      <Value>1</Value>
    </TaxCatchAll>
    <SaTyDynastyDocumentGuid xmlns="986746b9-21ea-4a10-94d5-c7e2d54bbe5a" xsi:nil="true"/>
    <SaTyTosTaskGroup xmlns="3862de8c-f0d9-4674-87c9-14a7c7d02700">Lennonvarmistuksen valvonta</SaTyTosTaskGroup>
    <SaTyTosTaskGroupId xmlns="3862de8c-f0d9-4674-87c9-14a7c7d02700">06.00.02</SaTyTosTaskGroupId>
    <p39f2945831442ffb2b72677709d8610 xmlns="986746b9-21ea-4a10-94d5-c7e2d54bbe5a">
      <Terms xmlns="http://schemas.microsoft.com/office/infopath/2007/PartnerControls"/>
    </p39f2945831442ffb2b72677709d8610>
    <SaTyTosUserDataRule xmlns="986746b9-21ea-4a10-94d5-c7e2d54bbe5a">Rekisterinpitäjän lakisääteisten velvoitteiden noudattaminen</SaTyTosUserDataRule>
    <SaTyTosIssueGroupId xmlns="3862de8c-f0d9-4674-87c9-14a7c7d02700">06.00.02.07</SaTyTosIssueGroupId>
    <f4b386671deb464d8bb6062959db37ce xmlns="986746b9-21ea-4a10-94d5-c7e2d54bbe5a">
      <Terms xmlns="http://schemas.microsoft.com/office/infopath/2007/PartnerControls"/>
    </f4b386671deb464d8bb6062959db37ce>
    <SaTyDocumentUserData xmlns="3862de8c-f0d9-4674-87c9-14a7c7d02700">false</SaTyDocumentUserData>
    <SaTyTosSecurityPeriodRule xmlns="986746b9-21ea-4a10-94d5-c7e2d54bbe5a">Asiakirjan valmistuminen</SaTyTosSecurityPeriodRule>
    <g947cab29b3b46f18713a0acc4648f6c xmlns="986746b9-21ea-4a10-94d5-c7e2d54bbe5a">
      <Terms xmlns="http://schemas.microsoft.com/office/infopath/2007/PartnerControls"/>
    </g947cab29b3b46f18713a0acc4648f6c>
    <SaTyDynastyDocumentUrl xmlns="986746b9-21ea-4a10-94d5-c7e2d54bbe5a" xsi:nil="true"/>
    <a9215f07bdd34c12927c30fd8ee294e2 xmlns="986746b9-21ea-4a10-94d5-c7e2d54bbe5a">
      <Terms xmlns="http://schemas.microsoft.com/office/infopath/2007/PartnerControls"/>
    </a9215f07bdd34c12927c30fd8ee294e2>
    <SaTyTosUserDataRuleId xmlns="986746b9-21ea-4a10-94d5-c7e2d54bbe5a">3</SaTyTosUserDataRuleId>
    <SaTyTosIssueGroup xmlns="3862de8c-f0d9-4674-87c9-14a7c7d02700">Lennonvarmistuksen maksujärjestelmä</SaTyTosIssueGroup>
    <SaTyTosDocumentTypeId xmlns="3862de8c-f0d9-4674-87c9-14a7c7d02700">Muistio</SaTyTosDocumentTypeId>
    <SaTyTosPreservation xmlns="3862de8c-f0d9-4674-87c9-14a7c7d02700"> v</SaTyTosPreservation>
    <SaTyDocumentYear xmlns="3862de8c-f0d9-4674-87c9-14a7c7d02700">2023</SaTyDocumentYear>
    <SaTyTosSecurityPeriod xmlns="986746b9-21ea-4a10-94d5-c7e2d54bbe5a">0 v v</SaTyTosSecurityPeriod>
    <SaTyDynastyIntStatus xmlns="986746b9-21ea-4a10-94d5-c7e2d54bbe5a" xsi:nil="true"/>
    <SaTyTosSecurityPeriodRuleId xmlns="986746b9-21ea-4a10-94d5-c7e2d54bbe5a">10</SaTyTosSecurityPeriodRuleId>
    <SaTyTosDocumentType xmlns="3862de8c-f0d9-4674-87c9-14a7c7d02700">Muistio</SaTyTosDocumentType>
  </documentManagement>
</p:properties>
</file>

<file path=customXml/item4.xml><?xml version="1.0" encoding="utf-8"?>
<?mso-contentType ?>
<SharedContentType xmlns="Microsoft.SharePoint.Taxonomy.ContentTypeSync" SourceId="42e88440-2203-4dc9-b854-10cc85d9cb65" ContentTypeId="0x0101000EC482A17D284AEE8290D09FC0D2D6D200C589622A2BFC49F09A63EB8A04006250" PreviousValue="true"/>
</file>

<file path=customXml/itemProps1.xml><?xml version="1.0" encoding="utf-8"?>
<ds:datastoreItem xmlns:ds="http://schemas.openxmlformats.org/officeDocument/2006/customXml" ds:itemID="{5D0C22E0-B799-4130-A61F-6E023E567FBF}"/>
</file>

<file path=customXml/itemProps2.xml><?xml version="1.0" encoding="utf-8"?>
<ds:datastoreItem xmlns:ds="http://schemas.openxmlformats.org/officeDocument/2006/customXml" ds:itemID="{0B1F83B3-C56C-4478-8380-AC88B47729C9}"/>
</file>

<file path=customXml/itemProps3.xml><?xml version="1.0" encoding="utf-8"?>
<ds:datastoreItem xmlns:ds="http://schemas.openxmlformats.org/officeDocument/2006/customXml" ds:itemID="{72313A6A-EEB5-41F7-916E-77D3DCFA1340}"/>
</file>

<file path=customXml/itemProps4.xml><?xml version="1.0" encoding="utf-8"?>
<ds:datastoreItem xmlns:ds="http://schemas.openxmlformats.org/officeDocument/2006/customXml" ds:itemID="{096C3634-4BA3-40D5-8746-A58280E4D30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15</vt:i4>
      </vt:variant>
      <vt:variant>
        <vt:lpstr>Nimetyt alueet</vt:lpstr>
      </vt:variant>
      <vt:variant>
        <vt:i4>14</vt:i4>
      </vt:variant>
    </vt:vector>
  </HeadingPairs>
  <TitlesOfParts>
    <vt:vector size="29" baseType="lpstr">
      <vt:lpstr>Checks</vt:lpstr>
      <vt:lpstr>T1</vt:lpstr>
      <vt:lpstr>T1 ANSP</vt:lpstr>
      <vt:lpstr>T1 MET</vt:lpstr>
      <vt:lpstr>T1 NSA</vt:lpstr>
      <vt:lpstr>T2</vt:lpstr>
      <vt:lpstr>T2 ANSP</vt:lpstr>
      <vt:lpstr>T2 MET</vt:lpstr>
      <vt:lpstr>T2 NSA</vt:lpstr>
      <vt:lpstr>T3</vt:lpstr>
      <vt:lpstr>T3 ANSP</vt:lpstr>
      <vt:lpstr>T3 MET</vt:lpstr>
      <vt:lpstr>T3 NSA</vt:lpstr>
      <vt:lpstr>T4</vt:lpstr>
      <vt:lpstr>RP3 PP revised</vt:lpstr>
      <vt:lpstr>Checks!Tulostusalue</vt:lpstr>
      <vt:lpstr>'RP3 PP revised'!Tulostusalue</vt:lpstr>
      <vt:lpstr>'T1'!Tulostusalue</vt:lpstr>
      <vt:lpstr>'T1 ANSP'!Tulostusalue</vt:lpstr>
      <vt:lpstr>'T1 MET'!Tulostusalue</vt:lpstr>
      <vt:lpstr>'T1 NSA'!Tulostusalue</vt:lpstr>
      <vt:lpstr>'T2'!Tulostusalue</vt:lpstr>
      <vt:lpstr>'T2 ANSP'!Tulostusalue</vt:lpstr>
      <vt:lpstr>'T2 MET'!Tulostusalue</vt:lpstr>
      <vt:lpstr>'T2 NSA'!Tulostusalue</vt:lpstr>
      <vt:lpstr>'T3'!Tulostusalue</vt:lpstr>
      <vt:lpstr>'T3 ANSP'!Tulostusalue</vt:lpstr>
      <vt:lpstr>'T3 MET'!Tulostusalue</vt:lpstr>
      <vt:lpstr>'T3 NSA'!Tulostusalue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2006-09-16T00:00:00Z</dcterms:created>
  <dcterms:modified xsi:type="dcterms:W3CDTF">2023-05-22T09:13:40Z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d82ff796f8549e7b48b0e43c70930a6">
    <vt:lpwstr>Suomi|88d960e6-e76c-48a2-b607-f1600797b640</vt:lpwstr>
  </property>
  <property fmtid="{D5CDD505-2E9C-101B-9397-08002B2CF9AE}" pid="3" name="SaTyDocumentQuartal">
    <vt:lpwstr/>
  </property>
  <property fmtid="{D5CDD505-2E9C-101B-9397-08002B2CF9AE}" pid="4" name="ContentTypeId">
    <vt:lpwstr>0x0101000EC482A17D284AEE8290D09FC0D2D6D200C589622A2BFC49F09A63EB8A0400625000791481E95327074191E4F4D407281D7E</vt:lpwstr>
  </property>
  <property fmtid="{D5CDD505-2E9C-101B-9397-08002B2CF9AE}" pid="5" name="eb88049090c34051aae092bae2056bc2">
    <vt:lpwstr/>
  </property>
  <property fmtid="{D5CDD505-2E9C-101B-9397-08002B2CF9AE}" pid="6" name="SaTyTosKeywords">
    <vt:lpwstr/>
  </property>
  <property fmtid="{D5CDD505-2E9C-101B-9397-08002B2CF9AE}" pid="7" name="SaTyDocumentLanguage">
    <vt:lpwstr>1;#Suomi|88d960e6-e76c-48a2-b607-f1600797b640</vt:lpwstr>
  </property>
  <property fmtid="{D5CDD505-2E9C-101B-9397-08002B2CF9AE}" pid="8" name="SaTyDocumentOtherTag">
    <vt:lpwstr/>
  </property>
  <property fmtid="{D5CDD505-2E9C-101B-9397-08002B2CF9AE}" pid="9" name="SaTyDocumentOrganisation">
    <vt:lpwstr/>
  </property>
  <property fmtid="{D5CDD505-2E9C-101B-9397-08002B2CF9AE}" pid="10" name="SaTyDocumentMonth">
    <vt:lpwstr/>
  </property>
</Properties>
</file>